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jameh\Documents\Rack Rates\"/>
    </mc:Choice>
  </mc:AlternateContent>
  <workbookProtection workbookAlgorithmName="SHA-512" workbookHashValue="cnKjx+8eMgpE9uD9Q/oBgmVEi8H+h7XYtUVoH8SCtb9XheNzoUZQiFB+k0BcyQQ+TYq2feHoOUiZnxp8zVdUPQ==" workbookSaltValue="mQeKzYD1e3mCooCAc39FBw==" workbookSpinCount="100000" lockStructure="1"/>
  <bookViews>
    <workbookView xWindow="-15" yWindow="285" windowWidth="21555" windowHeight="5670"/>
  </bookViews>
  <sheets>
    <sheet name="NStar 0-499K" sheetId="2" r:id="rId1"/>
    <sheet name="NStar 500-999K" sheetId="7" r:id="rId2"/>
    <sheet name="NGRID 0-499K" sheetId="4" r:id="rId3"/>
    <sheet name="NGRID 500-999K" sheetId="8" r:id="rId4"/>
    <sheet name="WMECO 0-499K" sheetId="10" r:id="rId5"/>
    <sheet name="WMECO 500-999K" sheetId="11" r:id="rId6"/>
    <sheet name="Sheet1" sheetId="6" state="hidden" r:id="rId7"/>
  </sheets>
  <definedNames>
    <definedName name="_xlnm.Print_Area" localSheetId="2">'NGRID 0-499K'!$B:$J</definedName>
    <definedName name="_xlnm.Print_Area" localSheetId="3">'NGRID 500-999K'!$B:$J</definedName>
    <definedName name="_xlnm.Print_Area" localSheetId="1">'NStar 500-999K'!$B:$J</definedName>
    <definedName name="_xlnm.Print_Area" localSheetId="4">'WMECO 0-499K'!$B:$J</definedName>
    <definedName name="_xlnm.Print_Area" localSheetId="5">'WMECO 500-999K'!$B:$J</definedName>
  </definedNames>
  <calcPr calcId="152511"/>
</workbook>
</file>

<file path=xl/calcChain.xml><?xml version="1.0" encoding="utf-8"?>
<calcChain xmlns="http://schemas.openxmlformats.org/spreadsheetml/2006/main">
  <c r="J45" i="7" l="1"/>
  <c r="I45" i="7"/>
  <c r="H45" i="7"/>
  <c r="G45" i="7"/>
  <c r="F45" i="7"/>
  <c r="E45" i="7"/>
  <c r="J36" i="7"/>
  <c r="I36" i="7"/>
  <c r="H36" i="7"/>
  <c r="G36" i="7"/>
  <c r="F36" i="7"/>
  <c r="E36" i="7"/>
  <c r="J27" i="7"/>
  <c r="I27" i="7"/>
  <c r="H27" i="7"/>
  <c r="G27" i="7"/>
  <c r="F27" i="7"/>
  <c r="E27" i="7"/>
  <c r="J18" i="7"/>
  <c r="I18" i="7"/>
  <c r="H18" i="7"/>
  <c r="G18" i="7"/>
  <c r="F18" i="7"/>
  <c r="E18" i="7"/>
  <c r="J26" i="11"/>
  <c r="I26" i="11"/>
  <c r="H26" i="11"/>
  <c r="G26" i="11"/>
  <c r="F26" i="11"/>
  <c r="E26" i="11"/>
  <c r="J17" i="11"/>
  <c r="I17" i="11"/>
  <c r="H17" i="11"/>
  <c r="G17" i="11"/>
  <c r="F17" i="11"/>
  <c r="E17" i="11"/>
  <c r="J35" i="8"/>
  <c r="I35" i="8"/>
  <c r="H35" i="8"/>
  <c r="G35" i="8"/>
  <c r="F35" i="8"/>
  <c r="E35" i="8"/>
  <c r="J26" i="8"/>
  <c r="I26" i="8"/>
  <c r="H26" i="8"/>
  <c r="G26" i="8"/>
  <c r="F26" i="8"/>
  <c r="E26" i="8"/>
  <c r="J17" i="8"/>
  <c r="I17" i="8"/>
  <c r="H17" i="8"/>
  <c r="G17" i="8"/>
  <c r="F17" i="8"/>
  <c r="E17" i="8"/>
  <c r="Y12" i="2" l="1"/>
  <c r="D15" i="2" s="1"/>
  <c r="D17" i="2" l="1"/>
  <c r="G17" i="2"/>
  <c r="G48" i="4"/>
  <c r="H15" i="2"/>
  <c r="I21" i="4"/>
  <c r="I12" i="8" s="1"/>
  <c r="H32" i="4"/>
  <c r="F14" i="10"/>
  <c r="F12" i="11" s="1"/>
  <c r="H19" i="10"/>
  <c r="G12" i="4"/>
  <c r="I39" i="4"/>
  <c r="I21" i="8" s="1"/>
  <c r="H50" i="4"/>
  <c r="H15" i="10"/>
  <c r="H13" i="11" s="1"/>
  <c r="G24" i="10"/>
  <c r="G22" i="11" s="1"/>
  <c r="D71" i="2"/>
  <c r="I12" i="4"/>
  <c r="J23" i="4"/>
  <c r="J14" i="8" s="1"/>
  <c r="I57" i="4"/>
  <c r="I30" i="8" s="1"/>
  <c r="F16" i="10"/>
  <c r="F14" i="11" s="1"/>
  <c r="E26" i="10"/>
  <c r="E24" i="11" s="1"/>
  <c r="H17" i="4"/>
  <c r="E21" i="4"/>
  <c r="E12" i="8" s="1"/>
  <c r="J41" i="4"/>
  <c r="J23" i="8" s="1"/>
  <c r="H25" i="10"/>
  <c r="H23" i="11" s="1"/>
  <c r="F23" i="4"/>
  <c r="F14" i="8" s="1"/>
  <c r="E39" i="4"/>
  <c r="E21" i="8" s="1"/>
  <c r="J59" i="4"/>
  <c r="J32" i="8" s="1"/>
  <c r="E14" i="2"/>
  <c r="F41" i="4"/>
  <c r="F23" i="8" s="1"/>
  <c r="E57" i="4"/>
  <c r="E30" i="8" s="1"/>
  <c r="F13" i="2"/>
  <c r="G30" i="4"/>
  <c r="F59" i="4"/>
  <c r="F32" i="8" s="1"/>
  <c r="G28" i="10"/>
  <c r="I14" i="2"/>
  <c r="I30" i="2"/>
  <c r="H40" i="2"/>
  <c r="I23" i="7" s="1"/>
  <c r="G51" i="2"/>
  <c r="D76" i="2"/>
  <c r="E41" i="7" s="1"/>
  <c r="I78" i="2"/>
  <c r="J43" i="7" s="1"/>
  <c r="I17" i="4"/>
  <c r="E13" i="4"/>
  <c r="G13" i="4"/>
  <c r="I13" i="4"/>
  <c r="E22" i="4"/>
  <c r="E13" i="8" s="1"/>
  <c r="F24" i="4"/>
  <c r="F15" i="8" s="1"/>
  <c r="G26" i="4"/>
  <c r="I22" i="4"/>
  <c r="I13" i="8" s="1"/>
  <c r="J24" i="4"/>
  <c r="J15" i="8" s="1"/>
  <c r="E35" i="4"/>
  <c r="G31" i="4"/>
  <c r="H33" i="4"/>
  <c r="I35" i="4"/>
  <c r="E40" i="4"/>
  <c r="E22" i="8" s="1"/>
  <c r="F42" i="4"/>
  <c r="F24" i="8" s="1"/>
  <c r="G44" i="4"/>
  <c r="I40" i="4"/>
  <c r="I22" i="8" s="1"/>
  <c r="J42" i="4"/>
  <c r="J24" i="8" s="1"/>
  <c r="E53" i="4"/>
  <c r="G49" i="4"/>
  <c r="H51" i="4"/>
  <c r="I53" i="4"/>
  <c r="E58" i="4"/>
  <c r="E31" i="8" s="1"/>
  <c r="F60" i="4"/>
  <c r="F33" i="8" s="1"/>
  <c r="G62" i="4"/>
  <c r="I58" i="4"/>
  <c r="I31" i="8" s="1"/>
  <c r="J60" i="4"/>
  <c r="J33" i="8" s="1"/>
  <c r="G14" i="10"/>
  <c r="G12" i="11" s="1"/>
  <c r="G15" i="10"/>
  <c r="G13" i="11" s="1"/>
  <c r="E17" i="10"/>
  <c r="E15" i="11" s="1"/>
  <c r="I19" i="10"/>
  <c r="F24" i="10"/>
  <c r="F22" i="11" s="1"/>
  <c r="J26" i="10"/>
  <c r="J24" i="11" s="1"/>
  <c r="G25" i="10"/>
  <c r="G23" i="11" s="1"/>
  <c r="D22" i="2"/>
  <c r="E14" i="7" s="1"/>
  <c r="F22" i="2"/>
  <c r="G14" i="7" s="1"/>
  <c r="F62" i="2"/>
  <c r="F67" i="2"/>
  <c r="E78" i="2"/>
  <c r="F43" i="7" s="1"/>
  <c r="J17" i="4"/>
  <c r="E14" i="4"/>
  <c r="G14" i="4"/>
  <c r="I14" i="4"/>
  <c r="E23" i="4"/>
  <c r="E14" i="8" s="1"/>
  <c r="H21" i="4"/>
  <c r="H12" i="8" s="1"/>
  <c r="I23" i="4"/>
  <c r="I14" i="8" s="1"/>
  <c r="F30" i="4"/>
  <c r="G32" i="4"/>
  <c r="J30" i="4"/>
  <c r="E41" i="4"/>
  <c r="E23" i="8" s="1"/>
  <c r="H39" i="4"/>
  <c r="H21" i="8" s="1"/>
  <c r="I41" i="4"/>
  <c r="I23" i="8" s="1"/>
  <c r="F48" i="4"/>
  <c r="G50" i="4"/>
  <c r="J48" i="4"/>
  <c r="E59" i="4"/>
  <c r="E32" i="8" s="1"/>
  <c r="H57" i="4"/>
  <c r="H30" i="8" s="1"/>
  <c r="I59" i="4"/>
  <c r="I32" i="8" s="1"/>
  <c r="J14" i="10"/>
  <c r="J12" i="11" s="1"/>
  <c r="F15" i="10"/>
  <c r="F13" i="11" s="1"/>
  <c r="J17" i="10"/>
  <c r="J15" i="11" s="1"/>
  <c r="J19" i="10"/>
  <c r="J23" i="10"/>
  <c r="J21" i="11" s="1"/>
  <c r="I26" i="10"/>
  <c r="I24" i="11" s="1"/>
  <c r="F25" i="10"/>
  <c r="F23" i="11" s="1"/>
  <c r="H28" i="10"/>
  <c r="E24" i="2"/>
  <c r="F16" i="7" s="1"/>
  <c r="E30" i="2"/>
  <c r="D40" i="2"/>
  <c r="E23" i="7" s="1"/>
  <c r="I42" i="2"/>
  <c r="J25" i="7" s="1"/>
  <c r="E15" i="4"/>
  <c r="G15" i="4"/>
  <c r="I15" i="4"/>
  <c r="E24" i="4"/>
  <c r="E15" i="8" s="1"/>
  <c r="F26" i="4"/>
  <c r="H22" i="4"/>
  <c r="H13" i="8" s="1"/>
  <c r="I24" i="4"/>
  <c r="I15" i="8" s="1"/>
  <c r="J26" i="4"/>
  <c r="F31" i="4"/>
  <c r="G33" i="4"/>
  <c r="H35" i="4"/>
  <c r="J31" i="4"/>
  <c r="E42" i="4"/>
  <c r="E24" i="8" s="1"/>
  <c r="F44" i="4"/>
  <c r="H40" i="4"/>
  <c r="H22" i="8" s="1"/>
  <c r="I42" i="4"/>
  <c r="I24" i="8" s="1"/>
  <c r="J44" i="4"/>
  <c r="F49" i="4"/>
  <c r="G51" i="4"/>
  <c r="H53" i="4"/>
  <c r="J49" i="4"/>
  <c r="E60" i="4"/>
  <c r="E33" i="8" s="1"/>
  <c r="F62" i="4"/>
  <c r="H58" i="4"/>
  <c r="H31" i="8" s="1"/>
  <c r="I60" i="4"/>
  <c r="I33" i="8" s="1"/>
  <c r="J62" i="4"/>
  <c r="I14" i="10"/>
  <c r="I12" i="11" s="1"/>
  <c r="E16" i="10"/>
  <c r="E14" i="11" s="1"/>
  <c r="I17" i="10"/>
  <c r="I15" i="11" s="1"/>
  <c r="E23" i="10"/>
  <c r="E21" i="11" s="1"/>
  <c r="I23" i="10"/>
  <c r="I21" i="11" s="1"/>
  <c r="H26" i="10"/>
  <c r="H24" i="11" s="1"/>
  <c r="E42" i="2"/>
  <c r="F25" i="7" s="1"/>
  <c r="H53" i="2"/>
  <c r="H58" i="2"/>
  <c r="I32" i="7" s="1"/>
  <c r="G69" i="2"/>
  <c r="E12" i="4"/>
  <c r="F12" i="4"/>
  <c r="H12" i="4"/>
  <c r="J12" i="4"/>
  <c r="G21" i="4"/>
  <c r="G12" i="8" s="1"/>
  <c r="H23" i="4"/>
  <c r="H14" i="8" s="1"/>
  <c r="E30" i="4"/>
  <c r="F32" i="4"/>
  <c r="I30" i="4"/>
  <c r="J32" i="4"/>
  <c r="G39" i="4"/>
  <c r="G21" i="8" s="1"/>
  <c r="H41" i="4"/>
  <c r="H23" i="8" s="1"/>
  <c r="E48" i="4"/>
  <c r="F50" i="4"/>
  <c r="I48" i="4"/>
  <c r="J50" i="4"/>
  <c r="G57" i="4"/>
  <c r="G30" i="8" s="1"/>
  <c r="H59" i="4"/>
  <c r="H32" i="8" s="1"/>
  <c r="H14" i="10"/>
  <c r="H12" i="11" s="1"/>
  <c r="J16" i="10"/>
  <c r="J14" i="11" s="1"/>
  <c r="H17" i="10"/>
  <c r="H15" i="11" s="1"/>
  <c r="E24" i="10"/>
  <c r="E22" i="11" s="1"/>
  <c r="H23" i="10"/>
  <c r="H21" i="11" s="1"/>
  <c r="G26" i="10"/>
  <c r="G24" i="11" s="1"/>
  <c r="E28" i="10"/>
  <c r="I28" i="10"/>
  <c r="F32" i="2"/>
  <c r="D53" i="2"/>
  <c r="F80" i="2"/>
  <c r="E17" i="4"/>
  <c r="F13" i="4"/>
  <c r="H13" i="4"/>
  <c r="J13" i="4"/>
  <c r="E26" i="4"/>
  <c r="G22" i="4"/>
  <c r="G13" i="8" s="1"/>
  <c r="H24" i="4"/>
  <c r="H15" i="8" s="1"/>
  <c r="I26" i="4"/>
  <c r="E31" i="4"/>
  <c r="F33" i="4"/>
  <c r="G35" i="4"/>
  <c r="I31" i="4"/>
  <c r="J33" i="4"/>
  <c r="E44" i="4"/>
  <c r="G40" i="4"/>
  <c r="G22" i="8" s="1"/>
  <c r="H42" i="4"/>
  <c r="H24" i="8" s="1"/>
  <c r="I44" i="4"/>
  <c r="E49" i="4"/>
  <c r="F51" i="4"/>
  <c r="G53" i="4"/>
  <c r="I49" i="4"/>
  <c r="J51" i="4"/>
  <c r="E62" i="4"/>
  <c r="G58" i="4"/>
  <c r="G31" i="8" s="1"/>
  <c r="H60" i="4"/>
  <c r="H33" i="8" s="1"/>
  <c r="I62" i="4"/>
  <c r="E15" i="10"/>
  <c r="E13" i="11" s="1"/>
  <c r="I16" i="10"/>
  <c r="I14" i="11" s="1"/>
  <c r="G17" i="10"/>
  <c r="G15" i="11" s="1"/>
  <c r="E19" i="10"/>
  <c r="J24" i="10"/>
  <c r="J22" i="11" s="1"/>
  <c r="G23" i="10"/>
  <c r="G21" i="11" s="1"/>
  <c r="F26" i="10"/>
  <c r="F24" i="11" s="1"/>
  <c r="G12" i="2"/>
  <c r="G23" i="2"/>
  <c r="H15" i="7" s="1"/>
  <c r="D58" i="2"/>
  <c r="E32" i="7" s="1"/>
  <c r="I60" i="2"/>
  <c r="J34" i="7" s="1"/>
  <c r="F17" i="4"/>
  <c r="F14" i="4"/>
  <c r="H14" i="4"/>
  <c r="J14" i="4"/>
  <c r="F21" i="4"/>
  <c r="F12" i="8" s="1"/>
  <c r="G23" i="4"/>
  <c r="G14" i="8" s="1"/>
  <c r="J21" i="4"/>
  <c r="J12" i="8" s="1"/>
  <c r="E32" i="4"/>
  <c r="H30" i="4"/>
  <c r="I32" i="4"/>
  <c r="F39" i="4"/>
  <c r="F21" i="8" s="1"/>
  <c r="G41" i="4"/>
  <c r="G23" i="8" s="1"/>
  <c r="J39" i="4"/>
  <c r="J21" i="8" s="1"/>
  <c r="E50" i="4"/>
  <c r="H48" i="4"/>
  <c r="I50" i="4"/>
  <c r="F57" i="4"/>
  <c r="F30" i="8" s="1"/>
  <c r="G59" i="4"/>
  <c r="G32" i="8" s="1"/>
  <c r="J57" i="4"/>
  <c r="J30" i="8" s="1"/>
  <c r="J15" i="10"/>
  <c r="J13" i="11" s="1"/>
  <c r="H16" i="10"/>
  <c r="H14" i="11" s="1"/>
  <c r="F17" i="10"/>
  <c r="F15" i="11" s="1"/>
  <c r="F19" i="10"/>
  <c r="I24" i="10"/>
  <c r="I22" i="11" s="1"/>
  <c r="F23" i="10"/>
  <c r="F21" i="11" s="1"/>
  <c r="J25" i="10"/>
  <c r="J23" i="11" s="1"/>
  <c r="F28" i="10"/>
  <c r="J28" i="10"/>
  <c r="F44" i="2"/>
  <c r="F49" i="2"/>
  <c r="E60" i="2"/>
  <c r="F34" i="7" s="1"/>
  <c r="H71" i="2"/>
  <c r="H76" i="2"/>
  <c r="I41" i="7" s="1"/>
  <c r="G17" i="4"/>
  <c r="F15" i="4"/>
  <c r="H15" i="4"/>
  <c r="J15" i="4"/>
  <c r="F22" i="4"/>
  <c r="F13" i="8" s="1"/>
  <c r="G24" i="4"/>
  <c r="G15" i="8" s="1"/>
  <c r="H26" i="4"/>
  <c r="J22" i="4"/>
  <c r="J13" i="8" s="1"/>
  <c r="E33" i="4"/>
  <c r="F35" i="4"/>
  <c r="H31" i="4"/>
  <c r="I33" i="4"/>
  <c r="J35" i="4"/>
  <c r="F40" i="4"/>
  <c r="F22" i="8" s="1"/>
  <c r="G42" i="4"/>
  <c r="G24" i="8" s="1"/>
  <c r="H44" i="4"/>
  <c r="J40" i="4"/>
  <c r="J22" i="8" s="1"/>
  <c r="E51" i="4"/>
  <c r="F53" i="4"/>
  <c r="H49" i="4"/>
  <c r="I51" i="4"/>
  <c r="J53" i="4"/>
  <c r="F58" i="4"/>
  <c r="F31" i="8" s="1"/>
  <c r="G60" i="4"/>
  <c r="G33" i="8" s="1"/>
  <c r="H62" i="4"/>
  <c r="J58" i="4"/>
  <c r="J31" i="8" s="1"/>
  <c r="E14" i="10"/>
  <c r="E12" i="11" s="1"/>
  <c r="I15" i="10"/>
  <c r="I13" i="11" s="1"/>
  <c r="G16" i="10"/>
  <c r="G14" i="11" s="1"/>
  <c r="G19" i="10"/>
  <c r="H24" i="10"/>
  <c r="H22" i="11" s="1"/>
  <c r="E25" i="10"/>
  <c r="E23" i="11" s="1"/>
  <c r="I25" i="10"/>
  <c r="I23" i="11" s="1"/>
  <c r="E15" i="2"/>
  <c r="H17" i="2"/>
  <c r="D23" i="2"/>
  <c r="E15" i="7" s="1"/>
  <c r="G24" i="2"/>
  <c r="H16" i="7" s="1"/>
  <c r="H26" i="2"/>
  <c r="F23" i="2"/>
  <c r="G15" i="7" s="1"/>
  <c r="E31" i="2"/>
  <c r="F33" i="2"/>
  <c r="G35" i="2"/>
  <c r="I31" i="2"/>
  <c r="D41" i="2"/>
  <c r="E24" i="7" s="1"/>
  <c r="G39" i="2"/>
  <c r="H22" i="7" s="1"/>
  <c r="H41" i="2"/>
  <c r="I24" i="7" s="1"/>
  <c r="E48" i="2"/>
  <c r="F50" i="2"/>
  <c r="I48" i="2"/>
  <c r="D59" i="2"/>
  <c r="E33" i="7" s="1"/>
  <c r="G57" i="2"/>
  <c r="H31" i="7" s="1"/>
  <c r="H59" i="2"/>
  <c r="I33" i="7" s="1"/>
  <c r="E66" i="2"/>
  <c r="F68" i="2"/>
  <c r="I66" i="2"/>
  <c r="D77" i="2"/>
  <c r="E42" i="7" s="1"/>
  <c r="G75" i="2"/>
  <c r="H40" i="7" s="1"/>
  <c r="H77" i="2"/>
  <c r="I42" i="7" s="1"/>
  <c r="E17" i="2"/>
  <c r="G14" i="2"/>
  <c r="I12" i="2"/>
  <c r="D24" i="2"/>
  <c r="E16" i="7" s="1"/>
  <c r="E26" i="2"/>
  <c r="I21" i="2"/>
  <c r="J13" i="7" s="1"/>
  <c r="F24" i="2"/>
  <c r="G16" i="7" s="1"/>
  <c r="E32" i="2"/>
  <c r="H30" i="2"/>
  <c r="I32" i="2"/>
  <c r="D42" i="2"/>
  <c r="E25" i="7" s="1"/>
  <c r="E44" i="2"/>
  <c r="G40" i="2"/>
  <c r="H23" i="7" s="1"/>
  <c r="H42" i="2"/>
  <c r="I25" i="7" s="1"/>
  <c r="I44" i="2"/>
  <c r="E49" i="2"/>
  <c r="F51" i="2"/>
  <c r="G53" i="2"/>
  <c r="I49" i="2"/>
  <c r="D60" i="2"/>
  <c r="E34" i="7" s="1"/>
  <c r="E62" i="2"/>
  <c r="G58" i="2"/>
  <c r="H32" i="7" s="1"/>
  <c r="H60" i="2"/>
  <c r="I34" i="7" s="1"/>
  <c r="I62" i="2"/>
  <c r="E67" i="2"/>
  <c r="F69" i="2"/>
  <c r="G71" i="2"/>
  <c r="I67" i="2"/>
  <c r="D78" i="2"/>
  <c r="E43" i="7" s="1"/>
  <c r="E80" i="2"/>
  <c r="G76" i="2"/>
  <c r="H41" i="7" s="1"/>
  <c r="H78" i="2"/>
  <c r="I43" i="7" s="1"/>
  <c r="I80" i="2"/>
  <c r="G13" i="2"/>
  <c r="F12" i="2"/>
  <c r="G15" i="2"/>
  <c r="I13" i="2"/>
  <c r="F21" i="2"/>
  <c r="G13" i="7" s="1"/>
  <c r="G26" i="2"/>
  <c r="I22" i="2"/>
  <c r="J14" i="7" s="1"/>
  <c r="D31" i="2"/>
  <c r="E33" i="2"/>
  <c r="F35" i="2"/>
  <c r="H31" i="2"/>
  <c r="I33" i="2"/>
  <c r="F39" i="2"/>
  <c r="G22" i="7" s="1"/>
  <c r="G41" i="2"/>
  <c r="H24" i="7" s="1"/>
  <c r="D48" i="2"/>
  <c r="E50" i="2"/>
  <c r="H48" i="2"/>
  <c r="I50" i="2"/>
  <c r="F57" i="2"/>
  <c r="G31" i="7" s="1"/>
  <c r="G59" i="2"/>
  <c r="H33" i="7" s="1"/>
  <c r="D66" i="2"/>
  <c r="E68" i="2"/>
  <c r="H66" i="2"/>
  <c r="I68" i="2"/>
  <c r="F75" i="2"/>
  <c r="G40" i="7" s="1"/>
  <c r="G77" i="2"/>
  <c r="H42" i="7" s="1"/>
  <c r="D26" i="2"/>
  <c r="H21" i="2"/>
  <c r="I13" i="7" s="1"/>
  <c r="I23" i="2"/>
  <c r="J15" i="7" s="1"/>
  <c r="D32" i="2"/>
  <c r="G30" i="2"/>
  <c r="H32" i="2"/>
  <c r="D44" i="2"/>
  <c r="F40" i="2"/>
  <c r="G23" i="7" s="1"/>
  <c r="G42" i="2"/>
  <c r="H25" i="7" s="1"/>
  <c r="H44" i="2"/>
  <c r="D49" i="2"/>
  <c r="E51" i="2"/>
  <c r="F53" i="2"/>
  <c r="H49" i="2"/>
  <c r="I51" i="2"/>
  <c r="D62" i="2"/>
  <c r="F58" i="2"/>
  <c r="G32" i="7" s="1"/>
  <c r="G60" i="2"/>
  <c r="H34" i="7" s="1"/>
  <c r="H62" i="2"/>
  <c r="D67" i="2"/>
  <c r="E69" i="2"/>
  <c r="F71" i="2"/>
  <c r="H67" i="2"/>
  <c r="I69" i="2"/>
  <c r="D80" i="2"/>
  <c r="F76" i="2"/>
  <c r="G41" i="7" s="1"/>
  <c r="G78" i="2"/>
  <c r="H43" i="7" s="1"/>
  <c r="H80" i="2"/>
  <c r="F14" i="2"/>
  <c r="H12" i="2"/>
  <c r="I15" i="2"/>
  <c r="E21" i="2"/>
  <c r="F13" i="7" s="1"/>
  <c r="F26" i="2"/>
  <c r="H22" i="2"/>
  <c r="I14" i="7" s="1"/>
  <c r="I24" i="2"/>
  <c r="J16" i="7" s="1"/>
  <c r="D33" i="2"/>
  <c r="E35" i="2"/>
  <c r="G31" i="2"/>
  <c r="H33" i="2"/>
  <c r="I35" i="2"/>
  <c r="E39" i="2"/>
  <c r="F22" i="7" s="1"/>
  <c r="F41" i="2"/>
  <c r="G24" i="7" s="1"/>
  <c r="I40" i="2"/>
  <c r="J23" i="7" s="1"/>
  <c r="D50" i="2"/>
  <c r="G48" i="2"/>
  <c r="H50" i="2"/>
  <c r="E57" i="2"/>
  <c r="F31" i="7" s="1"/>
  <c r="F59" i="2"/>
  <c r="G33" i="7" s="1"/>
  <c r="I57" i="2"/>
  <c r="J31" i="7" s="1"/>
  <c r="D68" i="2"/>
  <c r="G66" i="2"/>
  <c r="H68" i="2"/>
  <c r="E75" i="2"/>
  <c r="F40" i="7" s="1"/>
  <c r="F77" i="2"/>
  <c r="G42" i="7" s="1"/>
  <c r="I75" i="2"/>
  <c r="J40" i="7" s="1"/>
  <c r="E12" i="2"/>
  <c r="F15" i="2"/>
  <c r="H13" i="2"/>
  <c r="I17" i="2"/>
  <c r="E22" i="2"/>
  <c r="F14" i="7" s="1"/>
  <c r="G21" i="2"/>
  <c r="H13" i="7" s="1"/>
  <c r="H23" i="2"/>
  <c r="I15" i="7" s="1"/>
  <c r="F30" i="2"/>
  <c r="G32" i="2"/>
  <c r="D30" i="2"/>
  <c r="E40" i="2"/>
  <c r="F23" i="7" s="1"/>
  <c r="F42" i="2"/>
  <c r="G25" i="7" s="1"/>
  <c r="G44" i="2"/>
  <c r="I39" i="2"/>
  <c r="J22" i="7" s="1"/>
  <c r="D51" i="2"/>
  <c r="E53" i="2"/>
  <c r="G49" i="2"/>
  <c r="H51" i="2"/>
  <c r="I53" i="2"/>
  <c r="E58" i="2"/>
  <c r="F32" i="7" s="1"/>
  <c r="F60" i="2"/>
  <c r="G34" i="7" s="1"/>
  <c r="G62" i="2"/>
  <c r="I58" i="2"/>
  <c r="J32" i="7" s="1"/>
  <c r="D69" i="2"/>
  <c r="E71" i="2"/>
  <c r="G67" i="2"/>
  <c r="H69" i="2"/>
  <c r="I71" i="2"/>
  <c r="E76" i="2"/>
  <c r="F41" i="7" s="1"/>
  <c r="F78" i="2"/>
  <c r="G43" i="7" s="1"/>
  <c r="G80" i="2"/>
  <c r="I76" i="2"/>
  <c r="J41" i="7" s="1"/>
  <c r="E13" i="2"/>
  <c r="F17" i="2"/>
  <c r="H14" i="2"/>
  <c r="D21" i="2"/>
  <c r="E13" i="7" s="1"/>
  <c r="E23" i="2"/>
  <c r="F15" i="7" s="1"/>
  <c r="G22" i="2"/>
  <c r="H14" i="7" s="1"/>
  <c r="H24" i="2"/>
  <c r="I16" i="7" s="1"/>
  <c r="I26" i="2"/>
  <c r="D35" i="2"/>
  <c r="F31" i="2"/>
  <c r="G33" i="2"/>
  <c r="H35" i="2"/>
  <c r="D39" i="2"/>
  <c r="E22" i="7" s="1"/>
  <c r="E41" i="2"/>
  <c r="F24" i="7" s="1"/>
  <c r="H39" i="2"/>
  <c r="I22" i="7" s="1"/>
  <c r="I41" i="2"/>
  <c r="J24" i="7" s="1"/>
  <c r="F48" i="2"/>
  <c r="G50" i="2"/>
  <c r="D57" i="2"/>
  <c r="E31" i="7" s="1"/>
  <c r="E59" i="2"/>
  <c r="F33" i="7" s="1"/>
  <c r="H57" i="2"/>
  <c r="I31" i="7" s="1"/>
  <c r="I59" i="2"/>
  <c r="J33" i="7" s="1"/>
  <c r="F66" i="2"/>
  <c r="G68" i="2"/>
  <c r="D75" i="2"/>
  <c r="E40" i="7" s="1"/>
  <c r="E77" i="2"/>
  <c r="F42" i="7" s="1"/>
  <c r="H75" i="2"/>
  <c r="I40" i="7" s="1"/>
  <c r="I77" i="2"/>
  <c r="J42" i="7" s="1"/>
  <c r="D12" i="2"/>
  <c r="D13" i="2"/>
  <c r="D14" i="2"/>
  <c r="AB16" i="6"/>
  <c r="G2" i="11" l="1"/>
  <c r="I8" i="11" l="1"/>
  <c r="I10" i="10"/>
  <c r="I8" i="8"/>
  <c r="I8" i="4"/>
  <c r="I9" i="7"/>
  <c r="I7" i="11" l="1"/>
  <c r="I9" i="10"/>
  <c r="I7" i="8"/>
  <c r="I7" i="4"/>
  <c r="I8" i="7"/>
  <c r="AA154" i="6" l="1"/>
  <c r="AA136" i="6"/>
  <c r="AB136" i="6"/>
  <c r="AC136" i="6"/>
  <c r="AD136" i="6"/>
  <c r="AE136" i="6"/>
  <c r="AF136" i="6"/>
  <c r="AA137" i="6"/>
  <c r="AB137" i="6"/>
  <c r="AC137" i="6"/>
  <c r="AD137" i="6"/>
  <c r="AE137" i="6"/>
  <c r="AF137" i="6"/>
  <c r="AA138" i="6"/>
  <c r="AB138" i="6"/>
  <c r="AC138" i="6"/>
  <c r="AD138" i="6"/>
  <c r="AE138" i="6"/>
  <c r="AF138" i="6"/>
  <c r="AA139" i="6"/>
  <c r="AB139" i="6"/>
  <c r="AC139" i="6"/>
  <c r="AD139" i="6"/>
  <c r="AE139" i="6"/>
  <c r="AF139" i="6"/>
  <c r="AA140" i="6"/>
  <c r="AB140" i="6"/>
  <c r="AC140" i="6"/>
  <c r="AD140" i="6"/>
  <c r="AE140" i="6"/>
  <c r="AF140" i="6"/>
  <c r="AA141" i="6"/>
  <c r="AB141" i="6"/>
  <c r="AC141" i="6"/>
  <c r="AD141" i="6"/>
  <c r="AE141" i="6"/>
  <c r="AF141" i="6"/>
  <c r="AA142" i="6"/>
  <c r="AB142" i="6"/>
  <c r="AC142" i="6"/>
  <c r="AD142" i="6"/>
  <c r="AE142" i="6"/>
  <c r="AF142" i="6"/>
  <c r="AA143" i="6"/>
  <c r="AB143" i="6"/>
  <c r="AC143" i="6"/>
  <c r="AD143" i="6"/>
  <c r="AE143" i="6"/>
  <c r="AF143" i="6"/>
  <c r="AA144" i="6"/>
  <c r="AB144" i="6"/>
  <c r="AC144" i="6"/>
  <c r="AD144" i="6"/>
  <c r="AE144" i="6"/>
  <c r="AF144" i="6"/>
  <c r="AA145" i="6"/>
  <c r="AB145" i="6"/>
  <c r="AC145" i="6"/>
  <c r="AD145" i="6"/>
  <c r="AE145" i="6"/>
  <c r="AF145" i="6"/>
  <c r="AA146" i="6"/>
  <c r="AB146" i="6"/>
  <c r="AC146" i="6"/>
  <c r="AD146" i="6"/>
  <c r="AE146" i="6"/>
  <c r="AF146" i="6"/>
  <c r="AA147" i="6"/>
  <c r="AB147" i="6"/>
  <c r="AC147" i="6"/>
  <c r="AD147" i="6"/>
  <c r="AE147" i="6"/>
  <c r="AF147" i="6"/>
  <c r="AA148" i="6"/>
  <c r="AB148" i="6"/>
  <c r="AC148" i="6"/>
  <c r="AD148" i="6"/>
  <c r="AE148" i="6"/>
  <c r="AF148" i="6"/>
  <c r="AA149" i="6"/>
  <c r="AB149" i="6"/>
  <c r="AC149" i="6"/>
  <c r="AD149" i="6"/>
  <c r="AE149" i="6"/>
  <c r="AF149" i="6"/>
  <c r="AA150" i="6"/>
  <c r="AB150" i="6"/>
  <c r="AC150" i="6"/>
  <c r="AD150" i="6"/>
  <c r="AE150" i="6"/>
  <c r="AF150" i="6"/>
  <c r="AA151" i="6"/>
  <c r="AB151" i="6"/>
  <c r="AC151" i="6"/>
  <c r="AD151" i="6"/>
  <c r="AE151" i="6"/>
  <c r="AF151" i="6"/>
  <c r="AA152" i="6"/>
  <c r="AB152" i="6"/>
  <c r="AC152" i="6"/>
  <c r="AD152" i="6"/>
  <c r="AE152" i="6"/>
  <c r="AF152" i="6"/>
  <c r="AA153" i="6"/>
  <c r="AB153" i="6"/>
  <c r="AC153" i="6"/>
  <c r="AD153" i="6"/>
  <c r="AE153" i="6"/>
  <c r="AF153" i="6"/>
  <c r="AB135" i="6"/>
  <c r="AC135" i="6"/>
  <c r="AD135" i="6"/>
  <c r="AE135" i="6"/>
  <c r="AF135" i="6"/>
  <c r="AA135" i="6"/>
  <c r="AA155" i="6"/>
  <c r="AB155" i="6"/>
  <c r="AC155" i="6"/>
  <c r="AD155" i="6"/>
  <c r="AE155" i="6"/>
  <c r="AF155" i="6"/>
  <c r="AA156" i="6"/>
  <c r="AB156" i="6"/>
  <c r="AC156" i="6"/>
  <c r="AD156" i="6"/>
  <c r="AE156" i="6"/>
  <c r="AF156" i="6"/>
  <c r="AA157" i="6"/>
  <c r="AB157" i="6"/>
  <c r="AC157" i="6"/>
  <c r="AD157" i="6"/>
  <c r="AE157" i="6"/>
  <c r="AF157" i="6"/>
  <c r="AA158" i="6"/>
  <c r="AB158" i="6"/>
  <c r="AC158" i="6"/>
  <c r="AD158" i="6"/>
  <c r="AE158" i="6"/>
  <c r="AF158" i="6"/>
  <c r="AA159" i="6"/>
  <c r="AB159" i="6"/>
  <c r="AC159" i="6"/>
  <c r="AD159" i="6"/>
  <c r="AE159" i="6"/>
  <c r="AF159" i="6"/>
  <c r="AA160" i="6"/>
  <c r="AB160" i="6"/>
  <c r="AC160" i="6"/>
  <c r="AD160" i="6"/>
  <c r="AE160" i="6"/>
  <c r="AF160" i="6"/>
  <c r="AA161" i="6"/>
  <c r="AB161" i="6"/>
  <c r="AC161" i="6"/>
  <c r="AD161" i="6"/>
  <c r="AE161" i="6"/>
  <c r="AF161" i="6"/>
  <c r="AA162" i="6"/>
  <c r="AB162" i="6"/>
  <c r="AC162" i="6"/>
  <c r="AD162" i="6"/>
  <c r="AE162" i="6"/>
  <c r="AF162" i="6"/>
  <c r="AA163" i="6"/>
  <c r="AB163" i="6"/>
  <c r="AC163" i="6"/>
  <c r="AD163" i="6"/>
  <c r="AE163" i="6"/>
  <c r="AF163" i="6"/>
  <c r="AA164" i="6"/>
  <c r="AB164" i="6"/>
  <c r="AC164" i="6"/>
  <c r="AD164" i="6"/>
  <c r="AE164" i="6"/>
  <c r="AF164" i="6"/>
  <c r="AA165" i="6"/>
  <c r="AB165" i="6"/>
  <c r="AC165" i="6"/>
  <c r="AD165" i="6"/>
  <c r="AE165" i="6"/>
  <c r="AF165" i="6"/>
  <c r="AA166" i="6"/>
  <c r="AB166" i="6"/>
  <c r="AC166" i="6"/>
  <c r="AD166" i="6"/>
  <c r="AE166" i="6"/>
  <c r="AF166" i="6"/>
  <c r="AA167" i="6"/>
  <c r="AB167" i="6"/>
  <c r="AC167" i="6"/>
  <c r="AD167" i="6"/>
  <c r="AE167" i="6"/>
  <c r="AF167" i="6"/>
  <c r="AA168" i="6"/>
  <c r="AB168" i="6"/>
  <c r="AC168" i="6"/>
  <c r="AD168" i="6"/>
  <c r="AE168" i="6"/>
  <c r="AF168" i="6"/>
  <c r="AA169" i="6"/>
  <c r="AB169" i="6"/>
  <c r="AC169" i="6"/>
  <c r="AD169" i="6"/>
  <c r="AE169" i="6"/>
  <c r="AF169" i="6"/>
  <c r="AA170" i="6"/>
  <c r="AB170" i="6"/>
  <c r="AC170" i="6"/>
  <c r="AD170" i="6"/>
  <c r="AE170" i="6"/>
  <c r="AF170" i="6"/>
  <c r="AA171" i="6"/>
  <c r="AB171" i="6"/>
  <c r="AC171" i="6"/>
  <c r="AD171" i="6"/>
  <c r="AE171" i="6"/>
  <c r="AF171" i="6"/>
  <c r="AA172" i="6"/>
  <c r="AB172" i="6"/>
  <c r="AC172" i="6"/>
  <c r="AD172" i="6"/>
  <c r="AE172" i="6"/>
  <c r="AF172" i="6"/>
  <c r="AB154" i="6"/>
  <c r="AC154" i="6"/>
  <c r="AD154" i="6"/>
  <c r="AE154" i="6"/>
  <c r="AF154" i="6"/>
  <c r="AA117" i="6"/>
  <c r="AB117" i="6"/>
  <c r="AC117" i="6"/>
  <c r="AD117" i="6"/>
  <c r="AE117" i="6"/>
  <c r="AF117" i="6"/>
  <c r="AA118" i="6"/>
  <c r="AB118" i="6"/>
  <c r="AC118" i="6"/>
  <c r="AD118" i="6"/>
  <c r="AE118" i="6"/>
  <c r="AF118" i="6"/>
  <c r="AA119" i="6"/>
  <c r="AB119" i="6"/>
  <c r="AC119" i="6"/>
  <c r="AD119" i="6"/>
  <c r="AE119" i="6"/>
  <c r="AF119" i="6"/>
  <c r="AA120" i="6"/>
  <c r="AB120" i="6"/>
  <c r="AC120" i="6"/>
  <c r="AD120" i="6"/>
  <c r="AE120" i="6"/>
  <c r="AF120" i="6"/>
  <c r="AA121" i="6"/>
  <c r="AB121" i="6"/>
  <c r="AC121" i="6"/>
  <c r="AD121" i="6"/>
  <c r="AE121" i="6"/>
  <c r="AF121" i="6"/>
  <c r="AA122" i="6"/>
  <c r="AB122" i="6"/>
  <c r="AC122" i="6"/>
  <c r="AD122" i="6"/>
  <c r="AE122" i="6"/>
  <c r="AF122" i="6"/>
  <c r="AA123" i="6"/>
  <c r="AB123" i="6"/>
  <c r="AC123" i="6"/>
  <c r="AD123" i="6"/>
  <c r="AE123" i="6"/>
  <c r="AF123" i="6"/>
  <c r="AA124" i="6"/>
  <c r="AB124" i="6"/>
  <c r="AC124" i="6"/>
  <c r="AD124" i="6"/>
  <c r="AE124" i="6"/>
  <c r="AF124" i="6"/>
  <c r="AA125" i="6"/>
  <c r="AB125" i="6"/>
  <c r="AC125" i="6"/>
  <c r="AD125" i="6"/>
  <c r="AE125" i="6"/>
  <c r="AF125" i="6"/>
  <c r="AA126" i="6"/>
  <c r="AB126" i="6"/>
  <c r="AC126" i="6"/>
  <c r="AD126" i="6"/>
  <c r="AE126" i="6"/>
  <c r="AF126" i="6"/>
  <c r="AA127" i="6"/>
  <c r="AB127" i="6"/>
  <c r="AC127" i="6"/>
  <c r="AD127" i="6"/>
  <c r="AE127" i="6"/>
  <c r="AF127" i="6"/>
  <c r="AA128" i="6"/>
  <c r="AB128" i="6"/>
  <c r="AC128" i="6"/>
  <c r="AD128" i="6"/>
  <c r="AE128" i="6"/>
  <c r="AF128" i="6"/>
  <c r="AA129" i="6"/>
  <c r="AB129" i="6"/>
  <c r="AC129" i="6"/>
  <c r="AD129" i="6"/>
  <c r="AE129" i="6"/>
  <c r="AF129" i="6"/>
  <c r="AA130" i="6"/>
  <c r="AB130" i="6"/>
  <c r="AC130" i="6"/>
  <c r="AD130" i="6"/>
  <c r="AE130" i="6"/>
  <c r="AF130" i="6"/>
  <c r="AA131" i="6"/>
  <c r="AB131" i="6"/>
  <c r="AC131" i="6"/>
  <c r="AD131" i="6"/>
  <c r="AE131" i="6"/>
  <c r="AF131" i="6"/>
  <c r="AA132" i="6"/>
  <c r="AB132" i="6"/>
  <c r="AC132" i="6"/>
  <c r="AD132" i="6"/>
  <c r="AE132" i="6"/>
  <c r="AF132" i="6"/>
  <c r="AA133" i="6"/>
  <c r="AB133" i="6"/>
  <c r="AC133" i="6"/>
  <c r="AD133" i="6"/>
  <c r="AE133" i="6"/>
  <c r="AF133" i="6"/>
  <c r="AA134" i="6"/>
  <c r="AB134" i="6"/>
  <c r="AC134" i="6"/>
  <c r="AD134" i="6"/>
  <c r="AE134" i="6"/>
  <c r="AF134" i="6"/>
  <c r="AB116" i="6"/>
  <c r="AC116" i="6"/>
  <c r="AD116" i="6"/>
  <c r="AE116" i="6"/>
  <c r="AF116" i="6"/>
  <c r="AA116" i="6"/>
  <c r="AA98" i="6"/>
  <c r="AB98" i="6"/>
  <c r="AC98" i="6"/>
  <c r="AD98" i="6"/>
  <c r="AE98" i="6"/>
  <c r="AF98" i="6"/>
  <c r="AA99" i="6"/>
  <c r="AB99" i="6"/>
  <c r="AC99" i="6"/>
  <c r="AD99" i="6"/>
  <c r="AE99" i="6"/>
  <c r="AF99" i="6"/>
  <c r="AA100" i="6"/>
  <c r="AB100" i="6"/>
  <c r="AC100" i="6"/>
  <c r="AD100" i="6"/>
  <c r="AE100" i="6"/>
  <c r="AF100" i="6"/>
  <c r="AA101" i="6"/>
  <c r="AB101" i="6"/>
  <c r="AC101" i="6"/>
  <c r="AD101" i="6"/>
  <c r="AE101" i="6"/>
  <c r="AF101" i="6"/>
  <c r="AA102" i="6"/>
  <c r="AB102" i="6"/>
  <c r="AC102" i="6"/>
  <c r="AD102" i="6"/>
  <c r="AE102" i="6"/>
  <c r="AF102" i="6"/>
  <c r="AA103" i="6"/>
  <c r="AB103" i="6"/>
  <c r="AC103" i="6"/>
  <c r="AD103" i="6"/>
  <c r="AE103" i="6"/>
  <c r="AF103" i="6"/>
  <c r="AA104" i="6"/>
  <c r="AB104" i="6"/>
  <c r="AC104" i="6"/>
  <c r="AD104" i="6"/>
  <c r="AE104" i="6"/>
  <c r="AF104" i="6"/>
  <c r="AA105" i="6"/>
  <c r="AB105" i="6"/>
  <c r="AC105" i="6"/>
  <c r="AD105" i="6"/>
  <c r="AE105" i="6"/>
  <c r="AF105" i="6"/>
  <c r="AA106" i="6"/>
  <c r="AB106" i="6"/>
  <c r="AC106" i="6"/>
  <c r="AD106" i="6"/>
  <c r="AE106" i="6"/>
  <c r="AF106" i="6"/>
  <c r="AA107" i="6"/>
  <c r="AB107" i="6"/>
  <c r="AC107" i="6"/>
  <c r="AD107" i="6"/>
  <c r="AE107" i="6"/>
  <c r="AF107" i="6"/>
  <c r="AA108" i="6"/>
  <c r="AB108" i="6"/>
  <c r="AC108" i="6"/>
  <c r="AD108" i="6"/>
  <c r="AE108" i="6"/>
  <c r="AF108" i="6"/>
  <c r="AA109" i="6"/>
  <c r="AB109" i="6"/>
  <c r="AC109" i="6"/>
  <c r="AD109" i="6"/>
  <c r="AE109" i="6"/>
  <c r="AF109" i="6"/>
  <c r="AA110" i="6"/>
  <c r="AB110" i="6"/>
  <c r="AC110" i="6"/>
  <c r="AD110" i="6"/>
  <c r="AE110" i="6"/>
  <c r="AF110" i="6"/>
  <c r="AA111" i="6"/>
  <c r="AB111" i="6"/>
  <c r="AC111" i="6"/>
  <c r="AD111" i="6"/>
  <c r="AE111" i="6"/>
  <c r="AF111" i="6"/>
  <c r="AA112" i="6"/>
  <c r="AB112" i="6"/>
  <c r="AC112" i="6"/>
  <c r="AD112" i="6"/>
  <c r="AE112" i="6"/>
  <c r="AF112" i="6"/>
  <c r="AA113" i="6"/>
  <c r="AB113" i="6"/>
  <c r="AC113" i="6"/>
  <c r="AD113" i="6"/>
  <c r="AE113" i="6"/>
  <c r="AF113" i="6"/>
  <c r="AA114" i="6"/>
  <c r="AB114" i="6"/>
  <c r="AC114" i="6"/>
  <c r="AD114" i="6"/>
  <c r="AE114" i="6"/>
  <c r="AF114" i="6"/>
  <c r="AA115" i="6"/>
  <c r="AB115" i="6"/>
  <c r="AC115" i="6"/>
  <c r="AD115" i="6"/>
  <c r="AE115" i="6"/>
  <c r="AF115" i="6"/>
  <c r="AB97" i="6"/>
  <c r="AC97" i="6"/>
  <c r="AD97" i="6"/>
  <c r="AE97" i="6"/>
  <c r="AF97" i="6"/>
  <c r="AA97" i="6"/>
  <c r="AA79" i="6"/>
  <c r="AB79" i="6"/>
  <c r="AC79" i="6"/>
  <c r="AD79" i="6"/>
  <c r="AE79" i="6"/>
  <c r="AF79" i="6"/>
  <c r="AA80" i="6"/>
  <c r="AB80" i="6"/>
  <c r="AC80" i="6"/>
  <c r="AD80" i="6"/>
  <c r="AE80" i="6"/>
  <c r="AF80" i="6"/>
  <c r="AA81" i="6"/>
  <c r="AB81" i="6"/>
  <c r="AC81" i="6"/>
  <c r="AD81" i="6"/>
  <c r="AE81" i="6"/>
  <c r="AF81" i="6"/>
  <c r="AA82" i="6"/>
  <c r="AB82" i="6"/>
  <c r="AC82" i="6"/>
  <c r="AD82" i="6"/>
  <c r="AE82" i="6"/>
  <c r="AF82" i="6"/>
  <c r="AA83" i="6"/>
  <c r="AB83" i="6"/>
  <c r="AC83" i="6"/>
  <c r="AD83" i="6"/>
  <c r="AE83" i="6"/>
  <c r="AF83" i="6"/>
  <c r="AA84" i="6"/>
  <c r="AB84" i="6"/>
  <c r="AC84" i="6"/>
  <c r="AD84" i="6"/>
  <c r="AE84" i="6"/>
  <c r="AF84" i="6"/>
  <c r="AA85" i="6"/>
  <c r="AB85" i="6"/>
  <c r="AC85" i="6"/>
  <c r="AD85" i="6"/>
  <c r="AE85" i="6"/>
  <c r="AF85" i="6"/>
  <c r="AA86" i="6"/>
  <c r="AB86" i="6"/>
  <c r="AC86" i="6"/>
  <c r="AD86" i="6"/>
  <c r="AE86" i="6"/>
  <c r="AF86" i="6"/>
  <c r="AA87" i="6"/>
  <c r="AB87" i="6"/>
  <c r="AC87" i="6"/>
  <c r="AD87" i="6"/>
  <c r="AE87" i="6"/>
  <c r="AF87" i="6"/>
  <c r="AA88" i="6"/>
  <c r="AB88" i="6"/>
  <c r="AC88" i="6"/>
  <c r="AD88" i="6"/>
  <c r="AE88" i="6"/>
  <c r="AF88" i="6"/>
  <c r="AA89" i="6"/>
  <c r="AB89" i="6"/>
  <c r="AC89" i="6"/>
  <c r="AD89" i="6"/>
  <c r="AE89" i="6"/>
  <c r="AF89" i="6"/>
  <c r="AA90" i="6"/>
  <c r="AB90" i="6"/>
  <c r="AC90" i="6"/>
  <c r="AD90" i="6"/>
  <c r="AE90" i="6"/>
  <c r="AF90" i="6"/>
  <c r="AA91" i="6"/>
  <c r="AB91" i="6"/>
  <c r="AC91" i="6"/>
  <c r="AD91" i="6"/>
  <c r="AE91" i="6"/>
  <c r="AF91" i="6"/>
  <c r="AA92" i="6"/>
  <c r="AB92" i="6"/>
  <c r="AC92" i="6"/>
  <c r="AD92" i="6"/>
  <c r="AE92" i="6"/>
  <c r="AF92" i="6"/>
  <c r="AA93" i="6"/>
  <c r="AB93" i="6"/>
  <c r="AC93" i="6"/>
  <c r="AD93" i="6"/>
  <c r="AE93" i="6"/>
  <c r="AF93" i="6"/>
  <c r="AA94" i="6"/>
  <c r="AB94" i="6"/>
  <c r="AC94" i="6"/>
  <c r="AD94" i="6"/>
  <c r="AE94" i="6"/>
  <c r="AF94" i="6"/>
  <c r="AA95" i="6"/>
  <c r="AB95" i="6"/>
  <c r="AC95" i="6"/>
  <c r="AD95" i="6"/>
  <c r="AE95" i="6"/>
  <c r="AF95" i="6"/>
  <c r="AA96" i="6"/>
  <c r="AB96" i="6"/>
  <c r="AC96" i="6"/>
  <c r="AD96" i="6"/>
  <c r="AE96" i="6"/>
  <c r="AF96" i="6"/>
  <c r="AB78" i="6"/>
  <c r="AC78" i="6"/>
  <c r="AD78" i="6"/>
  <c r="AE78" i="6"/>
  <c r="AF78" i="6"/>
  <c r="AA78" i="6"/>
  <c r="AA60" i="6"/>
  <c r="AB60" i="6"/>
  <c r="AC60" i="6"/>
  <c r="AD60" i="6"/>
  <c r="AE60" i="6"/>
  <c r="AF60" i="6"/>
  <c r="AA61" i="6"/>
  <c r="AB61" i="6"/>
  <c r="AC61" i="6"/>
  <c r="AD61" i="6"/>
  <c r="AE61" i="6"/>
  <c r="AF61" i="6"/>
  <c r="AA62" i="6"/>
  <c r="AB62" i="6"/>
  <c r="AC62" i="6"/>
  <c r="AD62" i="6"/>
  <c r="AE62" i="6"/>
  <c r="AF62" i="6"/>
  <c r="AA63" i="6"/>
  <c r="AB63" i="6"/>
  <c r="AC63" i="6"/>
  <c r="AD63" i="6"/>
  <c r="AE63" i="6"/>
  <c r="AF63" i="6"/>
  <c r="AA64" i="6"/>
  <c r="AB64" i="6"/>
  <c r="AC64" i="6"/>
  <c r="AD64" i="6"/>
  <c r="AE64" i="6"/>
  <c r="AF64" i="6"/>
  <c r="AA65" i="6"/>
  <c r="AB65" i="6"/>
  <c r="AC65" i="6"/>
  <c r="AD65" i="6"/>
  <c r="AE65" i="6"/>
  <c r="AF65" i="6"/>
  <c r="AA66" i="6"/>
  <c r="AB66" i="6"/>
  <c r="AC66" i="6"/>
  <c r="AD66" i="6"/>
  <c r="AE66" i="6"/>
  <c r="AF66" i="6"/>
  <c r="AA67" i="6"/>
  <c r="AB67" i="6"/>
  <c r="AC67" i="6"/>
  <c r="AD67" i="6"/>
  <c r="AE67" i="6"/>
  <c r="AF67" i="6"/>
  <c r="AA68" i="6"/>
  <c r="AB68" i="6"/>
  <c r="AC68" i="6"/>
  <c r="AD68" i="6"/>
  <c r="AE68" i="6"/>
  <c r="AF68" i="6"/>
  <c r="AA69" i="6"/>
  <c r="AB69" i="6"/>
  <c r="AC69" i="6"/>
  <c r="AD69" i="6"/>
  <c r="AE69" i="6"/>
  <c r="AF69" i="6"/>
  <c r="AA70" i="6"/>
  <c r="AB70" i="6"/>
  <c r="AC70" i="6"/>
  <c r="AD70" i="6"/>
  <c r="AE70" i="6"/>
  <c r="AF70" i="6"/>
  <c r="AA71" i="6"/>
  <c r="AB71" i="6"/>
  <c r="AC71" i="6"/>
  <c r="AD71" i="6"/>
  <c r="AE71" i="6"/>
  <c r="AF71" i="6"/>
  <c r="AA72" i="6"/>
  <c r="AB72" i="6"/>
  <c r="AC72" i="6"/>
  <c r="AD72" i="6"/>
  <c r="AE72" i="6"/>
  <c r="AF72" i="6"/>
  <c r="AA73" i="6"/>
  <c r="AB73" i="6"/>
  <c r="AC73" i="6"/>
  <c r="AD73" i="6"/>
  <c r="AE73" i="6"/>
  <c r="AF73" i="6"/>
  <c r="AA74" i="6"/>
  <c r="AB74" i="6"/>
  <c r="AC74" i="6"/>
  <c r="AD74" i="6"/>
  <c r="AE74" i="6"/>
  <c r="AF74" i="6"/>
  <c r="AA75" i="6"/>
  <c r="AB75" i="6"/>
  <c r="AC75" i="6"/>
  <c r="AD75" i="6"/>
  <c r="AE75" i="6"/>
  <c r="AF75" i="6"/>
  <c r="AA76" i="6"/>
  <c r="AB76" i="6"/>
  <c r="AC76" i="6"/>
  <c r="AD76" i="6"/>
  <c r="AE76" i="6"/>
  <c r="AF76" i="6"/>
  <c r="AA77" i="6"/>
  <c r="AB77" i="6"/>
  <c r="AC77" i="6"/>
  <c r="AD77" i="6"/>
  <c r="AE77" i="6"/>
  <c r="AF77" i="6"/>
  <c r="AB59" i="6"/>
  <c r="AC59" i="6"/>
  <c r="AD59" i="6"/>
  <c r="AE59" i="6"/>
  <c r="AF59" i="6"/>
  <c r="AA59" i="6"/>
  <c r="AA41" i="6"/>
  <c r="AB41" i="6"/>
  <c r="AC41" i="6"/>
  <c r="AD41" i="6"/>
  <c r="AE41" i="6"/>
  <c r="AF41" i="6"/>
  <c r="AA42" i="6"/>
  <c r="AB42" i="6"/>
  <c r="AC42" i="6"/>
  <c r="AD42" i="6"/>
  <c r="AE42" i="6"/>
  <c r="AF42" i="6"/>
  <c r="AA43" i="6"/>
  <c r="AB43" i="6"/>
  <c r="AC43" i="6"/>
  <c r="AD43" i="6"/>
  <c r="AE43" i="6"/>
  <c r="AF43" i="6"/>
  <c r="AA44" i="6"/>
  <c r="AB44" i="6"/>
  <c r="AC44" i="6"/>
  <c r="AD44" i="6"/>
  <c r="AE44" i="6"/>
  <c r="AF44" i="6"/>
  <c r="AA45" i="6"/>
  <c r="AB45" i="6"/>
  <c r="AC45" i="6"/>
  <c r="AD45" i="6"/>
  <c r="AE45" i="6"/>
  <c r="AF45" i="6"/>
  <c r="AA46" i="6"/>
  <c r="AB46" i="6"/>
  <c r="AC46" i="6"/>
  <c r="AD46" i="6"/>
  <c r="AE46" i="6"/>
  <c r="AF46" i="6"/>
  <c r="AA47" i="6"/>
  <c r="AB47" i="6"/>
  <c r="AC47" i="6"/>
  <c r="AD47" i="6"/>
  <c r="AE47" i="6"/>
  <c r="AF47" i="6"/>
  <c r="AA48" i="6"/>
  <c r="AB48" i="6"/>
  <c r="AC48" i="6"/>
  <c r="AD48" i="6"/>
  <c r="AE48" i="6"/>
  <c r="AF48" i="6"/>
  <c r="AA49" i="6"/>
  <c r="AB49" i="6"/>
  <c r="AC49" i="6"/>
  <c r="AD49" i="6"/>
  <c r="AE49" i="6"/>
  <c r="AF49" i="6"/>
  <c r="AA50" i="6"/>
  <c r="AB50" i="6"/>
  <c r="AC50" i="6"/>
  <c r="AD50" i="6"/>
  <c r="AE50" i="6"/>
  <c r="AF50" i="6"/>
  <c r="AA51" i="6"/>
  <c r="AB51" i="6"/>
  <c r="AC51" i="6"/>
  <c r="AD51" i="6"/>
  <c r="AE51" i="6"/>
  <c r="AF51" i="6"/>
  <c r="AA52" i="6"/>
  <c r="AB52" i="6"/>
  <c r="AC52" i="6"/>
  <c r="AD52" i="6"/>
  <c r="AE52" i="6"/>
  <c r="AF52" i="6"/>
  <c r="AA53" i="6"/>
  <c r="AB53" i="6"/>
  <c r="AC53" i="6"/>
  <c r="AD53" i="6"/>
  <c r="AE53" i="6"/>
  <c r="AF53" i="6"/>
  <c r="AA54" i="6"/>
  <c r="AB54" i="6"/>
  <c r="AC54" i="6"/>
  <c r="AD54" i="6"/>
  <c r="AE54" i="6"/>
  <c r="AF54" i="6"/>
  <c r="AA55" i="6"/>
  <c r="AB55" i="6"/>
  <c r="AC55" i="6"/>
  <c r="AD55" i="6"/>
  <c r="AE55" i="6"/>
  <c r="AF55" i="6"/>
  <c r="AA56" i="6"/>
  <c r="AB56" i="6"/>
  <c r="AC56" i="6"/>
  <c r="AD56" i="6"/>
  <c r="AE56" i="6"/>
  <c r="AF56" i="6"/>
  <c r="AA57" i="6"/>
  <c r="AB57" i="6"/>
  <c r="AC57" i="6"/>
  <c r="AD57" i="6"/>
  <c r="AE57" i="6"/>
  <c r="AF57" i="6"/>
  <c r="AA58" i="6"/>
  <c r="AB58" i="6"/>
  <c r="AC58" i="6"/>
  <c r="AD58" i="6"/>
  <c r="AE58" i="6"/>
  <c r="AF58" i="6"/>
  <c r="AB40" i="6"/>
  <c r="AC40" i="6"/>
  <c r="AD40" i="6"/>
  <c r="AE40" i="6"/>
  <c r="AF40" i="6"/>
  <c r="AA40" i="6"/>
  <c r="AA22" i="6"/>
  <c r="AB22" i="6"/>
  <c r="AC22" i="6"/>
  <c r="AD22" i="6"/>
  <c r="AE22" i="6"/>
  <c r="AF22" i="6"/>
  <c r="AA23" i="6"/>
  <c r="AB23" i="6"/>
  <c r="AC23" i="6"/>
  <c r="AD23" i="6"/>
  <c r="AE23" i="6"/>
  <c r="AF23" i="6"/>
  <c r="AA24" i="6"/>
  <c r="AB24" i="6"/>
  <c r="AC24" i="6"/>
  <c r="AD24" i="6"/>
  <c r="AE24" i="6"/>
  <c r="AF24" i="6"/>
  <c r="AA25" i="6"/>
  <c r="AB25" i="6"/>
  <c r="AC25" i="6"/>
  <c r="AD25" i="6"/>
  <c r="AE25" i="6"/>
  <c r="AF25" i="6"/>
  <c r="AA26" i="6"/>
  <c r="AB26" i="6"/>
  <c r="AC26" i="6"/>
  <c r="AD26" i="6"/>
  <c r="AE26" i="6"/>
  <c r="AF26" i="6"/>
  <c r="AA27" i="6"/>
  <c r="AB27" i="6"/>
  <c r="AC27" i="6"/>
  <c r="AD27" i="6"/>
  <c r="AE27" i="6"/>
  <c r="AF27" i="6"/>
  <c r="AA28" i="6"/>
  <c r="AB28" i="6"/>
  <c r="AC28" i="6"/>
  <c r="AD28" i="6"/>
  <c r="AE28" i="6"/>
  <c r="AF28" i="6"/>
  <c r="AA29" i="6"/>
  <c r="AB29" i="6"/>
  <c r="AC29" i="6"/>
  <c r="AD29" i="6"/>
  <c r="AE29" i="6"/>
  <c r="AF29" i="6"/>
  <c r="AA30" i="6"/>
  <c r="AB30" i="6"/>
  <c r="AC30" i="6"/>
  <c r="AD30" i="6"/>
  <c r="AE30" i="6"/>
  <c r="AF30" i="6"/>
  <c r="AA31" i="6"/>
  <c r="AB31" i="6"/>
  <c r="AC31" i="6"/>
  <c r="AD31" i="6"/>
  <c r="AE31" i="6"/>
  <c r="AF31" i="6"/>
  <c r="AA32" i="6"/>
  <c r="AB32" i="6"/>
  <c r="AC32" i="6"/>
  <c r="AD32" i="6"/>
  <c r="AE32" i="6"/>
  <c r="AF32" i="6"/>
  <c r="AA33" i="6"/>
  <c r="AB33" i="6"/>
  <c r="AC33" i="6"/>
  <c r="AD33" i="6"/>
  <c r="AE33" i="6"/>
  <c r="AF33" i="6"/>
  <c r="AA34" i="6"/>
  <c r="AB34" i="6"/>
  <c r="AC34" i="6"/>
  <c r="AD34" i="6"/>
  <c r="AE34" i="6"/>
  <c r="AF34" i="6"/>
  <c r="AA35" i="6"/>
  <c r="AB35" i="6"/>
  <c r="AC35" i="6"/>
  <c r="AD35" i="6"/>
  <c r="AE35" i="6"/>
  <c r="AF35" i="6"/>
  <c r="AA36" i="6"/>
  <c r="AB36" i="6"/>
  <c r="AC36" i="6"/>
  <c r="AD36" i="6"/>
  <c r="AE36" i="6"/>
  <c r="AF36" i="6"/>
  <c r="AA37" i="6"/>
  <c r="AB37" i="6"/>
  <c r="AC37" i="6"/>
  <c r="AD37" i="6"/>
  <c r="AE37" i="6"/>
  <c r="AF37" i="6"/>
  <c r="AA38" i="6"/>
  <c r="AB38" i="6"/>
  <c r="AC38" i="6"/>
  <c r="AD38" i="6"/>
  <c r="AE38" i="6"/>
  <c r="AF38" i="6"/>
  <c r="AA39" i="6"/>
  <c r="AB39" i="6"/>
  <c r="AC39" i="6"/>
  <c r="AD39" i="6"/>
  <c r="AE39" i="6"/>
  <c r="AF39" i="6"/>
  <c r="AB21" i="6"/>
  <c r="AC21" i="6"/>
  <c r="AD21" i="6"/>
  <c r="AE21" i="6"/>
  <c r="AF21" i="6"/>
  <c r="AA21" i="6"/>
  <c r="AA3" i="6"/>
  <c r="AB3" i="6"/>
  <c r="AC3" i="6"/>
  <c r="AD3" i="6"/>
  <c r="AE3" i="6"/>
  <c r="AF3" i="6"/>
  <c r="AA4" i="6"/>
  <c r="AB4" i="6"/>
  <c r="AC4" i="6"/>
  <c r="AD4" i="6"/>
  <c r="AE4" i="6"/>
  <c r="AF4" i="6"/>
  <c r="AA5" i="6"/>
  <c r="AB5" i="6"/>
  <c r="AC5" i="6"/>
  <c r="AD5" i="6"/>
  <c r="AE5" i="6"/>
  <c r="AF5" i="6"/>
  <c r="AA6" i="6"/>
  <c r="AB6" i="6"/>
  <c r="AC6" i="6"/>
  <c r="AD6" i="6"/>
  <c r="AE6" i="6"/>
  <c r="AF6" i="6"/>
  <c r="AA7" i="6"/>
  <c r="AB7" i="6"/>
  <c r="AC7" i="6"/>
  <c r="AD7" i="6"/>
  <c r="AE7" i="6"/>
  <c r="AF7" i="6"/>
  <c r="AA8" i="6"/>
  <c r="AB8" i="6"/>
  <c r="AC8" i="6"/>
  <c r="AD8" i="6"/>
  <c r="AE8" i="6"/>
  <c r="AF8" i="6"/>
  <c r="AA9" i="6"/>
  <c r="AB9" i="6"/>
  <c r="AC9" i="6"/>
  <c r="AD9" i="6"/>
  <c r="AE9" i="6"/>
  <c r="AF9" i="6"/>
  <c r="AA10" i="6"/>
  <c r="AB10" i="6"/>
  <c r="AC10" i="6"/>
  <c r="AD10" i="6"/>
  <c r="AE10" i="6"/>
  <c r="AF10" i="6"/>
  <c r="AA11" i="6"/>
  <c r="AB11" i="6"/>
  <c r="AC11" i="6"/>
  <c r="AD11" i="6"/>
  <c r="AE11" i="6"/>
  <c r="AF11" i="6"/>
  <c r="AA12" i="6"/>
  <c r="AB12" i="6"/>
  <c r="AC12" i="6"/>
  <c r="AD12" i="6"/>
  <c r="AE12" i="6"/>
  <c r="AF12" i="6"/>
  <c r="AA13" i="6"/>
  <c r="AB13" i="6"/>
  <c r="AC13" i="6"/>
  <c r="AD13" i="6"/>
  <c r="AE13" i="6"/>
  <c r="AF13" i="6"/>
  <c r="AA14" i="6"/>
  <c r="AB14" i="6"/>
  <c r="AC14" i="6"/>
  <c r="AD14" i="6"/>
  <c r="AE14" i="6"/>
  <c r="AF14" i="6"/>
  <c r="AA15" i="6"/>
  <c r="AB15" i="6"/>
  <c r="AC15" i="6"/>
  <c r="AD15" i="6"/>
  <c r="AE15" i="6"/>
  <c r="AF15" i="6"/>
  <c r="AA16" i="6"/>
  <c r="AC16" i="6"/>
  <c r="AD16" i="6"/>
  <c r="AE16" i="6"/>
  <c r="AF16" i="6"/>
  <c r="AA17" i="6"/>
  <c r="AB17" i="6"/>
  <c r="AC17" i="6"/>
  <c r="AD17" i="6"/>
  <c r="AE17" i="6"/>
  <c r="AF17" i="6"/>
  <c r="AA18" i="6"/>
  <c r="AB18" i="6"/>
  <c r="AC18" i="6"/>
  <c r="AD18" i="6"/>
  <c r="AE18" i="6"/>
  <c r="AF18" i="6"/>
  <c r="AA19" i="6"/>
  <c r="AB19" i="6"/>
  <c r="AC19" i="6"/>
  <c r="AD19" i="6"/>
  <c r="AE19" i="6"/>
  <c r="AF19" i="6"/>
  <c r="AA20" i="6"/>
  <c r="AB20" i="6"/>
  <c r="AC20" i="6"/>
  <c r="AD20" i="6"/>
  <c r="AE20" i="6"/>
  <c r="AF20" i="6"/>
  <c r="AB2" i="6"/>
  <c r="AC2" i="6"/>
  <c r="AD2" i="6"/>
  <c r="AE2" i="6"/>
  <c r="AF2" i="6"/>
  <c r="AA2" i="6"/>
  <c r="S3" i="6" l="1"/>
  <c r="R3" i="6"/>
  <c r="K2" i="6"/>
  <c r="R2" i="6" s="1"/>
  <c r="P2" i="6"/>
  <c r="K3" i="6" l="1"/>
  <c r="K4" i="6" s="1"/>
  <c r="W290" i="6" l="1"/>
  <c r="V290" i="6"/>
  <c r="U290" i="6"/>
  <c r="T290" i="6"/>
  <c r="S290" i="6"/>
  <c r="R290" i="6"/>
  <c r="P289" i="6"/>
  <c r="P290" i="6" s="1"/>
  <c r="P291" i="6" s="1"/>
  <c r="O289" i="6"/>
  <c r="V289" i="6" s="1"/>
  <c r="N289" i="6"/>
  <c r="U289" i="6" s="1"/>
  <c r="M289" i="6"/>
  <c r="T289" i="6" s="1"/>
  <c r="L289" i="6"/>
  <c r="L290" i="6" s="1"/>
  <c r="L291" i="6" s="1"/>
  <c r="K289" i="6"/>
  <c r="R289" i="6" s="1"/>
  <c r="W271" i="6"/>
  <c r="V271" i="6"/>
  <c r="U271" i="6"/>
  <c r="T271" i="6"/>
  <c r="S271" i="6"/>
  <c r="R271" i="6"/>
  <c r="P270" i="6"/>
  <c r="P271" i="6" s="1"/>
  <c r="O270" i="6"/>
  <c r="V270" i="6" s="1"/>
  <c r="N270" i="6"/>
  <c r="N271" i="6" s="1"/>
  <c r="N272" i="6" s="1"/>
  <c r="M270" i="6"/>
  <c r="T270" i="6" s="1"/>
  <c r="L270" i="6"/>
  <c r="S270" i="6" s="1"/>
  <c r="K270" i="6"/>
  <c r="R270" i="6" s="1"/>
  <c r="W251" i="6"/>
  <c r="V251" i="6"/>
  <c r="U251" i="6"/>
  <c r="T251" i="6"/>
  <c r="S251" i="6"/>
  <c r="R251" i="6"/>
  <c r="P250" i="6"/>
  <c r="W250" i="6" s="1"/>
  <c r="O250" i="6"/>
  <c r="O251" i="6" s="1"/>
  <c r="N250" i="6"/>
  <c r="U250" i="6" s="1"/>
  <c r="M250" i="6"/>
  <c r="M251" i="6" s="1"/>
  <c r="L250" i="6"/>
  <c r="S250" i="6" s="1"/>
  <c r="K250" i="6"/>
  <c r="K251" i="6" s="1"/>
  <c r="W232" i="6"/>
  <c r="V232" i="6"/>
  <c r="U232" i="6"/>
  <c r="T232" i="6"/>
  <c r="S232" i="6"/>
  <c r="R232" i="6"/>
  <c r="P231" i="6"/>
  <c r="W231" i="6" s="1"/>
  <c r="O231" i="6"/>
  <c r="O232" i="6" s="1"/>
  <c r="N231" i="6"/>
  <c r="U231" i="6" s="1"/>
  <c r="M231" i="6"/>
  <c r="M232" i="6" s="1"/>
  <c r="M233" i="6" s="1"/>
  <c r="L231" i="6"/>
  <c r="L232" i="6" s="1"/>
  <c r="L233" i="6" s="1"/>
  <c r="K231" i="6"/>
  <c r="K232" i="6" s="1"/>
  <c r="V231" i="6" l="1"/>
  <c r="N232" i="6"/>
  <c r="N233" i="6" s="1"/>
  <c r="U270" i="6"/>
  <c r="K271" i="6"/>
  <c r="K272" i="6" s="1"/>
  <c r="S289" i="6"/>
  <c r="M290" i="6"/>
  <c r="M291" i="6" s="1"/>
  <c r="P272" i="6"/>
  <c r="W270" i="6"/>
  <c r="L271" i="6"/>
  <c r="L272" i="6" s="1"/>
  <c r="N290" i="6"/>
  <c r="N291" i="6" s="1"/>
  <c r="M271" i="6"/>
  <c r="M272" i="6" s="1"/>
  <c r="W289" i="6"/>
  <c r="K290" i="6"/>
  <c r="K291" i="6" s="1"/>
  <c r="O290" i="6"/>
  <c r="O291" i="6" s="1"/>
  <c r="S231" i="6"/>
  <c r="P232" i="6"/>
  <c r="P233" i="6" s="1"/>
  <c r="T231" i="6"/>
  <c r="K252" i="6"/>
  <c r="L251" i="6"/>
  <c r="L252" i="6" s="1"/>
  <c r="R231" i="6"/>
  <c r="M252" i="6"/>
  <c r="R250" i="6"/>
  <c r="N251" i="6"/>
  <c r="N252" i="6" s="1"/>
  <c r="P251" i="6"/>
  <c r="P252" i="6" s="1"/>
  <c r="Q289" i="6"/>
  <c r="O271" i="6"/>
  <c r="O272" i="6" s="1"/>
  <c r="Q270" i="6"/>
  <c r="V250" i="6"/>
  <c r="O252" i="6"/>
  <c r="T250" i="6"/>
  <c r="Q250" i="6"/>
  <c r="K233" i="6"/>
  <c r="O233" i="6"/>
  <c r="Q231" i="6"/>
  <c r="W213" i="6"/>
  <c r="V213" i="6"/>
  <c r="U213" i="6"/>
  <c r="T213" i="6"/>
  <c r="S213" i="6"/>
  <c r="R213" i="6"/>
  <c r="P212" i="6"/>
  <c r="P213" i="6" s="1"/>
  <c r="P214" i="6" s="1"/>
  <c r="O212" i="6"/>
  <c r="N212" i="6"/>
  <c r="M212" i="6"/>
  <c r="M213" i="6" s="1"/>
  <c r="M214" i="6" s="1"/>
  <c r="L212" i="6"/>
  <c r="L213" i="6" s="1"/>
  <c r="L214" i="6" s="1"/>
  <c r="K212" i="6"/>
  <c r="R212" i="6" s="1"/>
  <c r="W194" i="6"/>
  <c r="V194" i="6"/>
  <c r="U194" i="6"/>
  <c r="T194" i="6"/>
  <c r="S194" i="6"/>
  <c r="R194" i="6"/>
  <c r="P193" i="6"/>
  <c r="P194" i="6" s="1"/>
  <c r="P195" i="6" s="1"/>
  <c r="O193" i="6"/>
  <c r="O194" i="6" s="1"/>
  <c r="N193" i="6"/>
  <c r="U193" i="6" s="1"/>
  <c r="M193" i="6"/>
  <c r="M194" i="6" s="1"/>
  <c r="M195" i="6" s="1"/>
  <c r="L193" i="6"/>
  <c r="L194" i="6" s="1"/>
  <c r="L195" i="6" s="1"/>
  <c r="K193" i="6"/>
  <c r="R193" i="6" s="1"/>
  <c r="W175" i="6"/>
  <c r="V175" i="6"/>
  <c r="U175" i="6"/>
  <c r="T175" i="6"/>
  <c r="S175" i="6"/>
  <c r="R175" i="6"/>
  <c r="P174" i="6"/>
  <c r="W174" i="6" s="1"/>
  <c r="O174" i="6"/>
  <c r="O175" i="6" s="1"/>
  <c r="N174" i="6"/>
  <c r="U174" i="6" s="1"/>
  <c r="M174" i="6"/>
  <c r="M175" i="6" s="1"/>
  <c r="M176" i="6" s="1"/>
  <c r="L174" i="6"/>
  <c r="L175" i="6" s="1"/>
  <c r="L176" i="6" s="1"/>
  <c r="K174" i="6"/>
  <c r="K175" i="6" s="1"/>
  <c r="W156" i="6"/>
  <c r="V156" i="6"/>
  <c r="U156" i="6"/>
  <c r="T156" i="6"/>
  <c r="S156" i="6"/>
  <c r="R156" i="6"/>
  <c r="P155" i="6"/>
  <c r="P156" i="6" s="1"/>
  <c r="P157" i="6" s="1"/>
  <c r="O155" i="6"/>
  <c r="V155" i="6" s="1"/>
  <c r="N155" i="6"/>
  <c r="U155" i="6" s="1"/>
  <c r="M155" i="6"/>
  <c r="M156" i="6" s="1"/>
  <c r="M157" i="6" s="1"/>
  <c r="L155" i="6"/>
  <c r="L156" i="6" s="1"/>
  <c r="L157" i="6" s="1"/>
  <c r="K155" i="6"/>
  <c r="K156" i="6" s="1"/>
  <c r="W136" i="6"/>
  <c r="V136" i="6"/>
  <c r="U136" i="6"/>
  <c r="T136" i="6"/>
  <c r="S136" i="6"/>
  <c r="R136" i="6"/>
  <c r="P135" i="6"/>
  <c r="P136" i="6" s="1"/>
  <c r="P137" i="6" s="1"/>
  <c r="O135" i="6"/>
  <c r="V135" i="6" s="1"/>
  <c r="N135" i="6"/>
  <c r="U135" i="6" s="1"/>
  <c r="M135" i="6"/>
  <c r="T135" i="6" s="1"/>
  <c r="L135" i="6"/>
  <c r="S135" i="6" s="1"/>
  <c r="K135" i="6"/>
  <c r="K136" i="6" s="1"/>
  <c r="K137" i="6" s="1"/>
  <c r="W117" i="6"/>
  <c r="V117" i="6"/>
  <c r="U117" i="6"/>
  <c r="T117" i="6"/>
  <c r="S117" i="6"/>
  <c r="R117" i="6"/>
  <c r="P116" i="6"/>
  <c r="P117" i="6" s="1"/>
  <c r="P118" i="6" s="1"/>
  <c r="O116" i="6"/>
  <c r="O117" i="6" s="1"/>
  <c r="N116" i="6"/>
  <c r="U116" i="6" s="1"/>
  <c r="M116" i="6"/>
  <c r="M117" i="6" s="1"/>
  <c r="M118" i="6" s="1"/>
  <c r="L116" i="6"/>
  <c r="L117" i="6" s="1"/>
  <c r="L118" i="6" s="1"/>
  <c r="K116" i="6"/>
  <c r="K117" i="6" s="1"/>
  <c r="W98" i="6"/>
  <c r="V98" i="6"/>
  <c r="U98" i="6"/>
  <c r="T98" i="6"/>
  <c r="S98" i="6"/>
  <c r="R98" i="6"/>
  <c r="P97" i="6"/>
  <c r="P98" i="6" s="1"/>
  <c r="P99" i="6" s="1"/>
  <c r="O97" i="6"/>
  <c r="O98" i="6" s="1"/>
  <c r="N97" i="6"/>
  <c r="U97" i="6" s="1"/>
  <c r="M97" i="6"/>
  <c r="M98" i="6" s="1"/>
  <c r="M99" i="6" s="1"/>
  <c r="L97" i="6"/>
  <c r="L98" i="6" s="1"/>
  <c r="L99" i="6" s="1"/>
  <c r="K97" i="6"/>
  <c r="K98" i="6" s="1"/>
  <c r="W79" i="6"/>
  <c r="V79" i="6"/>
  <c r="U79" i="6"/>
  <c r="T79" i="6"/>
  <c r="S79" i="6"/>
  <c r="R79" i="6"/>
  <c r="P78" i="6"/>
  <c r="W78" i="6" s="1"/>
  <c r="O78" i="6"/>
  <c r="V78" i="6" s="1"/>
  <c r="N78" i="6"/>
  <c r="N79" i="6" s="1"/>
  <c r="N80" i="6" s="1"/>
  <c r="M78" i="6"/>
  <c r="T78" i="6" s="1"/>
  <c r="L78" i="6"/>
  <c r="S78" i="6" s="1"/>
  <c r="K78" i="6"/>
  <c r="K79" i="6" s="1"/>
  <c r="K80" i="6" s="1"/>
  <c r="X289" i="6" l="1"/>
  <c r="P79" i="6"/>
  <c r="P80" i="6" s="1"/>
  <c r="X250" i="6"/>
  <c r="P175" i="6"/>
  <c r="P176" i="6" s="1"/>
  <c r="S174" i="6"/>
  <c r="O156" i="6"/>
  <c r="O157" i="6" s="1"/>
  <c r="S97" i="6"/>
  <c r="U78" i="6"/>
  <c r="S155" i="6"/>
  <c r="T174" i="6"/>
  <c r="S193" i="6"/>
  <c r="T116" i="6"/>
  <c r="T155" i="6"/>
  <c r="R78" i="6"/>
  <c r="R97" i="6"/>
  <c r="V116" i="6"/>
  <c r="X270" i="6"/>
  <c r="V193" i="6"/>
  <c r="V174" i="6"/>
  <c r="N175" i="6"/>
  <c r="N176" i="6" s="1"/>
  <c r="W193" i="6"/>
  <c r="K194" i="6"/>
  <c r="K195" i="6" s="1"/>
  <c r="U212" i="6"/>
  <c r="N213" i="6"/>
  <c r="N214" i="6" s="1"/>
  <c r="S212" i="6"/>
  <c r="X231" i="6"/>
  <c r="R155" i="6"/>
  <c r="R174" i="6"/>
  <c r="K213" i="6"/>
  <c r="K214" i="6" s="1"/>
  <c r="T212" i="6"/>
  <c r="N194" i="6"/>
  <c r="N195" i="6" s="1"/>
  <c r="W212" i="6"/>
  <c r="M79" i="6"/>
  <c r="M80" i="6" s="1"/>
  <c r="N98" i="6"/>
  <c r="N99" i="6" s="1"/>
  <c r="W135" i="6"/>
  <c r="L136" i="6"/>
  <c r="L137" i="6" s="1"/>
  <c r="V97" i="6"/>
  <c r="R116" i="6"/>
  <c r="W116" i="6"/>
  <c r="R135" i="6"/>
  <c r="M136" i="6"/>
  <c r="M137" i="6" s="1"/>
  <c r="W97" i="6"/>
  <c r="S116" i="6"/>
  <c r="N136" i="6"/>
  <c r="N137" i="6" s="1"/>
  <c r="L79" i="6"/>
  <c r="L80" i="6" s="1"/>
  <c r="O79" i="6"/>
  <c r="O80" i="6" s="1"/>
  <c r="K118" i="6"/>
  <c r="O136" i="6"/>
  <c r="O137" i="6" s="1"/>
  <c r="O213" i="6"/>
  <c r="O214" i="6" s="1"/>
  <c r="V212" i="6"/>
  <c r="Q212" i="6"/>
  <c r="T193" i="6"/>
  <c r="O195" i="6"/>
  <c r="Q193" i="6"/>
  <c r="K176" i="6"/>
  <c r="O176" i="6"/>
  <c r="Q174" i="6"/>
  <c r="N156" i="6"/>
  <c r="N157" i="6" s="1"/>
  <c r="W155" i="6"/>
  <c r="K157" i="6"/>
  <c r="Q155" i="6"/>
  <c r="Q135" i="6"/>
  <c r="N117" i="6"/>
  <c r="N118" i="6" s="1"/>
  <c r="O118" i="6"/>
  <c r="Q116" i="6"/>
  <c r="K99" i="6"/>
  <c r="T97" i="6"/>
  <c r="O99" i="6"/>
  <c r="Q97" i="6"/>
  <c r="Q78" i="6"/>
  <c r="W60" i="6"/>
  <c r="V60" i="6"/>
  <c r="U60" i="6"/>
  <c r="T60" i="6"/>
  <c r="S60" i="6"/>
  <c r="R60" i="6"/>
  <c r="P59" i="6"/>
  <c r="P60" i="6" s="1"/>
  <c r="O59" i="6"/>
  <c r="O60" i="6" s="1"/>
  <c r="N59" i="6"/>
  <c r="M59" i="6"/>
  <c r="M60" i="6" s="1"/>
  <c r="L59" i="6"/>
  <c r="K59" i="6"/>
  <c r="K60" i="6" s="1"/>
  <c r="W41" i="6"/>
  <c r="V41" i="6"/>
  <c r="U41" i="6"/>
  <c r="T41" i="6"/>
  <c r="S41" i="6"/>
  <c r="R41" i="6"/>
  <c r="P40" i="6"/>
  <c r="P41" i="6" s="1"/>
  <c r="O40" i="6"/>
  <c r="V40" i="6" s="1"/>
  <c r="N40" i="6"/>
  <c r="U40" i="6" s="1"/>
  <c r="M40" i="6"/>
  <c r="T40" i="6" s="1"/>
  <c r="L40" i="6"/>
  <c r="L41" i="6" s="1"/>
  <c r="K40" i="6"/>
  <c r="R40" i="6" s="1"/>
  <c r="W22" i="6"/>
  <c r="V22" i="6"/>
  <c r="U22" i="6"/>
  <c r="T22" i="6"/>
  <c r="S22" i="6"/>
  <c r="R22" i="6"/>
  <c r="W3" i="6"/>
  <c r="V3" i="6"/>
  <c r="U3" i="6"/>
  <c r="T3" i="6"/>
  <c r="P21" i="6"/>
  <c r="P22" i="6" s="1"/>
  <c r="O21" i="6"/>
  <c r="O22" i="6" s="1"/>
  <c r="N21" i="6"/>
  <c r="N22" i="6" s="1"/>
  <c r="M21" i="6"/>
  <c r="T21" i="6" s="1"/>
  <c r="L21" i="6"/>
  <c r="S21" i="6" s="1"/>
  <c r="K21" i="6"/>
  <c r="R21" i="6" s="1"/>
  <c r="X290" i="6" l="1"/>
  <c r="D25" i="11" s="1"/>
  <c r="X271" i="6"/>
  <c r="D18" i="10" s="1"/>
  <c r="X251" i="6"/>
  <c r="D61" i="4" s="1"/>
  <c r="X212" i="6"/>
  <c r="X78" i="6"/>
  <c r="X174" i="6"/>
  <c r="N41" i="6"/>
  <c r="N42" i="6" s="1"/>
  <c r="S40" i="6"/>
  <c r="O41" i="6"/>
  <c r="O42" i="6" s="1"/>
  <c r="K22" i="6"/>
  <c r="K23" i="6" s="1"/>
  <c r="U59" i="6"/>
  <c r="N60" i="6"/>
  <c r="N61" i="6" s="1"/>
  <c r="X232" i="6"/>
  <c r="D52" i="4" s="1"/>
  <c r="W21" i="6"/>
  <c r="K41" i="6"/>
  <c r="K42" i="6" s="1"/>
  <c r="S59" i="6"/>
  <c r="L60" i="6"/>
  <c r="L61" i="6" s="1"/>
  <c r="X116" i="6"/>
  <c r="L22" i="6"/>
  <c r="L23" i="6" s="1"/>
  <c r="W59" i="6"/>
  <c r="X155" i="6"/>
  <c r="M22" i="6"/>
  <c r="M23" i="6" s="1"/>
  <c r="W40" i="6"/>
  <c r="U21" i="6"/>
  <c r="M61" i="6"/>
  <c r="M41" i="6"/>
  <c r="M42" i="6" s="1"/>
  <c r="O61" i="6"/>
  <c r="X135" i="6"/>
  <c r="X193" i="6"/>
  <c r="X97" i="6"/>
  <c r="K61" i="6"/>
  <c r="R59" i="6"/>
  <c r="T59" i="6"/>
  <c r="V59" i="6"/>
  <c r="P61" i="6"/>
  <c r="Q59" i="6"/>
  <c r="L42" i="6"/>
  <c r="P42" i="6"/>
  <c r="Q40" i="6"/>
  <c r="V21" i="6"/>
  <c r="N23" i="6"/>
  <c r="P23" i="6"/>
  <c r="Q21" i="6"/>
  <c r="O23" i="6"/>
  <c r="D16" i="11" l="1"/>
  <c r="D27" i="10"/>
  <c r="D34" i="8"/>
  <c r="X213" i="6"/>
  <c r="D25" i="8" s="1"/>
  <c r="X156" i="6"/>
  <c r="D16" i="4" s="1"/>
  <c r="X117" i="6"/>
  <c r="C70" i="2" s="1"/>
  <c r="X79" i="6"/>
  <c r="C34" i="2" s="1"/>
  <c r="X59" i="6"/>
  <c r="X21" i="6"/>
  <c r="X40" i="6"/>
  <c r="X175" i="6"/>
  <c r="D25" i="4" s="1"/>
  <c r="X194" i="6"/>
  <c r="D34" i="4" s="1"/>
  <c r="X98" i="6"/>
  <c r="X136" i="6"/>
  <c r="L2" i="6"/>
  <c r="O2" i="6"/>
  <c r="N2" i="6"/>
  <c r="U2" i="6" s="1"/>
  <c r="M2" i="6"/>
  <c r="D43" i="4" l="1"/>
  <c r="X60" i="6"/>
  <c r="C61" i="2" s="1"/>
  <c r="X41" i="6"/>
  <c r="C52" i="2" s="1"/>
  <c r="X22" i="6"/>
  <c r="C25" i="2" s="1"/>
  <c r="L25" i="2"/>
  <c r="K25" i="2"/>
  <c r="D16" i="8"/>
  <c r="C79" i="2"/>
  <c r="D44" i="7"/>
  <c r="D26" i="7"/>
  <c r="C43" i="2"/>
  <c r="L3" i="6"/>
  <c r="L4" i="6" s="1"/>
  <c r="Q2" i="6"/>
  <c r="T2" i="6"/>
  <c r="M3" i="6"/>
  <c r="M4" i="6" s="1"/>
  <c r="V2" i="6"/>
  <c r="O3" i="6"/>
  <c r="O4" i="6" s="1"/>
  <c r="P3" i="6"/>
  <c r="P4" i="6" s="1"/>
  <c r="W2" i="6"/>
  <c r="N3" i="6"/>
  <c r="N4" i="6" s="1"/>
  <c r="S2" i="6"/>
  <c r="D35" i="7" l="1"/>
  <c r="D17" i="7"/>
  <c r="X2" i="6"/>
  <c r="E12" i="7"/>
  <c r="E17" i="7" s="1"/>
  <c r="F12" i="7"/>
  <c r="F17" i="7" s="1"/>
  <c r="E21" i="7"/>
  <c r="E26" i="7" s="1"/>
  <c r="F21" i="7"/>
  <c r="F26" i="7" s="1"/>
  <c r="E30" i="7"/>
  <c r="E35" i="7" s="1"/>
  <c r="F30" i="7"/>
  <c r="F35" i="7" s="1"/>
  <c r="E39" i="7"/>
  <c r="E44" i="7" s="1"/>
  <c r="F39" i="7"/>
  <c r="F44" i="7" s="1"/>
  <c r="E16" i="2" l="1"/>
  <c r="F16" i="2"/>
  <c r="D16" i="2"/>
  <c r="H16" i="2"/>
  <c r="I16" i="2"/>
  <c r="G16" i="2"/>
  <c r="X3" i="6"/>
  <c r="C16" i="2" s="1"/>
  <c r="D20" i="2"/>
  <c r="D25" i="2" s="1"/>
  <c r="D29" i="2"/>
  <c r="D34" i="2" s="1"/>
  <c r="D38" i="2"/>
  <c r="D43" i="2" s="1"/>
  <c r="D47" i="2"/>
  <c r="D52" i="2" s="1"/>
  <c r="D56" i="2"/>
  <c r="D61" i="2" s="1"/>
  <c r="D65" i="2"/>
  <c r="D70" i="2" s="1"/>
  <c r="D74" i="2"/>
  <c r="D79" i="2" s="1"/>
  <c r="G3" i="10" l="1"/>
  <c r="G2" i="8"/>
  <c r="G3" i="4"/>
  <c r="G3" i="7"/>
  <c r="J20" i="11"/>
  <c r="J25" i="11" s="1"/>
  <c r="I20" i="11"/>
  <c r="I25" i="11" s="1"/>
  <c r="H20" i="11"/>
  <c r="H25" i="11" s="1"/>
  <c r="G20" i="11"/>
  <c r="G25" i="11" s="1"/>
  <c r="F20" i="11"/>
  <c r="F25" i="11" s="1"/>
  <c r="E20" i="11"/>
  <c r="E25" i="11" s="1"/>
  <c r="J11" i="11"/>
  <c r="J16" i="11" s="1"/>
  <c r="I11" i="11"/>
  <c r="I16" i="11" s="1"/>
  <c r="H11" i="11"/>
  <c r="H16" i="11" s="1"/>
  <c r="G11" i="11"/>
  <c r="G16" i="11" s="1"/>
  <c r="F11" i="11"/>
  <c r="F16" i="11" s="1"/>
  <c r="E11" i="11"/>
  <c r="E16" i="11" s="1"/>
  <c r="J22" i="10"/>
  <c r="J27" i="10" s="1"/>
  <c r="I22" i="10"/>
  <c r="I27" i="10" s="1"/>
  <c r="H22" i="10"/>
  <c r="H27" i="10" s="1"/>
  <c r="G22" i="10"/>
  <c r="G27" i="10" s="1"/>
  <c r="F22" i="10"/>
  <c r="F27" i="10" s="1"/>
  <c r="E22" i="10"/>
  <c r="E27" i="10" s="1"/>
  <c r="J13" i="10"/>
  <c r="J18" i="10" s="1"/>
  <c r="I13" i="10"/>
  <c r="I18" i="10" s="1"/>
  <c r="H13" i="10"/>
  <c r="H18" i="10" s="1"/>
  <c r="G13" i="10"/>
  <c r="G18" i="10" s="1"/>
  <c r="F13" i="10"/>
  <c r="F18" i="10" s="1"/>
  <c r="E13" i="10"/>
  <c r="E18" i="10" s="1"/>
  <c r="J29" i="8"/>
  <c r="J34" i="8" s="1"/>
  <c r="I29" i="8"/>
  <c r="I34" i="8" s="1"/>
  <c r="H29" i="8"/>
  <c r="H34" i="8" s="1"/>
  <c r="G29" i="8"/>
  <c r="G34" i="8" s="1"/>
  <c r="F29" i="8"/>
  <c r="F34" i="8" s="1"/>
  <c r="E29" i="8"/>
  <c r="E34" i="8" s="1"/>
  <c r="J20" i="8"/>
  <c r="J25" i="8" s="1"/>
  <c r="I20" i="8"/>
  <c r="I25" i="8" s="1"/>
  <c r="H20" i="8"/>
  <c r="H25" i="8" s="1"/>
  <c r="G20" i="8"/>
  <c r="G25" i="8" s="1"/>
  <c r="F20" i="8"/>
  <c r="F25" i="8" s="1"/>
  <c r="E20" i="8"/>
  <c r="E25" i="8" s="1"/>
  <c r="J11" i="8"/>
  <c r="J16" i="8" s="1"/>
  <c r="I11" i="8"/>
  <c r="I16" i="8" s="1"/>
  <c r="H11" i="8"/>
  <c r="H16" i="8" s="1"/>
  <c r="G11" i="8"/>
  <c r="G16" i="8" s="1"/>
  <c r="F11" i="8"/>
  <c r="F16" i="8" s="1"/>
  <c r="E11" i="8"/>
  <c r="E16" i="8" s="1"/>
  <c r="J56" i="4"/>
  <c r="J61" i="4" s="1"/>
  <c r="I56" i="4"/>
  <c r="I61" i="4" s="1"/>
  <c r="H56" i="4"/>
  <c r="H61" i="4" s="1"/>
  <c r="G56" i="4"/>
  <c r="G61" i="4" s="1"/>
  <c r="F56" i="4"/>
  <c r="F61" i="4" s="1"/>
  <c r="E56" i="4"/>
  <c r="E61" i="4" s="1"/>
  <c r="J47" i="4"/>
  <c r="J52" i="4" s="1"/>
  <c r="I47" i="4"/>
  <c r="I52" i="4" s="1"/>
  <c r="H47" i="4"/>
  <c r="H52" i="4" s="1"/>
  <c r="G47" i="4"/>
  <c r="G52" i="4" s="1"/>
  <c r="F47" i="4"/>
  <c r="F52" i="4" s="1"/>
  <c r="E47" i="4"/>
  <c r="E52" i="4" s="1"/>
  <c r="J38" i="4"/>
  <c r="J43" i="4" s="1"/>
  <c r="I38" i="4"/>
  <c r="I43" i="4" s="1"/>
  <c r="H38" i="4"/>
  <c r="H43" i="4" s="1"/>
  <c r="G38" i="4"/>
  <c r="G43" i="4" s="1"/>
  <c r="F38" i="4"/>
  <c r="F43" i="4" s="1"/>
  <c r="E38" i="4"/>
  <c r="E43" i="4" s="1"/>
  <c r="J29" i="4"/>
  <c r="J34" i="4" s="1"/>
  <c r="I29" i="4"/>
  <c r="I34" i="4" s="1"/>
  <c r="H29" i="4"/>
  <c r="H34" i="4" s="1"/>
  <c r="G29" i="4"/>
  <c r="G34" i="4" s="1"/>
  <c r="F29" i="4"/>
  <c r="F34" i="4" s="1"/>
  <c r="E29" i="4"/>
  <c r="E34" i="4" s="1"/>
  <c r="J20" i="4"/>
  <c r="J25" i="4" s="1"/>
  <c r="I20" i="4"/>
  <c r="I25" i="4" s="1"/>
  <c r="H20" i="4"/>
  <c r="H25" i="4" s="1"/>
  <c r="G20" i="4"/>
  <c r="G25" i="4" s="1"/>
  <c r="F20" i="4"/>
  <c r="F25" i="4" s="1"/>
  <c r="E20" i="4"/>
  <c r="E25" i="4" s="1"/>
  <c r="J11" i="4"/>
  <c r="J16" i="4" s="1"/>
  <c r="I11" i="4"/>
  <c r="I16" i="4" s="1"/>
  <c r="H11" i="4"/>
  <c r="H16" i="4" s="1"/>
  <c r="G11" i="4"/>
  <c r="G16" i="4" s="1"/>
  <c r="F11" i="4"/>
  <c r="F16" i="4" s="1"/>
  <c r="E11" i="4"/>
  <c r="E16" i="4" s="1"/>
  <c r="J39" i="7"/>
  <c r="J44" i="7" s="1"/>
  <c r="I39" i="7"/>
  <c r="I44" i="7" s="1"/>
  <c r="H39" i="7"/>
  <c r="H44" i="7" s="1"/>
  <c r="G39" i="7"/>
  <c r="G44" i="7" s="1"/>
  <c r="J30" i="7"/>
  <c r="J35" i="7" s="1"/>
  <c r="I30" i="7"/>
  <c r="I35" i="7" s="1"/>
  <c r="H30" i="7"/>
  <c r="H35" i="7" s="1"/>
  <c r="G30" i="7"/>
  <c r="G35" i="7" s="1"/>
  <c r="J21" i="7"/>
  <c r="J26" i="7" s="1"/>
  <c r="I21" i="7"/>
  <c r="I26" i="7" s="1"/>
  <c r="H21" i="7"/>
  <c r="H26" i="7" s="1"/>
  <c r="G21" i="7"/>
  <c r="G26" i="7" s="1"/>
  <c r="J12" i="7"/>
  <c r="J17" i="7" s="1"/>
  <c r="I12" i="7"/>
  <c r="I17" i="7" s="1"/>
  <c r="H12" i="7"/>
  <c r="H17" i="7" s="1"/>
  <c r="G12" i="7"/>
  <c r="G17" i="7" s="1"/>
  <c r="I74" i="2"/>
  <c r="I79" i="2" s="1"/>
  <c r="H74" i="2"/>
  <c r="H79" i="2" s="1"/>
  <c r="G74" i="2"/>
  <c r="G79" i="2" s="1"/>
  <c r="F74" i="2"/>
  <c r="F79" i="2" s="1"/>
  <c r="E74" i="2"/>
  <c r="E79" i="2" s="1"/>
  <c r="I65" i="2"/>
  <c r="I70" i="2" s="1"/>
  <c r="H65" i="2"/>
  <c r="H70" i="2" s="1"/>
  <c r="G65" i="2"/>
  <c r="G70" i="2" s="1"/>
  <c r="F65" i="2"/>
  <c r="F70" i="2" s="1"/>
  <c r="E65" i="2"/>
  <c r="E70" i="2" s="1"/>
  <c r="I56" i="2"/>
  <c r="I61" i="2" s="1"/>
  <c r="H56" i="2"/>
  <c r="H61" i="2" s="1"/>
  <c r="G56" i="2"/>
  <c r="G61" i="2" s="1"/>
  <c r="F56" i="2"/>
  <c r="F61" i="2" s="1"/>
  <c r="E56" i="2"/>
  <c r="E61" i="2" s="1"/>
  <c r="I47" i="2"/>
  <c r="I52" i="2" s="1"/>
  <c r="H47" i="2"/>
  <c r="H52" i="2" s="1"/>
  <c r="G47" i="2"/>
  <c r="G52" i="2" s="1"/>
  <c r="F47" i="2"/>
  <c r="F52" i="2" s="1"/>
  <c r="E47" i="2"/>
  <c r="E52" i="2" s="1"/>
  <c r="I38" i="2"/>
  <c r="I43" i="2" s="1"/>
  <c r="H38" i="2"/>
  <c r="H43" i="2" s="1"/>
  <c r="G38" i="2"/>
  <c r="G43" i="2" s="1"/>
  <c r="F38" i="2"/>
  <c r="F43" i="2" s="1"/>
  <c r="E38" i="2"/>
  <c r="E43" i="2" s="1"/>
  <c r="I29" i="2"/>
  <c r="I34" i="2" s="1"/>
  <c r="H29" i="2"/>
  <c r="H34" i="2" s="1"/>
  <c r="G29" i="2"/>
  <c r="G34" i="2" s="1"/>
  <c r="F29" i="2"/>
  <c r="F34" i="2" s="1"/>
  <c r="E29" i="2"/>
  <c r="E34" i="2" s="1"/>
  <c r="I20" i="2"/>
  <c r="I25" i="2" s="1"/>
  <c r="H20" i="2"/>
  <c r="H25" i="2" s="1"/>
  <c r="G20" i="2"/>
  <c r="G25" i="2" s="1"/>
  <c r="F20" i="2"/>
  <c r="F25" i="2" s="1"/>
  <c r="E20" i="2"/>
  <c r="E25" i="2" s="1"/>
  <c r="J20" i="2"/>
  <c r="J25" i="2" s="1"/>
</calcChain>
</file>

<file path=xl/sharedStrings.xml><?xml version="1.0" encoding="utf-8"?>
<sst xmlns="http://schemas.openxmlformats.org/spreadsheetml/2006/main" count="454" uniqueCount="64">
  <si>
    <t>Zone</t>
  </si>
  <si>
    <t>Rate Sch</t>
  </si>
  <si>
    <t>Term (Mths)</t>
  </si>
  <si>
    <t>START DATE</t>
  </si>
  <si>
    <t>NEMA</t>
  </si>
  <si>
    <t>G1</t>
  </si>
  <si>
    <t>G2</t>
  </si>
  <si>
    <t>SEMA</t>
  </si>
  <si>
    <t>WCMA</t>
  </si>
  <si>
    <t>BECO-NEMA</t>
  </si>
  <si>
    <t>BECO-SEMA</t>
  </si>
  <si>
    <t>CAMB-NEMA</t>
  </si>
  <si>
    <t>COMM-SEMA</t>
  </si>
  <si>
    <t>NOTE: Time Of Use Meters (TOU) are to be custom priced</t>
  </si>
  <si>
    <t>NSTAR</t>
  </si>
  <si>
    <t>NEMA BECO G1</t>
  </si>
  <si>
    <t>NEMA BECO G2</t>
  </si>
  <si>
    <t>SEMA BECO G1</t>
  </si>
  <si>
    <t>SEMA BECO G2</t>
  </si>
  <si>
    <t>CAMB NEMA G1</t>
  </si>
  <si>
    <t>CAMB NEMA G2</t>
  </si>
  <si>
    <t>COMM SEMA G1</t>
  </si>
  <si>
    <t>COMM SEMA G2</t>
  </si>
  <si>
    <t>NGRID</t>
  </si>
  <si>
    <t>NEMA G1</t>
  </si>
  <si>
    <t>SEMA G1</t>
  </si>
  <si>
    <t>SEMA G2</t>
  </si>
  <si>
    <t>WCMA G1</t>
  </si>
  <si>
    <t>WCMA G2</t>
  </si>
  <si>
    <t>NEMA G2</t>
  </si>
  <si>
    <t>WMECO</t>
  </si>
  <si>
    <t>G0</t>
  </si>
  <si>
    <r>
      <t xml:space="preserve">BECO-NEMA </t>
    </r>
    <r>
      <rPr>
        <b/>
        <sz val="10"/>
        <color theme="5"/>
        <rFont val="Arial"/>
        <family val="2"/>
      </rPr>
      <t>Sweet Spot</t>
    </r>
  </si>
  <si>
    <r>
      <t xml:space="preserve">BECO-SEMA </t>
    </r>
    <r>
      <rPr>
        <b/>
        <sz val="10"/>
        <color theme="5"/>
        <rFont val="Arial"/>
        <family val="2"/>
      </rPr>
      <t>Sweet Spot</t>
    </r>
  </si>
  <si>
    <r>
      <t xml:space="preserve">CAMB-NEMA </t>
    </r>
    <r>
      <rPr>
        <b/>
        <sz val="10"/>
        <color theme="5"/>
        <rFont val="Arial"/>
        <family val="2"/>
      </rPr>
      <t>Sweet Spot</t>
    </r>
  </si>
  <si>
    <r>
      <t xml:space="preserve">COMM-SEMA </t>
    </r>
    <r>
      <rPr>
        <b/>
        <sz val="10"/>
        <color theme="5"/>
        <rFont val="Arial"/>
        <family val="2"/>
      </rPr>
      <t>Sweet Spot</t>
    </r>
  </si>
  <si>
    <t xml:space="preserve">BECO-SEMA </t>
  </si>
  <si>
    <r>
      <t xml:space="preserve">BECO-SEMA </t>
    </r>
    <r>
      <rPr>
        <b/>
        <sz val="10"/>
        <color theme="5"/>
        <rFont val="Arial"/>
        <family val="2"/>
      </rPr>
      <t>Sweet Spot</t>
    </r>
    <r>
      <rPr>
        <b/>
        <sz val="10"/>
        <color indexed="8"/>
        <rFont val="Arial"/>
        <family val="2"/>
      </rPr>
      <t xml:space="preserve"> </t>
    </r>
  </si>
  <si>
    <r>
      <t xml:space="preserve">COMM-SEMA </t>
    </r>
    <r>
      <rPr>
        <b/>
        <sz val="10"/>
        <color theme="5"/>
        <rFont val="Arial"/>
        <family val="2"/>
      </rPr>
      <t xml:space="preserve">Sweet Spot </t>
    </r>
  </si>
  <si>
    <r>
      <t xml:space="preserve">SEMA    </t>
    </r>
    <r>
      <rPr>
        <b/>
        <sz val="10"/>
        <color theme="5"/>
        <rFont val="Arial"/>
        <family val="2"/>
      </rPr>
      <t>Sweet Spot</t>
    </r>
  </si>
  <si>
    <r>
      <t xml:space="preserve">WCMA    </t>
    </r>
    <r>
      <rPr>
        <b/>
        <sz val="10"/>
        <color theme="5"/>
        <rFont val="Arial"/>
        <family val="2"/>
      </rPr>
      <t>Sweet Spot</t>
    </r>
  </si>
  <si>
    <t>Min Value</t>
  </si>
  <si>
    <t>Min Month</t>
  </si>
  <si>
    <t>Graphs</t>
  </si>
  <si>
    <r>
      <t xml:space="preserve">NEMA    </t>
    </r>
    <r>
      <rPr>
        <b/>
        <sz val="10"/>
        <color theme="5"/>
        <rFont val="Arial"/>
        <family val="2"/>
      </rPr>
      <t>Sweet Spot</t>
    </r>
  </si>
  <si>
    <r>
      <t xml:space="preserve">NEMA   </t>
    </r>
    <r>
      <rPr>
        <b/>
        <sz val="10"/>
        <color theme="5"/>
        <rFont val="Arial"/>
        <family val="2"/>
      </rPr>
      <t>Sweet Spot</t>
    </r>
  </si>
  <si>
    <r>
      <t xml:space="preserve">WMECO    </t>
    </r>
    <r>
      <rPr>
        <b/>
        <sz val="10"/>
        <color theme="5"/>
        <rFont val="Arial"/>
        <family val="2"/>
      </rPr>
      <t>Sweet Spot</t>
    </r>
  </si>
  <si>
    <t>100% Renewable Adder:</t>
  </si>
  <si>
    <t>*Certificate for renewable energy will be issued to customer</t>
  </si>
  <si>
    <t>*Certificate for renewable energy will be mailed</t>
  </si>
  <si>
    <t>100% REC Adder:</t>
  </si>
  <si>
    <r>
      <t xml:space="preserve">BECO-NEMA </t>
    </r>
    <r>
      <rPr>
        <b/>
        <sz val="10"/>
        <color theme="4" tint="-0.249977111117893"/>
        <rFont val="Arial"/>
        <family val="2"/>
      </rPr>
      <t>CUSTOM</t>
    </r>
  </si>
  <si>
    <r>
      <t xml:space="preserve">BECO-SEMA </t>
    </r>
    <r>
      <rPr>
        <b/>
        <sz val="10"/>
        <color theme="4" tint="-0.249977111117893"/>
        <rFont val="Arial"/>
        <family val="2"/>
      </rPr>
      <t>CUSTOM</t>
    </r>
  </si>
  <si>
    <r>
      <t xml:space="preserve">CAMB-NEMA </t>
    </r>
    <r>
      <rPr>
        <b/>
        <sz val="10"/>
        <color theme="4" tint="-0.249977111117893"/>
        <rFont val="Arial"/>
        <family val="2"/>
      </rPr>
      <t>CUSTOM</t>
    </r>
  </si>
  <si>
    <r>
      <t xml:space="preserve">COMM-SEMA </t>
    </r>
    <r>
      <rPr>
        <b/>
        <sz val="10"/>
        <color theme="4" tint="-0.249977111117893"/>
        <rFont val="Arial"/>
        <family val="2"/>
      </rPr>
      <t>CUSTOM</t>
    </r>
  </si>
  <si>
    <r>
      <t xml:space="preserve">NEMA </t>
    </r>
    <r>
      <rPr>
        <b/>
        <sz val="10"/>
        <color theme="4" tint="-0.249977111117893"/>
        <rFont val="Arial"/>
        <family val="2"/>
      </rPr>
      <t>CUSTOM</t>
    </r>
  </si>
  <si>
    <r>
      <t xml:space="preserve">SEMA </t>
    </r>
    <r>
      <rPr>
        <b/>
        <sz val="10"/>
        <color theme="4" tint="-0.249977111117893"/>
        <rFont val="Arial"/>
        <family val="2"/>
      </rPr>
      <t>CUSTOM</t>
    </r>
  </si>
  <si>
    <r>
      <t xml:space="preserve">WCMA </t>
    </r>
    <r>
      <rPr>
        <b/>
        <sz val="10"/>
        <color theme="4" tint="-0.249977111117893"/>
        <rFont val="Arial"/>
        <family val="2"/>
      </rPr>
      <t>CUSTOM</t>
    </r>
  </si>
  <si>
    <r>
      <t xml:space="preserve">WMECO </t>
    </r>
    <r>
      <rPr>
        <b/>
        <sz val="10"/>
        <color theme="4" tint="-0.249977111117893"/>
        <rFont val="Arial"/>
        <family val="2"/>
      </rPr>
      <t>CUSTOM</t>
    </r>
  </si>
  <si>
    <t>u</t>
  </si>
  <si>
    <t>Broker Margin</t>
  </si>
  <si>
    <t>Split Margin</t>
  </si>
  <si>
    <t>Total Margin</t>
  </si>
  <si>
    <t>Effective: December 1,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</si>
</sst>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00"/>
    <numFmt numFmtId="165" formatCode="0.0000"/>
    <numFmt numFmtId="166" formatCode="[$-10409]#,##0.00000;\(#,##0.00000\)"/>
    <numFmt numFmtId="167" formatCode="0.000000"/>
  </numFmts>
  <fonts count="36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indexed="8"/>
      <name val="Arial"/>
      <family val="2"/>
    </font>
    <font>
      <b/>
      <sz val="10"/>
      <color indexed="9"/>
      <name val="Arial"/>
      <family val="2"/>
    </font>
    <font>
      <b/>
      <sz val="10"/>
      <color theme="0" tint="-0.499984740745262"/>
      <name val="Arial"/>
      <family val="2"/>
    </font>
    <font>
      <b/>
      <sz val="12"/>
      <color theme="0"/>
      <name val="Arial"/>
      <family val="2"/>
    </font>
    <font>
      <sz val="11"/>
      <color rgb="FF000000"/>
      <name val="Calibri"/>
      <family val="2"/>
      <scheme val="minor"/>
    </font>
    <font>
      <sz val="11"/>
      <color theme="1"/>
      <name val="Tab"/>
    </font>
    <font>
      <b/>
      <sz val="10"/>
      <color theme="5"/>
      <name val="Arial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sz val="11"/>
      <color theme="1"/>
      <name val="Calibri"/>
      <family val="2"/>
      <scheme val="minor"/>
    </font>
    <font>
      <sz val="10"/>
      <name val="Verdana"/>
      <family val="2"/>
    </font>
    <font>
      <sz val="8"/>
      <color theme="1"/>
      <name val="Calibri"/>
      <family val="2"/>
      <scheme val="minor"/>
    </font>
    <font>
      <b/>
      <sz val="11"/>
      <color theme="6" tint="-0.249977111117893"/>
      <name val="Cambria"/>
      <family val="1"/>
      <scheme val="major"/>
    </font>
    <font>
      <b/>
      <sz val="11"/>
      <color theme="6" tint="-0.249977111117893"/>
      <name val="Arial"/>
      <family val="2"/>
    </font>
    <font>
      <b/>
      <sz val="10"/>
      <name val="Arial"/>
      <family val="2"/>
    </font>
    <font>
      <sz val="11"/>
      <name val="Calibri"/>
      <family val="2"/>
      <scheme val="minor"/>
    </font>
    <font>
      <b/>
      <sz val="10"/>
      <color theme="4" tint="-0.249977111117893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8"/>
      <color theme="3"/>
      <name val="Cambria"/>
      <family val="2"/>
      <scheme val="major"/>
    </font>
  </fonts>
  <fills count="44">
    <fill>
      <patternFill patternType="none"/>
    </fill>
    <fill>
      <patternFill patternType="gray125"/>
    </fill>
    <fill>
      <patternFill patternType="solid">
        <fgColor theme="4" tint="-0.249977111117893"/>
        <bgColor indexed="0"/>
      </patternFill>
    </fill>
    <fill>
      <patternFill patternType="solid">
        <fgColor theme="0"/>
        <bgColor indexed="0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0"/>
      </patternFill>
    </fill>
    <fill>
      <patternFill patternType="solid">
        <fgColor theme="0" tint="-0.499984740745262"/>
        <bgColor indexed="0"/>
      </patternFill>
    </fill>
    <fill>
      <gradientFill degree="270">
        <stop position="0">
          <color theme="9"/>
        </stop>
        <stop position="1">
          <color theme="9" tint="-0.25098422193060094"/>
        </stop>
      </gradientFill>
    </fill>
    <fill>
      <gradientFill degree="270">
        <stop position="0">
          <color theme="9" tint="0.40000610370189521"/>
        </stop>
        <stop position="1">
          <color theme="9"/>
        </stop>
      </gradientFill>
    </fill>
    <fill>
      <gradientFill degree="270">
        <stop position="0">
          <color theme="0" tint="-0.1490218817712943"/>
        </stop>
        <stop position="1">
          <color theme="0" tint="-0.25098422193060094"/>
        </stop>
      </gradientFill>
    </fill>
    <fill>
      <gradientFill degree="270">
        <stop position="0">
          <color theme="0" tint="-0.25098422193060094"/>
        </stop>
        <stop position="1">
          <color theme="0" tint="-0.34900967436750391"/>
        </stop>
      </gradientFill>
    </fill>
    <fill>
      <gradientFill degree="270">
        <stop position="0">
          <color theme="0" tint="-0.34900967436750391"/>
        </stop>
        <stop position="1">
          <color theme="0" tint="-0.49803155613879818"/>
        </stop>
      </gradient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</fills>
  <borders count="26">
    <border>
      <left/>
      <right/>
      <top/>
      <bottom/>
      <diagonal/>
    </border>
    <border>
      <left style="thin">
        <color indexed="9"/>
      </left>
      <right style="medium">
        <color indexed="9"/>
      </right>
      <top style="thin">
        <color indexed="9"/>
      </top>
      <bottom/>
      <diagonal/>
    </border>
    <border>
      <left style="medium">
        <color indexed="9"/>
      </left>
      <right/>
      <top style="thin">
        <color indexed="9"/>
      </top>
      <bottom/>
      <diagonal/>
    </border>
    <border>
      <left style="medium">
        <color indexed="9"/>
      </left>
      <right style="medium">
        <color indexed="9"/>
      </right>
      <top style="thin">
        <color indexed="9"/>
      </top>
      <bottom/>
      <diagonal/>
    </border>
    <border>
      <left style="thin">
        <color indexed="9"/>
      </left>
      <right style="medium">
        <color indexed="9"/>
      </right>
      <top/>
      <bottom style="medium">
        <color indexed="9"/>
      </bottom>
      <diagonal/>
    </border>
    <border>
      <left style="medium">
        <color indexed="9"/>
      </left>
      <right/>
      <top/>
      <bottom style="medium">
        <color indexed="9"/>
      </bottom>
      <diagonal/>
    </border>
    <border>
      <left style="medium">
        <color indexed="9"/>
      </left>
      <right style="medium">
        <color indexed="9"/>
      </right>
      <top/>
      <bottom style="medium">
        <color indexed="9"/>
      </bottom>
      <diagonal/>
    </border>
    <border>
      <left style="thin">
        <color indexed="9"/>
      </left>
      <right style="medium">
        <color indexed="9"/>
      </right>
      <top style="medium">
        <color indexed="9"/>
      </top>
      <bottom style="medium">
        <color indexed="9"/>
      </bottom>
      <diagonal/>
    </border>
    <border>
      <left style="medium">
        <color indexed="9"/>
      </left>
      <right style="medium">
        <color indexed="9"/>
      </right>
      <top style="medium">
        <color indexed="9"/>
      </top>
      <bottom style="medium">
        <color indexed="9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9"/>
      </left>
      <right/>
      <top style="medium">
        <color indexed="9"/>
      </top>
      <bottom style="medium">
        <color indexed="9"/>
      </bottom>
      <diagonal/>
    </border>
    <border>
      <left/>
      <right/>
      <top style="medium">
        <color indexed="9"/>
      </top>
      <bottom style="medium">
        <color indexed="9"/>
      </bottom>
      <diagonal/>
    </border>
    <border>
      <left/>
      <right style="medium">
        <color indexed="9"/>
      </right>
      <top style="medium">
        <color indexed="9"/>
      </top>
      <bottom style="medium">
        <color indexed="9"/>
      </bottom>
      <diagonal/>
    </border>
    <border>
      <left style="double">
        <color theme="6" tint="-0.24994659260841701"/>
      </left>
      <right style="double">
        <color theme="6" tint="-0.24994659260841701"/>
      </right>
      <top style="double">
        <color theme="6" tint="-0.24994659260841701"/>
      </top>
      <bottom style="double">
        <color theme="6" tint="-0.24994659260841701"/>
      </bottom>
      <diagonal/>
    </border>
    <border>
      <left style="slantDashDot">
        <color auto="1"/>
      </left>
      <right style="slantDashDot">
        <color auto="1"/>
      </right>
      <top style="slantDashDot">
        <color auto="1"/>
      </top>
      <bottom style="slantDashDot">
        <color auto="1"/>
      </bottom>
      <diagonal/>
    </border>
    <border>
      <left style="thin">
        <color indexed="9"/>
      </left>
      <right style="medium">
        <color indexed="9"/>
      </right>
      <top style="medium">
        <color indexed="9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1058">
    <xf numFmtId="0" fontId="0" fillId="0" borderId="0"/>
    <xf numFmtId="0" fontId="6" fillId="0" borderId="0"/>
    <xf numFmtId="0" fontId="1" fillId="0" borderId="0"/>
    <xf numFmtId="0" fontId="11" fillId="0" borderId="0"/>
    <xf numFmtId="0" fontId="19" fillId="0" borderId="0" applyNumberFormat="0" applyFill="0" applyBorder="0" applyAlignment="0" applyProtection="0"/>
    <xf numFmtId="0" fontId="20" fillId="0" borderId="16" applyNumberFormat="0" applyFill="0" applyAlignment="0" applyProtection="0"/>
    <xf numFmtId="0" fontId="21" fillId="0" borderId="17" applyNumberFormat="0" applyFill="0" applyAlignment="0" applyProtection="0"/>
    <xf numFmtId="0" fontId="22" fillId="0" borderId="18" applyNumberFormat="0" applyFill="0" applyAlignment="0" applyProtection="0"/>
    <xf numFmtId="0" fontId="22" fillId="0" borderId="0" applyNumberFormat="0" applyFill="0" applyBorder="0" applyAlignment="0" applyProtection="0"/>
    <xf numFmtId="0" fontId="23" fillId="12" borderId="0" applyNumberFormat="0" applyBorder="0" applyAlignment="0" applyProtection="0"/>
    <xf numFmtId="0" fontId="24" fillId="13" borderId="0" applyNumberFormat="0" applyBorder="0" applyAlignment="0" applyProtection="0"/>
    <xf numFmtId="0" fontId="25" fillId="14" borderId="0" applyNumberFormat="0" applyBorder="0" applyAlignment="0" applyProtection="0"/>
    <xf numFmtId="0" fontId="26" fillId="15" borderId="19" applyNumberFormat="0" applyAlignment="0" applyProtection="0"/>
    <xf numFmtId="0" fontId="27" fillId="16" borderId="20" applyNumberFormat="0" applyAlignment="0" applyProtection="0"/>
    <xf numFmtId="0" fontId="28" fillId="16" borderId="19" applyNumberFormat="0" applyAlignment="0" applyProtection="0"/>
    <xf numFmtId="0" fontId="29" fillId="0" borderId="21" applyNumberFormat="0" applyFill="0" applyAlignment="0" applyProtection="0"/>
    <xf numFmtId="0" fontId="30" fillId="17" borderId="22" applyNumberFormat="0" applyAlignment="0" applyProtection="0"/>
    <xf numFmtId="0" fontId="31" fillId="0" borderId="0" applyNumberFormat="0" applyFill="0" applyBorder="0" applyAlignment="0" applyProtection="0"/>
    <xf numFmtId="0" fontId="11" fillId="18" borderId="23" applyNumberFormat="0" applyFont="0" applyAlignment="0" applyProtection="0"/>
    <xf numFmtId="0" fontId="32" fillId="0" borderId="0" applyNumberFormat="0" applyFill="0" applyBorder="0" applyAlignment="0" applyProtection="0"/>
    <xf numFmtId="0" fontId="9" fillId="0" borderId="24" applyNumberFormat="0" applyFill="0" applyAlignment="0" applyProtection="0"/>
    <xf numFmtId="0" fontId="33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21" borderId="0" applyNumberFormat="0" applyBorder="0" applyAlignment="0" applyProtection="0"/>
    <xf numFmtId="0" fontId="33" fillId="22" borderId="0" applyNumberFormat="0" applyBorder="0" applyAlignment="0" applyProtection="0"/>
    <xf numFmtId="0" fontId="33" fillId="23" borderId="0" applyNumberFormat="0" applyBorder="0" applyAlignment="0" applyProtection="0"/>
    <xf numFmtId="0" fontId="11" fillId="24" borderId="0" applyNumberFormat="0" applyBorder="0" applyAlignment="0" applyProtection="0"/>
    <xf numFmtId="0" fontId="11" fillId="25" borderId="0" applyNumberFormat="0" applyBorder="0" applyAlignment="0" applyProtection="0"/>
    <xf numFmtId="0" fontId="33" fillId="26" borderId="0" applyNumberFormat="0" applyBorder="0" applyAlignment="0" applyProtection="0"/>
    <xf numFmtId="0" fontId="33" fillId="27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33" fillId="30" borderId="0" applyNumberFormat="0" applyBorder="0" applyAlignment="0" applyProtection="0"/>
    <xf numFmtId="0" fontId="33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33" fillId="34" borderId="0" applyNumberFormat="0" applyBorder="0" applyAlignment="0" applyProtection="0"/>
    <xf numFmtId="0" fontId="33" fillId="35" borderId="0" applyNumberFormat="0" applyBorder="0" applyAlignment="0" applyProtection="0"/>
    <xf numFmtId="0" fontId="11" fillId="36" borderId="0" applyNumberFormat="0" applyBorder="0" applyAlignment="0" applyProtection="0"/>
    <xf numFmtId="0" fontId="11" fillId="37" borderId="0" applyNumberFormat="0" applyBorder="0" applyAlignment="0" applyProtection="0"/>
    <xf numFmtId="0" fontId="33" fillId="38" borderId="0" applyNumberFormat="0" applyBorder="0" applyAlignment="0" applyProtection="0"/>
    <xf numFmtId="0" fontId="33" fillId="39" borderId="0" applyNumberFormat="0" applyBorder="0" applyAlignment="0" applyProtection="0"/>
    <xf numFmtId="0" fontId="11" fillId="40" borderId="0" applyNumberFormat="0" applyBorder="0" applyAlignment="0" applyProtection="0"/>
    <xf numFmtId="0" fontId="11" fillId="41" borderId="0" applyNumberFormat="0" applyBorder="0" applyAlignment="0" applyProtection="0"/>
    <xf numFmtId="0" fontId="33" fillId="42" borderId="0" applyNumberFormat="0" applyBorder="0" applyAlignment="0" applyProtection="0"/>
    <xf numFmtId="0" fontId="34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18" borderId="23" applyNumberFormat="0" applyFont="0" applyAlignment="0" applyProtection="0"/>
    <xf numFmtId="0" fontId="11" fillId="0" borderId="0"/>
    <xf numFmtId="0" fontId="11" fillId="18" borderId="23" applyNumberFormat="0" applyFont="0" applyAlignment="0" applyProtection="0"/>
    <xf numFmtId="0" fontId="11" fillId="20" borderId="0" applyNumberFormat="0" applyBorder="0" applyAlignment="0" applyProtection="0"/>
    <xf numFmtId="0" fontId="11" fillId="21" borderId="0" applyNumberFormat="0" applyBorder="0" applyAlignment="0" applyProtection="0"/>
    <xf numFmtId="0" fontId="11" fillId="24" borderId="0" applyNumberFormat="0" applyBorder="0" applyAlignment="0" applyProtection="0"/>
    <xf numFmtId="0" fontId="11" fillId="25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11" fillId="36" borderId="0" applyNumberFormat="0" applyBorder="0" applyAlignment="0" applyProtection="0"/>
    <xf numFmtId="0" fontId="11" fillId="37" borderId="0" applyNumberFormat="0" applyBorder="0" applyAlignment="0" applyProtection="0"/>
    <xf numFmtId="0" fontId="11" fillId="40" borderId="0" applyNumberFormat="0" applyBorder="0" applyAlignment="0" applyProtection="0"/>
    <xf numFmtId="0" fontId="11" fillId="41" borderId="0" applyNumberFormat="0" applyBorder="0" applyAlignment="0" applyProtection="0"/>
    <xf numFmtId="0" fontId="11" fillId="0" borderId="0"/>
    <xf numFmtId="0" fontId="11" fillId="18" borderId="23" applyNumberFormat="0" applyFont="0" applyAlignment="0" applyProtection="0"/>
    <xf numFmtId="0" fontId="11" fillId="20" borderId="0" applyNumberFormat="0" applyBorder="0" applyAlignment="0" applyProtection="0"/>
    <xf numFmtId="0" fontId="11" fillId="21" borderId="0" applyNumberFormat="0" applyBorder="0" applyAlignment="0" applyProtection="0"/>
    <xf numFmtId="0" fontId="11" fillId="24" borderId="0" applyNumberFormat="0" applyBorder="0" applyAlignment="0" applyProtection="0"/>
    <xf numFmtId="0" fontId="11" fillId="25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11" fillId="36" borderId="0" applyNumberFormat="0" applyBorder="0" applyAlignment="0" applyProtection="0"/>
    <xf numFmtId="0" fontId="11" fillId="37" borderId="0" applyNumberFormat="0" applyBorder="0" applyAlignment="0" applyProtection="0"/>
    <xf numFmtId="0" fontId="11" fillId="40" borderId="0" applyNumberFormat="0" applyBorder="0" applyAlignment="0" applyProtection="0"/>
    <xf numFmtId="0" fontId="11" fillId="41" borderId="0" applyNumberFormat="0" applyBorder="0" applyAlignment="0" applyProtection="0"/>
    <xf numFmtId="0" fontId="11" fillId="0" borderId="0"/>
    <xf numFmtId="0" fontId="11" fillId="18" borderId="23" applyNumberFormat="0" applyFont="0" applyAlignment="0" applyProtection="0"/>
    <xf numFmtId="0" fontId="11" fillId="20" borderId="0" applyNumberFormat="0" applyBorder="0" applyAlignment="0" applyProtection="0"/>
    <xf numFmtId="0" fontId="11" fillId="21" borderId="0" applyNumberFormat="0" applyBorder="0" applyAlignment="0" applyProtection="0"/>
    <xf numFmtId="0" fontId="11" fillId="24" borderId="0" applyNumberFormat="0" applyBorder="0" applyAlignment="0" applyProtection="0"/>
    <xf numFmtId="0" fontId="11" fillId="25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11" fillId="36" borderId="0" applyNumberFormat="0" applyBorder="0" applyAlignment="0" applyProtection="0"/>
    <xf numFmtId="0" fontId="11" fillId="37" borderId="0" applyNumberFormat="0" applyBorder="0" applyAlignment="0" applyProtection="0"/>
    <xf numFmtId="0" fontId="11" fillId="40" borderId="0" applyNumberFormat="0" applyBorder="0" applyAlignment="0" applyProtection="0"/>
    <xf numFmtId="0" fontId="11" fillId="41" borderId="0" applyNumberFormat="0" applyBorder="0" applyAlignment="0" applyProtection="0"/>
    <xf numFmtId="0" fontId="11" fillId="0" borderId="0"/>
    <xf numFmtId="0" fontId="11" fillId="18" borderId="23" applyNumberFormat="0" applyFont="0" applyAlignment="0" applyProtection="0"/>
    <xf numFmtId="0" fontId="11" fillId="20" borderId="0" applyNumberFormat="0" applyBorder="0" applyAlignment="0" applyProtection="0"/>
    <xf numFmtId="0" fontId="11" fillId="21" borderId="0" applyNumberFormat="0" applyBorder="0" applyAlignment="0" applyProtection="0"/>
    <xf numFmtId="0" fontId="11" fillId="24" borderId="0" applyNumberFormat="0" applyBorder="0" applyAlignment="0" applyProtection="0"/>
    <xf numFmtId="0" fontId="11" fillId="25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11" fillId="36" borderId="0" applyNumberFormat="0" applyBorder="0" applyAlignment="0" applyProtection="0"/>
    <xf numFmtId="0" fontId="11" fillId="37" borderId="0" applyNumberFormat="0" applyBorder="0" applyAlignment="0" applyProtection="0"/>
    <xf numFmtId="0" fontId="11" fillId="40" borderId="0" applyNumberFormat="0" applyBorder="0" applyAlignment="0" applyProtection="0"/>
    <xf numFmtId="0" fontId="11" fillId="41" borderId="0" applyNumberFormat="0" applyBorder="0" applyAlignment="0" applyProtection="0"/>
    <xf numFmtId="0" fontId="11" fillId="0" borderId="0"/>
    <xf numFmtId="0" fontId="11" fillId="18" borderId="23" applyNumberFormat="0" applyFont="0" applyAlignment="0" applyProtection="0"/>
    <xf numFmtId="0" fontId="11" fillId="20" borderId="0" applyNumberFormat="0" applyBorder="0" applyAlignment="0" applyProtection="0"/>
    <xf numFmtId="0" fontId="11" fillId="21" borderId="0" applyNumberFormat="0" applyBorder="0" applyAlignment="0" applyProtection="0"/>
    <xf numFmtId="0" fontId="11" fillId="24" borderId="0" applyNumberFormat="0" applyBorder="0" applyAlignment="0" applyProtection="0"/>
    <xf numFmtId="0" fontId="11" fillId="25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11" fillId="36" borderId="0" applyNumberFormat="0" applyBorder="0" applyAlignment="0" applyProtection="0"/>
    <xf numFmtId="0" fontId="11" fillId="37" borderId="0" applyNumberFormat="0" applyBorder="0" applyAlignment="0" applyProtection="0"/>
    <xf numFmtId="0" fontId="11" fillId="40" borderId="0" applyNumberFormat="0" applyBorder="0" applyAlignment="0" applyProtection="0"/>
    <xf numFmtId="0" fontId="11" fillId="41" borderId="0" applyNumberFormat="0" applyBorder="0" applyAlignment="0" applyProtection="0"/>
    <xf numFmtId="0" fontId="11" fillId="0" borderId="0"/>
    <xf numFmtId="0" fontId="11" fillId="18" borderId="23" applyNumberFormat="0" applyFont="0" applyAlignment="0" applyProtection="0"/>
    <xf numFmtId="0" fontId="11" fillId="20" borderId="0" applyNumberFormat="0" applyBorder="0" applyAlignment="0" applyProtection="0"/>
    <xf numFmtId="0" fontId="11" fillId="21" borderId="0" applyNumberFormat="0" applyBorder="0" applyAlignment="0" applyProtection="0"/>
    <xf numFmtId="0" fontId="11" fillId="24" borderId="0" applyNumberFormat="0" applyBorder="0" applyAlignment="0" applyProtection="0"/>
    <xf numFmtId="0" fontId="11" fillId="25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11" fillId="36" borderId="0" applyNumberFormat="0" applyBorder="0" applyAlignment="0" applyProtection="0"/>
    <xf numFmtId="0" fontId="11" fillId="37" borderId="0" applyNumberFormat="0" applyBorder="0" applyAlignment="0" applyProtection="0"/>
    <xf numFmtId="0" fontId="11" fillId="40" borderId="0" applyNumberFormat="0" applyBorder="0" applyAlignment="0" applyProtection="0"/>
    <xf numFmtId="0" fontId="11" fillId="41" borderId="0" applyNumberFormat="0" applyBorder="0" applyAlignment="0" applyProtection="0"/>
    <xf numFmtId="0" fontId="11" fillId="0" borderId="0"/>
    <xf numFmtId="0" fontId="11" fillId="18" borderId="23" applyNumberFormat="0" applyFont="0" applyAlignment="0" applyProtection="0"/>
    <xf numFmtId="0" fontId="11" fillId="20" borderId="0" applyNumberFormat="0" applyBorder="0" applyAlignment="0" applyProtection="0"/>
    <xf numFmtId="0" fontId="11" fillId="21" borderId="0" applyNumberFormat="0" applyBorder="0" applyAlignment="0" applyProtection="0"/>
    <xf numFmtId="0" fontId="11" fillId="24" borderId="0" applyNumberFormat="0" applyBorder="0" applyAlignment="0" applyProtection="0"/>
    <xf numFmtId="0" fontId="11" fillId="25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11" fillId="36" borderId="0" applyNumberFormat="0" applyBorder="0" applyAlignment="0" applyProtection="0"/>
    <xf numFmtId="0" fontId="11" fillId="37" borderId="0" applyNumberFormat="0" applyBorder="0" applyAlignment="0" applyProtection="0"/>
    <xf numFmtId="0" fontId="11" fillId="40" borderId="0" applyNumberFormat="0" applyBorder="0" applyAlignment="0" applyProtection="0"/>
    <xf numFmtId="0" fontId="11" fillId="41" borderId="0" applyNumberFormat="0" applyBorder="0" applyAlignment="0" applyProtection="0"/>
    <xf numFmtId="0" fontId="11" fillId="0" borderId="0"/>
    <xf numFmtId="0" fontId="11" fillId="18" borderId="23" applyNumberFormat="0" applyFont="0" applyAlignment="0" applyProtection="0"/>
    <xf numFmtId="0" fontId="11" fillId="20" borderId="0" applyNumberFormat="0" applyBorder="0" applyAlignment="0" applyProtection="0"/>
    <xf numFmtId="0" fontId="11" fillId="21" borderId="0" applyNumberFormat="0" applyBorder="0" applyAlignment="0" applyProtection="0"/>
    <xf numFmtId="0" fontId="11" fillId="24" borderId="0" applyNumberFormat="0" applyBorder="0" applyAlignment="0" applyProtection="0"/>
    <xf numFmtId="0" fontId="11" fillId="25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11" fillId="36" borderId="0" applyNumberFormat="0" applyBorder="0" applyAlignment="0" applyProtection="0"/>
    <xf numFmtId="0" fontId="11" fillId="37" borderId="0" applyNumberFormat="0" applyBorder="0" applyAlignment="0" applyProtection="0"/>
    <xf numFmtId="0" fontId="11" fillId="40" borderId="0" applyNumberFormat="0" applyBorder="0" applyAlignment="0" applyProtection="0"/>
    <xf numFmtId="0" fontId="11" fillId="41" borderId="0" applyNumberFormat="0" applyBorder="0" applyAlignment="0" applyProtection="0"/>
    <xf numFmtId="0" fontId="11" fillId="0" borderId="0"/>
    <xf numFmtId="0" fontId="11" fillId="18" borderId="23" applyNumberFormat="0" applyFont="0" applyAlignment="0" applyProtection="0"/>
    <xf numFmtId="0" fontId="11" fillId="20" borderId="0" applyNumberFormat="0" applyBorder="0" applyAlignment="0" applyProtection="0"/>
    <xf numFmtId="0" fontId="11" fillId="21" borderId="0" applyNumberFormat="0" applyBorder="0" applyAlignment="0" applyProtection="0"/>
    <xf numFmtId="0" fontId="11" fillId="24" borderId="0" applyNumberFormat="0" applyBorder="0" applyAlignment="0" applyProtection="0"/>
    <xf numFmtId="0" fontId="11" fillId="25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11" fillId="36" borderId="0" applyNumberFormat="0" applyBorder="0" applyAlignment="0" applyProtection="0"/>
    <xf numFmtId="0" fontId="11" fillId="37" borderId="0" applyNumberFormat="0" applyBorder="0" applyAlignment="0" applyProtection="0"/>
    <xf numFmtId="0" fontId="11" fillId="40" borderId="0" applyNumberFormat="0" applyBorder="0" applyAlignment="0" applyProtection="0"/>
    <xf numFmtId="0" fontId="11" fillId="41" borderId="0" applyNumberFormat="0" applyBorder="0" applyAlignment="0" applyProtection="0"/>
    <xf numFmtId="0" fontId="11" fillId="0" borderId="0"/>
    <xf numFmtId="0" fontId="11" fillId="18" borderId="23" applyNumberFormat="0" applyFont="0" applyAlignment="0" applyProtection="0"/>
    <xf numFmtId="0" fontId="11" fillId="20" borderId="0" applyNumberFormat="0" applyBorder="0" applyAlignment="0" applyProtection="0"/>
    <xf numFmtId="0" fontId="11" fillId="21" borderId="0" applyNumberFormat="0" applyBorder="0" applyAlignment="0" applyProtection="0"/>
    <xf numFmtId="0" fontId="11" fillId="24" borderId="0" applyNumberFormat="0" applyBorder="0" applyAlignment="0" applyProtection="0"/>
    <xf numFmtId="0" fontId="11" fillId="25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11" fillId="36" borderId="0" applyNumberFormat="0" applyBorder="0" applyAlignment="0" applyProtection="0"/>
    <xf numFmtId="0" fontId="11" fillId="37" borderId="0" applyNumberFormat="0" applyBorder="0" applyAlignment="0" applyProtection="0"/>
    <xf numFmtId="0" fontId="11" fillId="40" borderId="0" applyNumberFormat="0" applyBorder="0" applyAlignment="0" applyProtection="0"/>
    <xf numFmtId="0" fontId="11" fillId="41" borderId="0" applyNumberFormat="0" applyBorder="0" applyAlignment="0" applyProtection="0"/>
    <xf numFmtId="0" fontId="11" fillId="0" borderId="0"/>
    <xf numFmtId="0" fontId="11" fillId="18" borderId="23" applyNumberFormat="0" applyFont="0" applyAlignment="0" applyProtection="0"/>
    <xf numFmtId="0" fontId="11" fillId="20" borderId="0" applyNumberFormat="0" applyBorder="0" applyAlignment="0" applyProtection="0"/>
    <xf numFmtId="0" fontId="11" fillId="21" borderId="0" applyNumberFormat="0" applyBorder="0" applyAlignment="0" applyProtection="0"/>
    <xf numFmtId="0" fontId="11" fillId="24" borderId="0" applyNumberFormat="0" applyBorder="0" applyAlignment="0" applyProtection="0"/>
    <xf numFmtId="0" fontId="11" fillId="25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11" fillId="36" borderId="0" applyNumberFormat="0" applyBorder="0" applyAlignment="0" applyProtection="0"/>
    <xf numFmtId="0" fontId="11" fillId="37" borderId="0" applyNumberFormat="0" applyBorder="0" applyAlignment="0" applyProtection="0"/>
    <xf numFmtId="0" fontId="11" fillId="40" borderId="0" applyNumberFormat="0" applyBorder="0" applyAlignment="0" applyProtection="0"/>
    <xf numFmtId="0" fontId="11" fillId="41" borderId="0" applyNumberFormat="0" applyBorder="0" applyAlignment="0" applyProtection="0"/>
    <xf numFmtId="0" fontId="11" fillId="0" borderId="0"/>
    <xf numFmtId="0" fontId="11" fillId="18" borderId="23" applyNumberFormat="0" applyFont="0" applyAlignment="0" applyProtection="0"/>
    <xf numFmtId="0" fontId="11" fillId="20" borderId="0" applyNumberFormat="0" applyBorder="0" applyAlignment="0" applyProtection="0"/>
    <xf numFmtId="0" fontId="11" fillId="21" borderId="0" applyNumberFormat="0" applyBorder="0" applyAlignment="0" applyProtection="0"/>
    <xf numFmtId="0" fontId="11" fillId="24" borderId="0" applyNumberFormat="0" applyBorder="0" applyAlignment="0" applyProtection="0"/>
    <xf numFmtId="0" fontId="11" fillId="25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11" fillId="36" borderId="0" applyNumberFormat="0" applyBorder="0" applyAlignment="0" applyProtection="0"/>
    <xf numFmtId="0" fontId="11" fillId="37" borderId="0" applyNumberFormat="0" applyBorder="0" applyAlignment="0" applyProtection="0"/>
    <xf numFmtId="0" fontId="11" fillId="40" borderId="0" applyNumberFormat="0" applyBorder="0" applyAlignment="0" applyProtection="0"/>
    <xf numFmtId="0" fontId="11" fillId="41" borderId="0" applyNumberFormat="0" applyBorder="0" applyAlignment="0" applyProtection="0"/>
    <xf numFmtId="0" fontId="11" fillId="0" borderId="0"/>
    <xf numFmtId="0" fontId="11" fillId="18" borderId="23" applyNumberFormat="0" applyFont="0" applyAlignment="0" applyProtection="0"/>
    <xf numFmtId="0" fontId="11" fillId="20" borderId="0" applyNumberFormat="0" applyBorder="0" applyAlignment="0" applyProtection="0"/>
    <xf numFmtId="0" fontId="11" fillId="21" borderId="0" applyNumberFormat="0" applyBorder="0" applyAlignment="0" applyProtection="0"/>
    <xf numFmtId="0" fontId="11" fillId="24" borderId="0" applyNumberFormat="0" applyBorder="0" applyAlignment="0" applyProtection="0"/>
    <xf numFmtId="0" fontId="11" fillId="25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11" fillId="36" borderId="0" applyNumberFormat="0" applyBorder="0" applyAlignment="0" applyProtection="0"/>
    <xf numFmtId="0" fontId="11" fillId="37" borderId="0" applyNumberFormat="0" applyBorder="0" applyAlignment="0" applyProtection="0"/>
    <xf numFmtId="0" fontId="11" fillId="40" borderId="0" applyNumberFormat="0" applyBorder="0" applyAlignment="0" applyProtection="0"/>
    <xf numFmtId="0" fontId="11" fillId="41" borderId="0" applyNumberFormat="0" applyBorder="0" applyAlignment="0" applyProtection="0"/>
    <xf numFmtId="0" fontId="11" fillId="0" borderId="0"/>
    <xf numFmtId="0" fontId="11" fillId="18" borderId="23" applyNumberFormat="0" applyFont="0" applyAlignment="0" applyProtection="0"/>
    <xf numFmtId="0" fontId="11" fillId="20" borderId="0" applyNumberFormat="0" applyBorder="0" applyAlignment="0" applyProtection="0"/>
    <xf numFmtId="0" fontId="11" fillId="21" borderId="0" applyNumberFormat="0" applyBorder="0" applyAlignment="0" applyProtection="0"/>
    <xf numFmtId="0" fontId="11" fillId="24" borderId="0" applyNumberFormat="0" applyBorder="0" applyAlignment="0" applyProtection="0"/>
    <xf numFmtId="0" fontId="11" fillId="25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11" fillId="36" borderId="0" applyNumberFormat="0" applyBorder="0" applyAlignment="0" applyProtection="0"/>
    <xf numFmtId="0" fontId="11" fillId="37" borderId="0" applyNumberFormat="0" applyBorder="0" applyAlignment="0" applyProtection="0"/>
    <xf numFmtId="0" fontId="11" fillId="40" borderId="0" applyNumberFormat="0" applyBorder="0" applyAlignment="0" applyProtection="0"/>
    <xf numFmtId="0" fontId="11" fillId="41" borderId="0" applyNumberFormat="0" applyBorder="0" applyAlignment="0" applyProtection="0"/>
    <xf numFmtId="0" fontId="11" fillId="0" borderId="0"/>
    <xf numFmtId="0" fontId="11" fillId="20" borderId="0" applyNumberFormat="0" applyBorder="0" applyAlignment="0" applyProtection="0"/>
    <xf numFmtId="0" fontId="11" fillId="21" borderId="0" applyNumberFormat="0" applyBorder="0" applyAlignment="0" applyProtection="0"/>
    <xf numFmtId="0" fontId="11" fillId="24" borderId="0" applyNumberFormat="0" applyBorder="0" applyAlignment="0" applyProtection="0"/>
    <xf numFmtId="0" fontId="11" fillId="25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11" fillId="36" borderId="0" applyNumberFormat="0" applyBorder="0" applyAlignment="0" applyProtection="0"/>
    <xf numFmtId="0" fontId="11" fillId="37" borderId="0" applyNumberFormat="0" applyBorder="0" applyAlignment="0" applyProtection="0"/>
    <xf numFmtId="0" fontId="11" fillId="40" borderId="0" applyNumberFormat="0" applyBorder="0" applyAlignment="0" applyProtection="0"/>
    <xf numFmtId="0" fontId="11" fillId="41" borderId="0" applyNumberFormat="0" applyBorder="0" applyAlignment="0" applyProtection="0"/>
    <xf numFmtId="0" fontId="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18" borderId="23" applyNumberFormat="0" applyFont="0" applyAlignment="0" applyProtection="0"/>
    <xf numFmtId="0" fontId="11" fillId="0" borderId="0"/>
    <xf numFmtId="0" fontId="11" fillId="18" borderId="23" applyNumberFormat="0" applyFont="0" applyAlignment="0" applyProtection="0"/>
    <xf numFmtId="0" fontId="11" fillId="20" borderId="0" applyNumberFormat="0" applyBorder="0" applyAlignment="0" applyProtection="0"/>
    <xf numFmtId="0" fontId="11" fillId="21" borderId="0" applyNumberFormat="0" applyBorder="0" applyAlignment="0" applyProtection="0"/>
    <xf numFmtId="0" fontId="11" fillId="24" borderId="0" applyNumberFormat="0" applyBorder="0" applyAlignment="0" applyProtection="0"/>
    <xf numFmtId="0" fontId="11" fillId="25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11" fillId="36" borderId="0" applyNumberFormat="0" applyBorder="0" applyAlignment="0" applyProtection="0"/>
    <xf numFmtId="0" fontId="11" fillId="37" borderId="0" applyNumberFormat="0" applyBorder="0" applyAlignment="0" applyProtection="0"/>
    <xf numFmtId="0" fontId="11" fillId="40" borderId="0" applyNumberFormat="0" applyBorder="0" applyAlignment="0" applyProtection="0"/>
    <xf numFmtId="0" fontId="11" fillId="41" borderId="0" applyNumberFormat="0" applyBorder="0" applyAlignment="0" applyProtection="0"/>
    <xf numFmtId="0" fontId="11" fillId="0" borderId="0"/>
    <xf numFmtId="0" fontId="11" fillId="18" borderId="23" applyNumberFormat="0" applyFont="0" applyAlignment="0" applyProtection="0"/>
    <xf numFmtId="0" fontId="11" fillId="20" borderId="0" applyNumberFormat="0" applyBorder="0" applyAlignment="0" applyProtection="0"/>
    <xf numFmtId="0" fontId="11" fillId="21" borderId="0" applyNumberFormat="0" applyBorder="0" applyAlignment="0" applyProtection="0"/>
    <xf numFmtId="0" fontId="11" fillId="24" borderId="0" applyNumberFormat="0" applyBorder="0" applyAlignment="0" applyProtection="0"/>
    <xf numFmtId="0" fontId="11" fillId="25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11" fillId="36" borderId="0" applyNumberFormat="0" applyBorder="0" applyAlignment="0" applyProtection="0"/>
    <xf numFmtId="0" fontId="11" fillId="37" borderId="0" applyNumberFormat="0" applyBorder="0" applyAlignment="0" applyProtection="0"/>
    <xf numFmtId="0" fontId="11" fillId="40" borderId="0" applyNumberFormat="0" applyBorder="0" applyAlignment="0" applyProtection="0"/>
    <xf numFmtId="0" fontId="11" fillId="41" borderId="0" applyNumberFormat="0" applyBorder="0" applyAlignment="0" applyProtection="0"/>
    <xf numFmtId="0" fontId="11" fillId="0" borderId="0"/>
    <xf numFmtId="0" fontId="11" fillId="18" borderId="23" applyNumberFormat="0" applyFont="0" applyAlignment="0" applyProtection="0"/>
    <xf numFmtId="0" fontId="11" fillId="20" borderId="0" applyNumberFormat="0" applyBorder="0" applyAlignment="0" applyProtection="0"/>
    <xf numFmtId="0" fontId="11" fillId="21" borderId="0" applyNumberFormat="0" applyBorder="0" applyAlignment="0" applyProtection="0"/>
    <xf numFmtId="0" fontId="11" fillId="24" borderId="0" applyNumberFormat="0" applyBorder="0" applyAlignment="0" applyProtection="0"/>
    <xf numFmtId="0" fontId="11" fillId="25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11" fillId="36" borderId="0" applyNumberFormat="0" applyBorder="0" applyAlignment="0" applyProtection="0"/>
    <xf numFmtId="0" fontId="11" fillId="37" borderId="0" applyNumberFormat="0" applyBorder="0" applyAlignment="0" applyProtection="0"/>
    <xf numFmtId="0" fontId="11" fillId="40" borderId="0" applyNumberFormat="0" applyBorder="0" applyAlignment="0" applyProtection="0"/>
    <xf numFmtId="0" fontId="11" fillId="41" borderId="0" applyNumberFormat="0" applyBorder="0" applyAlignment="0" applyProtection="0"/>
    <xf numFmtId="0" fontId="11" fillId="0" borderId="0"/>
    <xf numFmtId="0" fontId="11" fillId="18" borderId="23" applyNumberFormat="0" applyFont="0" applyAlignment="0" applyProtection="0"/>
    <xf numFmtId="0" fontId="11" fillId="20" borderId="0" applyNumberFormat="0" applyBorder="0" applyAlignment="0" applyProtection="0"/>
    <xf numFmtId="0" fontId="11" fillId="21" borderId="0" applyNumberFormat="0" applyBorder="0" applyAlignment="0" applyProtection="0"/>
    <xf numFmtId="0" fontId="11" fillId="24" borderId="0" applyNumberFormat="0" applyBorder="0" applyAlignment="0" applyProtection="0"/>
    <xf numFmtId="0" fontId="11" fillId="25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11" fillId="36" borderId="0" applyNumberFormat="0" applyBorder="0" applyAlignment="0" applyProtection="0"/>
    <xf numFmtId="0" fontId="11" fillId="37" borderId="0" applyNumberFormat="0" applyBorder="0" applyAlignment="0" applyProtection="0"/>
    <xf numFmtId="0" fontId="11" fillId="40" borderId="0" applyNumberFormat="0" applyBorder="0" applyAlignment="0" applyProtection="0"/>
    <xf numFmtId="0" fontId="11" fillId="41" borderId="0" applyNumberFormat="0" applyBorder="0" applyAlignment="0" applyProtection="0"/>
    <xf numFmtId="0" fontId="11" fillId="0" borderId="0"/>
    <xf numFmtId="0" fontId="11" fillId="18" borderId="23" applyNumberFormat="0" applyFont="0" applyAlignment="0" applyProtection="0"/>
    <xf numFmtId="0" fontId="11" fillId="20" borderId="0" applyNumberFormat="0" applyBorder="0" applyAlignment="0" applyProtection="0"/>
    <xf numFmtId="0" fontId="11" fillId="21" borderId="0" applyNumberFormat="0" applyBorder="0" applyAlignment="0" applyProtection="0"/>
    <xf numFmtId="0" fontId="11" fillId="24" borderId="0" applyNumberFormat="0" applyBorder="0" applyAlignment="0" applyProtection="0"/>
    <xf numFmtId="0" fontId="11" fillId="25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11" fillId="36" borderId="0" applyNumberFormat="0" applyBorder="0" applyAlignment="0" applyProtection="0"/>
    <xf numFmtId="0" fontId="11" fillId="37" borderId="0" applyNumberFormat="0" applyBorder="0" applyAlignment="0" applyProtection="0"/>
    <xf numFmtId="0" fontId="11" fillId="40" borderId="0" applyNumberFormat="0" applyBorder="0" applyAlignment="0" applyProtection="0"/>
    <xf numFmtId="0" fontId="11" fillId="41" borderId="0" applyNumberFormat="0" applyBorder="0" applyAlignment="0" applyProtection="0"/>
    <xf numFmtId="0" fontId="11" fillId="0" borderId="0"/>
    <xf numFmtId="0" fontId="11" fillId="18" borderId="23" applyNumberFormat="0" applyFont="0" applyAlignment="0" applyProtection="0"/>
    <xf numFmtId="0" fontId="11" fillId="20" borderId="0" applyNumberFormat="0" applyBorder="0" applyAlignment="0" applyProtection="0"/>
    <xf numFmtId="0" fontId="11" fillId="21" borderId="0" applyNumberFormat="0" applyBorder="0" applyAlignment="0" applyProtection="0"/>
    <xf numFmtId="0" fontId="11" fillId="24" borderId="0" applyNumberFormat="0" applyBorder="0" applyAlignment="0" applyProtection="0"/>
    <xf numFmtId="0" fontId="11" fillId="25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11" fillId="36" borderId="0" applyNumberFormat="0" applyBorder="0" applyAlignment="0" applyProtection="0"/>
    <xf numFmtId="0" fontId="11" fillId="37" borderId="0" applyNumberFormat="0" applyBorder="0" applyAlignment="0" applyProtection="0"/>
    <xf numFmtId="0" fontId="11" fillId="40" borderId="0" applyNumberFormat="0" applyBorder="0" applyAlignment="0" applyProtection="0"/>
    <xf numFmtId="0" fontId="11" fillId="41" borderId="0" applyNumberFormat="0" applyBorder="0" applyAlignment="0" applyProtection="0"/>
    <xf numFmtId="0" fontId="11" fillId="0" borderId="0"/>
    <xf numFmtId="0" fontId="11" fillId="18" borderId="23" applyNumberFormat="0" applyFont="0" applyAlignment="0" applyProtection="0"/>
    <xf numFmtId="0" fontId="11" fillId="20" borderId="0" applyNumberFormat="0" applyBorder="0" applyAlignment="0" applyProtection="0"/>
    <xf numFmtId="0" fontId="11" fillId="21" borderId="0" applyNumberFormat="0" applyBorder="0" applyAlignment="0" applyProtection="0"/>
    <xf numFmtId="0" fontId="11" fillId="24" borderId="0" applyNumberFormat="0" applyBorder="0" applyAlignment="0" applyProtection="0"/>
    <xf numFmtId="0" fontId="11" fillId="25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11" fillId="36" borderId="0" applyNumberFormat="0" applyBorder="0" applyAlignment="0" applyProtection="0"/>
    <xf numFmtId="0" fontId="11" fillId="37" borderId="0" applyNumberFormat="0" applyBorder="0" applyAlignment="0" applyProtection="0"/>
    <xf numFmtId="0" fontId="11" fillId="40" borderId="0" applyNumberFormat="0" applyBorder="0" applyAlignment="0" applyProtection="0"/>
    <xf numFmtId="0" fontId="11" fillId="41" borderId="0" applyNumberFormat="0" applyBorder="0" applyAlignment="0" applyProtection="0"/>
    <xf numFmtId="0" fontId="11" fillId="0" borderId="0"/>
    <xf numFmtId="0" fontId="11" fillId="18" borderId="23" applyNumberFormat="0" applyFont="0" applyAlignment="0" applyProtection="0"/>
    <xf numFmtId="0" fontId="11" fillId="20" borderId="0" applyNumberFormat="0" applyBorder="0" applyAlignment="0" applyProtection="0"/>
    <xf numFmtId="0" fontId="11" fillId="21" borderId="0" applyNumberFormat="0" applyBorder="0" applyAlignment="0" applyProtection="0"/>
    <xf numFmtId="0" fontId="11" fillId="24" borderId="0" applyNumberFormat="0" applyBorder="0" applyAlignment="0" applyProtection="0"/>
    <xf numFmtId="0" fontId="11" fillId="25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11" fillId="36" borderId="0" applyNumberFormat="0" applyBorder="0" applyAlignment="0" applyProtection="0"/>
    <xf numFmtId="0" fontId="11" fillId="37" borderId="0" applyNumberFormat="0" applyBorder="0" applyAlignment="0" applyProtection="0"/>
    <xf numFmtId="0" fontId="11" fillId="40" borderId="0" applyNumberFormat="0" applyBorder="0" applyAlignment="0" applyProtection="0"/>
    <xf numFmtId="0" fontId="11" fillId="41" borderId="0" applyNumberFormat="0" applyBorder="0" applyAlignment="0" applyProtection="0"/>
    <xf numFmtId="0" fontId="11" fillId="0" borderId="0"/>
    <xf numFmtId="0" fontId="11" fillId="18" borderId="23" applyNumberFormat="0" applyFont="0" applyAlignment="0" applyProtection="0"/>
    <xf numFmtId="0" fontId="11" fillId="20" borderId="0" applyNumberFormat="0" applyBorder="0" applyAlignment="0" applyProtection="0"/>
    <xf numFmtId="0" fontId="11" fillId="21" borderId="0" applyNumberFormat="0" applyBorder="0" applyAlignment="0" applyProtection="0"/>
    <xf numFmtId="0" fontId="11" fillId="24" borderId="0" applyNumberFormat="0" applyBorder="0" applyAlignment="0" applyProtection="0"/>
    <xf numFmtId="0" fontId="11" fillId="25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11" fillId="36" borderId="0" applyNumberFormat="0" applyBorder="0" applyAlignment="0" applyProtection="0"/>
    <xf numFmtId="0" fontId="11" fillId="37" borderId="0" applyNumberFormat="0" applyBorder="0" applyAlignment="0" applyProtection="0"/>
    <xf numFmtId="0" fontId="11" fillId="40" borderId="0" applyNumberFormat="0" applyBorder="0" applyAlignment="0" applyProtection="0"/>
    <xf numFmtId="0" fontId="11" fillId="41" borderId="0" applyNumberFormat="0" applyBorder="0" applyAlignment="0" applyProtection="0"/>
    <xf numFmtId="0" fontId="11" fillId="0" borderId="0"/>
    <xf numFmtId="0" fontId="11" fillId="18" borderId="23" applyNumberFormat="0" applyFont="0" applyAlignment="0" applyProtection="0"/>
    <xf numFmtId="0" fontId="11" fillId="20" borderId="0" applyNumberFormat="0" applyBorder="0" applyAlignment="0" applyProtection="0"/>
    <xf numFmtId="0" fontId="11" fillId="21" borderId="0" applyNumberFormat="0" applyBorder="0" applyAlignment="0" applyProtection="0"/>
    <xf numFmtId="0" fontId="11" fillId="24" borderId="0" applyNumberFormat="0" applyBorder="0" applyAlignment="0" applyProtection="0"/>
    <xf numFmtId="0" fontId="11" fillId="25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11" fillId="36" borderId="0" applyNumberFormat="0" applyBorder="0" applyAlignment="0" applyProtection="0"/>
    <xf numFmtId="0" fontId="11" fillId="37" borderId="0" applyNumberFormat="0" applyBorder="0" applyAlignment="0" applyProtection="0"/>
    <xf numFmtId="0" fontId="11" fillId="40" borderId="0" applyNumberFormat="0" applyBorder="0" applyAlignment="0" applyProtection="0"/>
    <xf numFmtId="0" fontId="11" fillId="41" borderId="0" applyNumberFormat="0" applyBorder="0" applyAlignment="0" applyProtection="0"/>
    <xf numFmtId="0" fontId="11" fillId="0" borderId="0"/>
    <xf numFmtId="0" fontId="11" fillId="18" borderId="23" applyNumberFormat="0" applyFont="0" applyAlignment="0" applyProtection="0"/>
    <xf numFmtId="0" fontId="11" fillId="20" borderId="0" applyNumberFormat="0" applyBorder="0" applyAlignment="0" applyProtection="0"/>
    <xf numFmtId="0" fontId="11" fillId="21" borderId="0" applyNumberFormat="0" applyBorder="0" applyAlignment="0" applyProtection="0"/>
    <xf numFmtId="0" fontId="11" fillId="24" borderId="0" applyNumberFormat="0" applyBorder="0" applyAlignment="0" applyProtection="0"/>
    <xf numFmtId="0" fontId="11" fillId="25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11" fillId="36" borderId="0" applyNumberFormat="0" applyBorder="0" applyAlignment="0" applyProtection="0"/>
    <xf numFmtId="0" fontId="11" fillId="37" borderId="0" applyNumberFormat="0" applyBorder="0" applyAlignment="0" applyProtection="0"/>
    <xf numFmtId="0" fontId="11" fillId="40" borderId="0" applyNumberFormat="0" applyBorder="0" applyAlignment="0" applyProtection="0"/>
    <xf numFmtId="0" fontId="11" fillId="41" borderId="0" applyNumberFormat="0" applyBorder="0" applyAlignment="0" applyProtection="0"/>
    <xf numFmtId="0" fontId="11" fillId="0" borderId="0"/>
    <xf numFmtId="0" fontId="11" fillId="18" borderId="23" applyNumberFormat="0" applyFont="0" applyAlignment="0" applyProtection="0"/>
    <xf numFmtId="0" fontId="11" fillId="20" borderId="0" applyNumberFormat="0" applyBorder="0" applyAlignment="0" applyProtection="0"/>
    <xf numFmtId="0" fontId="11" fillId="21" borderId="0" applyNumberFormat="0" applyBorder="0" applyAlignment="0" applyProtection="0"/>
    <xf numFmtId="0" fontId="11" fillId="24" borderId="0" applyNumberFormat="0" applyBorder="0" applyAlignment="0" applyProtection="0"/>
    <xf numFmtId="0" fontId="11" fillId="25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11" fillId="36" borderId="0" applyNumberFormat="0" applyBorder="0" applyAlignment="0" applyProtection="0"/>
    <xf numFmtId="0" fontId="11" fillId="37" borderId="0" applyNumberFormat="0" applyBorder="0" applyAlignment="0" applyProtection="0"/>
    <xf numFmtId="0" fontId="11" fillId="40" borderId="0" applyNumberFormat="0" applyBorder="0" applyAlignment="0" applyProtection="0"/>
    <xf numFmtId="0" fontId="11" fillId="41" borderId="0" applyNumberFormat="0" applyBorder="0" applyAlignment="0" applyProtection="0"/>
    <xf numFmtId="0" fontId="11" fillId="0" borderId="0"/>
    <xf numFmtId="0" fontId="11" fillId="18" borderId="23" applyNumberFormat="0" applyFont="0" applyAlignment="0" applyProtection="0"/>
    <xf numFmtId="0" fontId="11" fillId="20" borderId="0" applyNumberFormat="0" applyBorder="0" applyAlignment="0" applyProtection="0"/>
    <xf numFmtId="0" fontId="11" fillId="21" borderId="0" applyNumberFormat="0" applyBorder="0" applyAlignment="0" applyProtection="0"/>
    <xf numFmtId="0" fontId="11" fillId="24" borderId="0" applyNumberFormat="0" applyBorder="0" applyAlignment="0" applyProtection="0"/>
    <xf numFmtId="0" fontId="11" fillId="25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11" fillId="36" borderId="0" applyNumberFormat="0" applyBorder="0" applyAlignment="0" applyProtection="0"/>
    <xf numFmtId="0" fontId="11" fillId="37" borderId="0" applyNumberFormat="0" applyBorder="0" applyAlignment="0" applyProtection="0"/>
    <xf numFmtId="0" fontId="11" fillId="40" borderId="0" applyNumberFormat="0" applyBorder="0" applyAlignment="0" applyProtection="0"/>
    <xf numFmtId="0" fontId="11" fillId="41" borderId="0" applyNumberFormat="0" applyBorder="0" applyAlignment="0" applyProtection="0"/>
    <xf numFmtId="0" fontId="11" fillId="0" borderId="0"/>
    <xf numFmtId="0" fontId="11" fillId="18" borderId="23" applyNumberFormat="0" applyFont="0" applyAlignment="0" applyProtection="0"/>
    <xf numFmtId="0" fontId="11" fillId="20" borderId="0" applyNumberFormat="0" applyBorder="0" applyAlignment="0" applyProtection="0"/>
    <xf numFmtId="0" fontId="11" fillId="21" borderId="0" applyNumberFormat="0" applyBorder="0" applyAlignment="0" applyProtection="0"/>
    <xf numFmtId="0" fontId="11" fillId="24" borderId="0" applyNumberFormat="0" applyBorder="0" applyAlignment="0" applyProtection="0"/>
    <xf numFmtId="0" fontId="11" fillId="25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11" fillId="36" borderId="0" applyNumberFormat="0" applyBorder="0" applyAlignment="0" applyProtection="0"/>
    <xf numFmtId="0" fontId="11" fillId="37" borderId="0" applyNumberFormat="0" applyBorder="0" applyAlignment="0" applyProtection="0"/>
    <xf numFmtId="0" fontId="11" fillId="40" borderId="0" applyNumberFormat="0" applyBorder="0" applyAlignment="0" applyProtection="0"/>
    <xf numFmtId="0" fontId="11" fillId="41" borderId="0" applyNumberFormat="0" applyBorder="0" applyAlignment="0" applyProtection="0"/>
    <xf numFmtId="0" fontId="11" fillId="0" borderId="0"/>
    <xf numFmtId="0" fontId="11" fillId="18" borderId="23" applyNumberFormat="0" applyFont="0" applyAlignment="0" applyProtection="0"/>
    <xf numFmtId="0" fontId="11" fillId="20" borderId="0" applyNumberFormat="0" applyBorder="0" applyAlignment="0" applyProtection="0"/>
    <xf numFmtId="0" fontId="11" fillId="21" borderId="0" applyNumberFormat="0" applyBorder="0" applyAlignment="0" applyProtection="0"/>
    <xf numFmtId="0" fontId="11" fillId="24" borderId="0" applyNumberFormat="0" applyBorder="0" applyAlignment="0" applyProtection="0"/>
    <xf numFmtId="0" fontId="11" fillId="25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11" fillId="36" borderId="0" applyNumberFormat="0" applyBorder="0" applyAlignment="0" applyProtection="0"/>
    <xf numFmtId="0" fontId="11" fillId="37" borderId="0" applyNumberFormat="0" applyBorder="0" applyAlignment="0" applyProtection="0"/>
    <xf numFmtId="0" fontId="11" fillId="40" borderId="0" applyNumberFormat="0" applyBorder="0" applyAlignment="0" applyProtection="0"/>
    <xf numFmtId="0" fontId="11" fillId="41" borderId="0" applyNumberFormat="0" applyBorder="0" applyAlignment="0" applyProtection="0"/>
    <xf numFmtId="0" fontId="11" fillId="0" borderId="0"/>
    <xf numFmtId="0" fontId="11" fillId="18" borderId="23" applyNumberFormat="0" applyFont="0" applyAlignment="0" applyProtection="0"/>
    <xf numFmtId="0" fontId="11" fillId="20" borderId="0" applyNumberFormat="0" applyBorder="0" applyAlignment="0" applyProtection="0"/>
    <xf numFmtId="0" fontId="11" fillId="21" borderId="0" applyNumberFormat="0" applyBorder="0" applyAlignment="0" applyProtection="0"/>
    <xf numFmtId="0" fontId="11" fillId="24" borderId="0" applyNumberFormat="0" applyBorder="0" applyAlignment="0" applyProtection="0"/>
    <xf numFmtId="0" fontId="11" fillId="25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11" fillId="36" borderId="0" applyNumberFormat="0" applyBorder="0" applyAlignment="0" applyProtection="0"/>
    <xf numFmtId="0" fontId="11" fillId="37" borderId="0" applyNumberFormat="0" applyBorder="0" applyAlignment="0" applyProtection="0"/>
    <xf numFmtId="0" fontId="11" fillId="40" borderId="0" applyNumberFormat="0" applyBorder="0" applyAlignment="0" applyProtection="0"/>
    <xf numFmtId="0" fontId="11" fillId="41" borderId="0" applyNumberFormat="0" applyBorder="0" applyAlignment="0" applyProtection="0"/>
    <xf numFmtId="0" fontId="11" fillId="0" borderId="0"/>
    <xf numFmtId="0" fontId="11" fillId="18" borderId="23" applyNumberFormat="0" applyFont="0" applyAlignment="0" applyProtection="0"/>
    <xf numFmtId="0" fontId="11" fillId="20" borderId="0" applyNumberFormat="0" applyBorder="0" applyAlignment="0" applyProtection="0"/>
    <xf numFmtId="0" fontId="11" fillId="21" borderId="0" applyNumberFormat="0" applyBorder="0" applyAlignment="0" applyProtection="0"/>
    <xf numFmtId="0" fontId="11" fillId="24" borderId="0" applyNumberFormat="0" applyBorder="0" applyAlignment="0" applyProtection="0"/>
    <xf numFmtId="0" fontId="11" fillId="25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11" fillId="36" borderId="0" applyNumberFormat="0" applyBorder="0" applyAlignment="0" applyProtection="0"/>
    <xf numFmtId="0" fontId="11" fillId="37" borderId="0" applyNumberFormat="0" applyBorder="0" applyAlignment="0" applyProtection="0"/>
    <xf numFmtId="0" fontId="11" fillId="40" borderId="0" applyNumberFormat="0" applyBorder="0" applyAlignment="0" applyProtection="0"/>
    <xf numFmtId="0" fontId="11" fillId="41" borderId="0" applyNumberFormat="0" applyBorder="0" applyAlignment="0" applyProtection="0"/>
    <xf numFmtId="0" fontId="11" fillId="0" borderId="0"/>
    <xf numFmtId="0" fontId="11" fillId="18" borderId="23" applyNumberFormat="0" applyFont="0" applyAlignment="0" applyProtection="0"/>
    <xf numFmtId="0" fontId="11" fillId="20" borderId="0" applyNumberFormat="0" applyBorder="0" applyAlignment="0" applyProtection="0"/>
    <xf numFmtId="0" fontId="11" fillId="21" borderId="0" applyNumberFormat="0" applyBorder="0" applyAlignment="0" applyProtection="0"/>
    <xf numFmtId="0" fontId="11" fillId="24" borderId="0" applyNumberFormat="0" applyBorder="0" applyAlignment="0" applyProtection="0"/>
    <xf numFmtId="0" fontId="11" fillId="25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11" fillId="36" borderId="0" applyNumberFormat="0" applyBorder="0" applyAlignment="0" applyProtection="0"/>
    <xf numFmtId="0" fontId="11" fillId="37" borderId="0" applyNumberFormat="0" applyBorder="0" applyAlignment="0" applyProtection="0"/>
    <xf numFmtId="0" fontId="11" fillId="40" borderId="0" applyNumberFormat="0" applyBorder="0" applyAlignment="0" applyProtection="0"/>
    <xf numFmtId="0" fontId="11" fillId="41" borderId="0" applyNumberFormat="0" applyBorder="0" applyAlignment="0" applyProtection="0"/>
    <xf numFmtId="0" fontId="11" fillId="0" borderId="0"/>
    <xf numFmtId="0" fontId="11" fillId="18" borderId="23" applyNumberFormat="0" applyFont="0" applyAlignment="0" applyProtection="0"/>
    <xf numFmtId="0" fontId="11" fillId="20" borderId="0" applyNumberFormat="0" applyBorder="0" applyAlignment="0" applyProtection="0"/>
    <xf numFmtId="0" fontId="11" fillId="21" borderId="0" applyNumberFormat="0" applyBorder="0" applyAlignment="0" applyProtection="0"/>
    <xf numFmtId="0" fontId="11" fillId="24" borderId="0" applyNumberFormat="0" applyBorder="0" applyAlignment="0" applyProtection="0"/>
    <xf numFmtId="0" fontId="11" fillId="25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11" fillId="36" borderId="0" applyNumberFormat="0" applyBorder="0" applyAlignment="0" applyProtection="0"/>
    <xf numFmtId="0" fontId="11" fillId="37" borderId="0" applyNumberFormat="0" applyBorder="0" applyAlignment="0" applyProtection="0"/>
    <xf numFmtId="0" fontId="11" fillId="40" borderId="0" applyNumberFormat="0" applyBorder="0" applyAlignment="0" applyProtection="0"/>
    <xf numFmtId="0" fontId="11" fillId="41" borderId="0" applyNumberFormat="0" applyBorder="0" applyAlignment="0" applyProtection="0"/>
    <xf numFmtId="0" fontId="11" fillId="0" borderId="0"/>
    <xf numFmtId="0" fontId="11" fillId="18" borderId="23" applyNumberFormat="0" applyFont="0" applyAlignment="0" applyProtection="0"/>
    <xf numFmtId="0" fontId="11" fillId="20" borderId="0" applyNumberFormat="0" applyBorder="0" applyAlignment="0" applyProtection="0"/>
    <xf numFmtId="0" fontId="11" fillId="21" borderId="0" applyNumberFormat="0" applyBorder="0" applyAlignment="0" applyProtection="0"/>
    <xf numFmtId="0" fontId="11" fillId="24" borderId="0" applyNumberFormat="0" applyBorder="0" applyAlignment="0" applyProtection="0"/>
    <xf numFmtId="0" fontId="11" fillId="25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11" fillId="36" borderId="0" applyNumberFormat="0" applyBorder="0" applyAlignment="0" applyProtection="0"/>
    <xf numFmtId="0" fontId="11" fillId="37" borderId="0" applyNumberFormat="0" applyBorder="0" applyAlignment="0" applyProtection="0"/>
    <xf numFmtId="0" fontId="11" fillId="40" borderId="0" applyNumberFormat="0" applyBorder="0" applyAlignment="0" applyProtection="0"/>
    <xf numFmtId="0" fontId="11" fillId="41" borderId="0" applyNumberFormat="0" applyBorder="0" applyAlignment="0" applyProtection="0"/>
    <xf numFmtId="0" fontId="11" fillId="0" borderId="0"/>
    <xf numFmtId="0" fontId="11" fillId="18" borderId="23" applyNumberFormat="0" applyFont="0" applyAlignment="0" applyProtection="0"/>
    <xf numFmtId="0" fontId="11" fillId="20" borderId="0" applyNumberFormat="0" applyBorder="0" applyAlignment="0" applyProtection="0"/>
    <xf numFmtId="0" fontId="11" fillId="21" borderId="0" applyNumberFormat="0" applyBorder="0" applyAlignment="0" applyProtection="0"/>
    <xf numFmtId="0" fontId="11" fillId="24" borderId="0" applyNumberFormat="0" applyBorder="0" applyAlignment="0" applyProtection="0"/>
    <xf numFmtId="0" fontId="11" fillId="25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11" fillId="36" borderId="0" applyNumberFormat="0" applyBorder="0" applyAlignment="0" applyProtection="0"/>
    <xf numFmtId="0" fontId="11" fillId="37" borderId="0" applyNumberFormat="0" applyBorder="0" applyAlignment="0" applyProtection="0"/>
    <xf numFmtId="0" fontId="11" fillId="40" borderId="0" applyNumberFormat="0" applyBorder="0" applyAlignment="0" applyProtection="0"/>
    <xf numFmtId="0" fontId="11" fillId="41" borderId="0" applyNumberFormat="0" applyBorder="0" applyAlignment="0" applyProtection="0"/>
    <xf numFmtId="0" fontId="11" fillId="0" borderId="0"/>
    <xf numFmtId="0" fontId="11" fillId="18" borderId="23" applyNumberFormat="0" applyFont="0" applyAlignment="0" applyProtection="0"/>
    <xf numFmtId="0" fontId="11" fillId="20" borderId="0" applyNumberFormat="0" applyBorder="0" applyAlignment="0" applyProtection="0"/>
    <xf numFmtId="0" fontId="11" fillId="21" borderId="0" applyNumberFormat="0" applyBorder="0" applyAlignment="0" applyProtection="0"/>
    <xf numFmtId="0" fontId="11" fillId="24" borderId="0" applyNumberFormat="0" applyBorder="0" applyAlignment="0" applyProtection="0"/>
    <xf numFmtId="0" fontId="11" fillId="25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11" fillId="36" borderId="0" applyNumberFormat="0" applyBorder="0" applyAlignment="0" applyProtection="0"/>
    <xf numFmtId="0" fontId="11" fillId="37" borderId="0" applyNumberFormat="0" applyBorder="0" applyAlignment="0" applyProtection="0"/>
    <xf numFmtId="0" fontId="11" fillId="40" borderId="0" applyNumberFormat="0" applyBorder="0" applyAlignment="0" applyProtection="0"/>
    <xf numFmtId="0" fontId="11" fillId="41" borderId="0" applyNumberFormat="0" applyBorder="0" applyAlignment="0" applyProtection="0"/>
    <xf numFmtId="0" fontId="11" fillId="0" borderId="0"/>
    <xf numFmtId="0" fontId="11" fillId="18" borderId="23" applyNumberFormat="0" applyFont="0" applyAlignment="0" applyProtection="0"/>
    <xf numFmtId="0" fontId="11" fillId="20" borderId="0" applyNumberFormat="0" applyBorder="0" applyAlignment="0" applyProtection="0"/>
    <xf numFmtId="0" fontId="11" fillId="21" borderId="0" applyNumberFormat="0" applyBorder="0" applyAlignment="0" applyProtection="0"/>
    <xf numFmtId="0" fontId="11" fillId="24" borderId="0" applyNumberFormat="0" applyBorder="0" applyAlignment="0" applyProtection="0"/>
    <xf numFmtId="0" fontId="11" fillId="25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11" fillId="36" borderId="0" applyNumberFormat="0" applyBorder="0" applyAlignment="0" applyProtection="0"/>
    <xf numFmtId="0" fontId="11" fillId="37" borderId="0" applyNumberFormat="0" applyBorder="0" applyAlignment="0" applyProtection="0"/>
    <xf numFmtId="0" fontId="11" fillId="40" borderId="0" applyNumberFormat="0" applyBorder="0" applyAlignment="0" applyProtection="0"/>
    <xf numFmtId="0" fontId="11" fillId="41" borderId="0" applyNumberFormat="0" applyBorder="0" applyAlignment="0" applyProtection="0"/>
    <xf numFmtId="0" fontId="11" fillId="0" borderId="0"/>
    <xf numFmtId="0" fontId="11" fillId="18" borderId="23" applyNumberFormat="0" applyFont="0" applyAlignment="0" applyProtection="0"/>
    <xf numFmtId="0" fontId="11" fillId="20" borderId="0" applyNumberFormat="0" applyBorder="0" applyAlignment="0" applyProtection="0"/>
    <xf numFmtId="0" fontId="11" fillId="21" borderId="0" applyNumberFormat="0" applyBorder="0" applyAlignment="0" applyProtection="0"/>
    <xf numFmtId="0" fontId="11" fillId="24" borderId="0" applyNumberFormat="0" applyBorder="0" applyAlignment="0" applyProtection="0"/>
    <xf numFmtId="0" fontId="11" fillId="25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11" fillId="36" borderId="0" applyNumberFormat="0" applyBorder="0" applyAlignment="0" applyProtection="0"/>
    <xf numFmtId="0" fontId="11" fillId="37" borderId="0" applyNumberFormat="0" applyBorder="0" applyAlignment="0" applyProtection="0"/>
    <xf numFmtId="0" fontId="11" fillId="40" borderId="0" applyNumberFormat="0" applyBorder="0" applyAlignment="0" applyProtection="0"/>
    <xf numFmtId="0" fontId="11" fillId="41" borderId="0" applyNumberFormat="0" applyBorder="0" applyAlignment="0" applyProtection="0"/>
    <xf numFmtId="0" fontId="11" fillId="0" borderId="0"/>
    <xf numFmtId="0" fontId="11" fillId="18" borderId="23" applyNumberFormat="0" applyFont="0" applyAlignment="0" applyProtection="0"/>
    <xf numFmtId="0" fontId="11" fillId="20" borderId="0" applyNumberFormat="0" applyBorder="0" applyAlignment="0" applyProtection="0"/>
    <xf numFmtId="0" fontId="11" fillId="21" borderId="0" applyNumberFormat="0" applyBorder="0" applyAlignment="0" applyProtection="0"/>
    <xf numFmtId="0" fontId="11" fillId="24" borderId="0" applyNumberFormat="0" applyBorder="0" applyAlignment="0" applyProtection="0"/>
    <xf numFmtId="0" fontId="11" fillId="25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11" fillId="36" borderId="0" applyNumberFormat="0" applyBorder="0" applyAlignment="0" applyProtection="0"/>
    <xf numFmtId="0" fontId="11" fillId="37" borderId="0" applyNumberFormat="0" applyBorder="0" applyAlignment="0" applyProtection="0"/>
    <xf numFmtId="0" fontId="11" fillId="40" borderId="0" applyNumberFormat="0" applyBorder="0" applyAlignment="0" applyProtection="0"/>
    <xf numFmtId="0" fontId="11" fillId="41" borderId="0" applyNumberFormat="0" applyBorder="0" applyAlignment="0" applyProtection="0"/>
    <xf numFmtId="0" fontId="11" fillId="0" borderId="0"/>
    <xf numFmtId="0" fontId="11" fillId="18" borderId="23" applyNumberFormat="0" applyFont="0" applyAlignment="0" applyProtection="0"/>
    <xf numFmtId="0" fontId="11" fillId="20" borderId="0" applyNumberFormat="0" applyBorder="0" applyAlignment="0" applyProtection="0"/>
    <xf numFmtId="0" fontId="11" fillId="21" borderId="0" applyNumberFormat="0" applyBorder="0" applyAlignment="0" applyProtection="0"/>
    <xf numFmtId="0" fontId="11" fillId="24" borderId="0" applyNumberFormat="0" applyBorder="0" applyAlignment="0" applyProtection="0"/>
    <xf numFmtId="0" fontId="11" fillId="25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11" fillId="36" borderId="0" applyNumberFormat="0" applyBorder="0" applyAlignment="0" applyProtection="0"/>
    <xf numFmtId="0" fontId="11" fillId="37" borderId="0" applyNumberFormat="0" applyBorder="0" applyAlignment="0" applyProtection="0"/>
    <xf numFmtId="0" fontId="11" fillId="40" borderId="0" applyNumberFormat="0" applyBorder="0" applyAlignment="0" applyProtection="0"/>
    <xf numFmtId="0" fontId="11" fillId="41" borderId="0" applyNumberFormat="0" applyBorder="0" applyAlignment="0" applyProtection="0"/>
    <xf numFmtId="0" fontId="11" fillId="0" borderId="0"/>
    <xf numFmtId="0" fontId="11" fillId="18" borderId="23" applyNumberFormat="0" applyFont="0" applyAlignment="0" applyProtection="0"/>
    <xf numFmtId="0" fontId="11" fillId="20" borderId="0" applyNumberFormat="0" applyBorder="0" applyAlignment="0" applyProtection="0"/>
    <xf numFmtId="0" fontId="11" fillId="21" borderId="0" applyNumberFormat="0" applyBorder="0" applyAlignment="0" applyProtection="0"/>
    <xf numFmtId="0" fontId="11" fillId="24" borderId="0" applyNumberFormat="0" applyBorder="0" applyAlignment="0" applyProtection="0"/>
    <xf numFmtId="0" fontId="11" fillId="25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11" fillId="36" borderId="0" applyNumberFormat="0" applyBorder="0" applyAlignment="0" applyProtection="0"/>
    <xf numFmtId="0" fontId="11" fillId="37" borderId="0" applyNumberFormat="0" applyBorder="0" applyAlignment="0" applyProtection="0"/>
    <xf numFmtId="0" fontId="11" fillId="40" borderId="0" applyNumberFormat="0" applyBorder="0" applyAlignment="0" applyProtection="0"/>
    <xf numFmtId="0" fontId="11" fillId="41" borderId="0" applyNumberFormat="0" applyBorder="0" applyAlignment="0" applyProtection="0"/>
    <xf numFmtId="0" fontId="11" fillId="0" borderId="0"/>
    <xf numFmtId="0" fontId="11" fillId="18" borderId="23" applyNumberFormat="0" applyFont="0" applyAlignment="0" applyProtection="0"/>
    <xf numFmtId="0" fontId="11" fillId="20" borderId="0" applyNumberFormat="0" applyBorder="0" applyAlignment="0" applyProtection="0"/>
    <xf numFmtId="0" fontId="11" fillId="21" borderId="0" applyNumberFormat="0" applyBorder="0" applyAlignment="0" applyProtection="0"/>
    <xf numFmtId="0" fontId="11" fillId="24" borderId="0" applyNumberFormat="0" applyBorder="0" applyAlignment="0" applyProtection="0"/>
    <xf numFmtId="0" fontId="11" fillId="25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11" fillId="36" borderId="0" applyNumberFormat="0" applyBorder="0" applyAlignment="0" applyProtection="0"/>
    <xf numFmtId="0" fontId="11" fillId="37" borderId="0" applyNumberFormat="0" applyBorder="0" applyAlignment="0" applyProtection="0"/>
    <xf numFmtId="0" fontId="11" fillId="40" borderId="0" applyNumberFormat="0" applyBorder="0" applyAlignment="0" applyProtection="0"/>
    <xf numFmtId="0" fontId="11" fillId="41" borderId="0" applyNumberFormat="0" applyBorder="0" applyAlignment="0" applyProtection="0"/>
    <xf numFmtId="0" fontId="11" fillId="0" borderId="0"/>
    <xf numFmtId="0" fontId="11" fillId="18" borderId="23" applyNumberFormat="0" applyFont="0" applyAlignment="0" applyProtection="0"/>
    <xf numFmtId="0" fontId="11" fillId="20" borderId="0" applyNumberFormat="0" applyBorder="0" applyAlignment="0" applyProtection="0"/>
    <xf numFmtId="0" fontId="11" fillId="21" borderId="0" applyNumberFormat="0" applyBorder="0" applyAlignment="0" applyProtection="0"/>
    <xf numFmtId="0" fontId="11" fillId="24" borderId="0" applyNumberFormat="0" applyBorder="0" applyAlignment="0" applyProtection="0"/>
    <xf numFmtId="0" fontId="11" fillId="25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11" fillId="36" borderId="0" applyNumberFormat="0" applyBorder="0" applyAlignment="0" applyProtection="0"/>
    <xf numFmtId="0" fontId="11" fillId="37" borderId="0" applyNumberFormat="0" applyBorder="0" applyAlignment="0" applyProtection="0"/>
    <xf numFmtId="0" fontId="11" fillId="40" borderId="0" applyNumberFormat="0" applyBorder="0" applyAlignment="0" applyProtection="0"/>
    <xf numFmtId="0" fontId="11" fillId="41" borderId="0" applyNumberFormat="0" applyBorder="0" applyAlignment="0" applyProtection="0"/>
    <xf numFmtId="0" fontId="11" fillId="0" borderId="0"/>
    <xf numFmtId="0" fontId="11" fillId="18" borderId="23" applyNumberFormat="0" applyFont="0" applyAlignment="0" applyProtection="0"/>
    <xf numFmtId="0" fontId="11" fillId="20" borderId="0" applyNumberFormat="0" applyBorder="0" applyAlignment="0" applyProtection="0"/>
    <xf numFmtId="0" fontId="11" fillId="21" borderId="0" applyNumberFormat="0" applyBorder="0" applyAlignment="0" applyProtection="0"/>
    <xf numFmtId="0" fontId="11" fillId="24" borderId="0" applyNumberFormat="0" applyBorder="0" applyAlignment="0" applyProtection="0"/>
    <xf numFmtId="0" fontId="11" fillId="25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11" fillId="36" borderId="0" applyNumberFormat="0" applyBorder="0" applyAlignment="0" applyProtection="0"/>
    <xf numFmtId="0" fontId="11" fillId="37" borderId="0" applyNumberFormat="0" applyBorder="0" applyAlignment="0" applyProtection="0"/>
    <xf numFmtId="0" fontId="11" fillId="40" borderId="0" applyNumberFormat="0" applyBorder="0" applyAlignment="0" applyProtection="0"/>
    <xf numFmtId="0" fontId="11" fillId="41" borderId="0" applyNumberFormat="0" applyBorder="0" applyAlignment="0" applyProtection="0"/>
    <xf numFmtId="0" fontId="11" fillId="0" borderId="0"/>
    <xf numFmtId="0" fontId="11" fillId="18" borderId="23" applyNumberFormat="0" applyFont="0" applyAlignment="0" applyProtection="0"/>
    <xf numFmtId="0" fontId="11" fillId="20" borderId="0" applyNumberFormat="0" applyBorder="0" applyAlignment="0" applyProtection="0"/>
    <xf numFmtId="0" fontId="11" fillId="21" borderId="0" applyNumberFormat="0" applyBorder="0" applyAlignment="0" applyProtection="0"/>
    <xf numFmtId="0" fontId="11" fillId="24" borderId="0" applyNumberFormat="0" applyBorder="0" applyAlignment="0" applyProtection="0"/>
    <xf numFmtId="0" fontId="11" fillId="25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11" fillId="36" borderId="0" applyNumberFormat="0" applyBorder="0" applyAlignment="0" applyProtection="0"/>
    <xf numFmtId="0" fontId="11" fillId="37" borderId="0" applyNumberFormat="0" applyBorder="0" applyAlignment="0" applyProtection="0"/>
    <xf numFmtId="0" fontId="11" fillId="40" borderId="0" applyNumberFormat="0" applyBorder="0" applyAlignment="0" applyProtection="0"/>
    <xf numFmtId="0" fontId="11" fillId="41" borderId="0" applyNumberFormat="0" applyBorder="0" applyAlignment="0" applyProtection="0"/>
    <xf numFmtId="0" fontId="11" fillId="0" borderId="0"/>
    <xf numFmtId="0" fontId="11" fillId="18" borderId="23" applyNumberFormat="0" applyFont="0" applyAlignment="0" applyProtection="0"/>
    <xf numFmtId="0" fontId="11" fillId="20" borderId="0" applyNumberFormat="0" applyBorder="0" applyAlignment="0" applyProtection="0"/>
    <xf numFmtId="0" fontId="11" fillId="21" borderId="0" applyNumberFormat="0" applyBorder="0" applyAlignment="0" applyProtection="0"/>
    <xf numFmtId="0" fontId="11" fillId="24" borderId="0" applyNumberFormat="0" applyBorder="0" applyAlignment="0" applyProtection="0"/>
    <xf numFmtId="0" fontId="11" fillId="25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11" fillId="36" borderId="0" applyNumberFormat="0" applyBorder="0" applyAlignment="0" applyProtection="0"/>
    <xf numFmtId="0" fontId="11" fillId="37" borderId="0" applyNumberFormat="0" applyBorder="0" applyAlignment="0" applyProtection="0"/>
    <xf numFmtId="0" fontId="11" fillId="40" borderId="0" applyNumberFormat="0" applyBorder="0" applyAlignment="0" applyProtection="0"/>
    <xf numFmtId="0" fontId="11" fillId="41" borderId="0" applyNumberFormat="0" applyBorder="0" applyAlignment="0" applyProtection="0"/>
    <xf numFmtId="0" fontId="11" fillId="0" borderId="0"/>
    <xf numFmtId="0" fontId="11" fillId="18" borderId="23" applyNumberFormat="0" applyFont="0" applyAlignment="0" applyProtection="0"/>
    <xf numFmtId="0" fontId="11" fillId="20" borderId="0" applyNumberFormat="0" applyBorder="0" applyAlignment="0" applyProtection="0"/>
    <xf numFmtId="0" fontId="11" fillId="21" borderId="0" applyNumberFormat="0" applyBorder="0" applyAlignment="0" applyProtection="0"/>
    <xf numFmtId="0" fontId="11" fillId="24" borderId="0" applyNumberFormat="0" applyBorder="0" applyAlignment="0" applyProtection="0"/>
    <xf numFmtId="0" fontId="11" fillId="25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11" fillId="36" borderId="0" applyNumberFormat="0" applyBorder="0" applyAlignment="0" applyProtection="0"/>
    <xf numFmtId="0" fontId="11" fillId="37" borderId="0" applyNumberFormat="0" applyBorder="0" applyAlignment="0" applyProtection="0"/>
    <xf numFmtId="0" fontId="11" fillId="40" borderId="0" applyNumberFormat="0" applyBorder="0" applyAlignment="0" applyProtection="0"/>
    <xf numFmtId="0" fontId="11" fillId="41" borderId="0" applyNumberFormat="0" applyBorder="0" applyAlignment="0" applyProtection="0"/>
    <xf numFmtId="0" fontId="11" fillId="0" borderId="0"/>
    <xf numFmtId="0" fontId="11" fillId="18" borderId="23" applyNumberFormat="0" applyFont="0" applyAlignment="0" applyProtection="0"/>
    <xf numFmtId="0" fontId="11" fillId="20" borderId="0" applyNumberFormat="0" applyBorder="0" applyAlignment="0" applyProtection="0"/>
    <xf numFmtId="0" fontId="11" fillId="21" borderId="0" applyNumberFormat="0" applyBorder="0" applyAlignment="0" applyProtection="0"/>
    <xf numFmtId="0" fontId="11" fillId="24" borderId="0" applyNumberFormat="0" applyBorder="0" applyAlignment="0" applyProtection="0"/>
    <xf numFmtId="0" fontId="11" fillId="25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11" fillId="36" borderId="0" applyNumberFormat="0" applyBorder="0" applyAlignment="0" applyProtection="0"/>
    <xf numFmtId="0" fontId="11" fillId="37" borderId="0" applyNumberFormat="0" applyBorder="0" applyAlignment="0" applyProtection="0"/>
    <xf numFmtId="0" fontId="11" fillId="40" borderId="0" applyNumberFormat="0" applyBorder="0" applyAlignment="0" applyProtection="0"/>
    <xf numFmtId="0" fontId="11" fillId="41" borderId="0" applyNumberFormat="0" applyBorder="0" applyAlignment="0" applyProtection="0"/>
    <xf numFmtId="0" fontId="11" fillId="0" borderId="0"/>
    <xf numFmtId="0" fontId="11" fillId="18" borderId="23" applyNumberFormat="0" applyFont="0" applyAlignment="0" applyProtection="0"/>
    <xf numFmtId="0" fontId="11" fillId="20" borderId="0" applyNumberFormat="0" applyBorder="0" applyAlignment="0" applyProtection="0"/>
    <xf numFmtId="0" fontId="11" fillId="21" borderId="0" applyNumberFormat="0" applyBorder="0" applyAlignment="0" applyProtection="0"/>
    <xf numFmtId="0" fontId="11" fillId="24" borderId="0" applyNumberFormat="0" applyBorder="0" applyAlignment="0" applyProtection="0"/>
    <xf numFmtId="0" fontId="11" fillId="25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11" fillId="36" borderId="0" applyNumberFormat="0" applyBorder="0" applyAlignment="0" applyProtection="0"/>
    <xf numFmtId="0" fontId="11" fillId="37" borderId="0" applyNumberFormat="0" applyBorder="0" applyAlignment="0" applyProtection="0"/>
    <xf numFmtId="0" fontId="11" fillId="40" borderId="0" applyNumberFormat="0" applyBorder="0" applyAlignment="0" applyProtection="0"/>
    <xf numFmtId="0" fontId="11" fillId="41" borderId="0" applyNumberFormat="0" applyBorder="0" applyAlignment="0" applyProtection="0"/>
    <xf numFmtId="0" fontId="11" fillId="0" borderId="0"/>
    <xf numFmtId="0" fontId="11" fillId="18" borderId="23" applyNumberFormat="0" applyFont="0" applyAlignment="0" applyProtection="0"/>
    <xf numFmtId="0" fontId="11" fillId="20" borderId="0" applyNumberFormat="0" applyBorder="0" applyAlignment="0" applyProtection="0"/>
    <xf numFmtId="0" fontId="11" fillId="21" borderId="0" applyNumberFormat="0" applyBorder="0" applyAlignment="0" applyProtection="0"/>
    <xf numFmtId="0" fontId="11" fillId="24" borderId="0" applyNumberFormat="0" applyBorder="0" applyAlignment="0" applyProtection="0"/>
    <xf numFmtId="0" fontId="11" fillId="25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11" fillId="36" borderId="0" applyNumberFormat="0" applyBorder="0" applyAlignment="0" applyProtection="0"/>
    <xf numFmtId="0" fontId="11" fillId="37" borderId="0" applyNumberFormat="0" applyBorder="0" applyAlignment="0" applyProtection="0"/>
    <xf numFmtId="0" fontId="11" fillId="40" borderId="0" applyNumberFormat="0" applyBorder="0" applyAlignment="0" applyProtection="0"/>
    <xf numFmtId="0" fontId="11" fillId="41" borderId="0" applyNumberFormat="0" applyBorder="0" applyAlignment="0" applyProtection="0"/>
    <xf numFmtId="0" fontId="11" fillId="0" borderId="0"/>
    <xf numFmtId="0" fontId="11" fillId="18" borderId="23" applyNumberFormat="0" applyFont="0" applyAlignment="0" applyProtection="0"/>
    <xf numFmtId="0" fontId="11" fillId="20" borderId="0" applyNumberFormat="0" applyBorder="0" applyAlignment="0" applyProtection="0"/>
    <xf numFmtId="0" fontId="11" fillId="21" borderId="0" applyNumberFormat="0" applyBorder="0" applyAlignment="0" applyProtection="0"/>
    <xf numFmtId="0" fontId="11" fillId="24" borderId="0" applyNumberFormat="0" applyBorder="0" applyAlignment="0" applyProtection="0"/>
    <xf numFmtId="0" fontId="11" fillId="25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11" fillId="36" borderId="0" applyNumberFormat="0" applyBorder="0" applyAlignment="0" applyProtection="0"/>
    <xf numFmtId="0" fontId="11" fillId="37" borderId="0" applyNumberFormat="0" applyBorder="0" applyAlignment="0" applyProtection="0"/>
    <xf numFmtId="0" fontId="11" fillId="40" borderId="0" applyNumberFormat="0" applyBorder="0" applyAlignment="0" applyProtection="0"/>
    <xf numFmtId="0" fontId="11" fillId="41" borderId="0" applyNumberFormat="0" applyBorder="0" applyAlignment="0" applyProtection="0"/>
    <xf numFmtId="0" fontId="11" fillId="0" borderId="0"/>
    <xf numFmtId="0" fontId="11" fillId="18" borderId="23" applyNumberFormat="0" applyFont="0" applyAlignment="0" applyProtection="0"/>
    <xf numFmtId="0" fontId="11" fillId="20" borderId="0" applyNumberFormat="0" applyBorder="0" applyAlignment="0" applyProtection="0"/>
    <xf numFmtId="0" fontId="11" fillId="21" borderId="0" applyNumberFormat="0" applyBorder="0" applyAlignment="0" applyProtection="0"/>
    <xf numFmtId="0" fontId="11" fillId="24" borderId="0" applyNumberFormat="0" applyBorder="0" applyAlignment="0" applyProtection="0"/>
    <xf numFmtId="0" fontId="11" fillId="25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11" fillId="36" borderId="0" applyNumberFormat="0" applyBorder="0" applyAlignment="0" applyProtection="0"/>
    <xf numFmtId="0" fontId="11" fillId="37" borderId="0" applyNumberFormat="0" applyBorder="0" applyAlignment="0" applyProtection="0"/>
    <xf numFmtId="0" fontId="11" fillId="40" borderId="0" applyNumberFormat="0" applyBorder="0" applyAlignment="0" applyProtection="0"/>
    <xf numFmtId="0" fontId="11" fillId="41" borderId="0" applyNumberFormat="0" applyBorder="0" applyAlignment="0" applyProtection="0"/>
    <xf numFmtId="0" fontId="11" fillId="0" borderId="0"/>
    <xf numFmtId="0" fontId="11" fillId="18" borderId="23" applyNumberFormat="0" applyFont="0" applyAlignment="0" applyProtection="0"/>
    <xf numFmtId="0" fontId="11" fillId="20" borderId="0" applyNumberFormat="0" applyBorder="0" applyAlignment="0" applyProtection="0"/>
    <xf numFmtId="0" fontId="11" fillId="21" borderId="0" applyNumberFormat="0" applyBorder="0" applyAlignment="0" applyProtection="0"/>
    <xf numFmtId="0" fontId="11" fillId="24" borderId="0" applyNumberFormat="0" applyBorder="0" applyAlignment="0" applyProtection="0"/>
    <xf numFmtId="0" fontId="11" fillId="25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11" fillId="36" borderId="0" applyNumberFormat="0" applyBorder="0" applyAlignment="0" applyProtection="0"/>
    <xf numFmtId="0" fontId="11" fillId="37" borderId="0" applyNumberFormat="0" applyBorder="0" applyAlignment="0" applyProtection="0"/>
    <xf numFmtId="0" fontId="11" fillId="40" borderId="0" applyNumberFormat="0" applyBorder="0" applyAlignment="0" applyProtection="0"/>
    <xf numFmtId="0" fontId="11" fillId="41" borderId="0" applyNumberFormat="0" applyBorder="0" applyAlignment="0" applyProtection="0"/>
    <xf numFmtId="0" fontId="11" fillId="0" borderId="0"/>
    <xf numFmtId="0" fontId="11" fillId="18" borderId="23" applyNumberFormat="0" applyFont="0" applyAlignment="0" applyProtection="0"/>
    <xf numFmtId="0" fontId="11" fillId="20" borderId="0" applyNumberFormat="0" applyBorder="0" applyAlignment="0" applyProtection="0"/>
    <xf numFmtId="0" fontId="11" fillId="21" borderId="0" applyNumberFormat="0" applyBorder="0" applyAlignment="0" applyProtection="0"/>
    <xf numFmtId="0" fontId="11" fillId="24" borderId="0" applyNumberFormat="0" applyBorder="0" applyAlignment="0" applyProtection="0"/>
    <xf numFmtId="0" fontId="11" fillId="25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11" fillId="36" borderId="0" applyNumberFormat="0" applyBorder="0" applyAlignment="0" applyProtection="0"/>
    <xf numFmtId="0" fontId="11" fillId="37" borderId="0" applyNumberFormat="0" applyBorder="0" applyAlignment="0" applyProtection="0"/>
    <xf numFmtId="0" fontId="11" fillId="40" borderId="0" applyNumberFormat="0" applyBorder="0" applyAlignment="0" applyProtection="0"/>
    <xf numFmtId="0" fontId="11" fillId="41" borderId="0" applyNumberFormat="0" applyBorder="0" applyAlignment="0" applyProtection="0"/>
    <xf numFmtId="0" fontId="11" fillId="0" borderId="0"/>
    <xf numFmtId="0" fontId="11" fillId="18" borderId="23" applyNumberFormat="0" applyFont="0" applyAlignment="0" applyProtection="0"/>
    <xf numFmtId="0" fontId="11" fillId="20" borderId="0" applyNumberFormat="0" applyBorder="0" applyAlignment="0" applyProtection="0"/>
    <xf numFmtId="0" fontId="11" fillId="21" borderId="0" applyNumberFormat="0" applyBorder="0" applyAlignment="0" applyProtection="0"/>
    <xf numFmtId="0" fontId="11" fillId="24" borderId="0" applyNumberFormat="0" applyBorder="0" applyAlignment="0" applyProtection="0"/>
    <xf numFmtId="0" fontId="11" fillId="25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11" fillId="36" borderId="0" applyNumberFormat="0" applyBorder="0" applyAlignment="0" applyProtection="0"/>
    <xf numFmtId="0" fontId="11" fillId="37" borderId="0" applyNumberFormat="0" applyBorder="0" applyAlignment="0" applyProtection="0"/>
    <xf numFmtId="0" fontId="11" fillId="40" borderId="0" applyNumberFormat="0" applyBorder="0" applyAlignment="0" applyProtection="0"/>
    <xf numFmtId="0" fontId="11" fillId="41" borderId="0" applyNumberFormat="0" applyBorder="0" applyAlignment="0" applyProtection="0"/>
    <xf numFmtId="0" fontId="11" fillId="0" borderId="0"/>
    <xf numFmtId="0" fontId="11" fillId="18" borderId="23" applyNumberFormat="0" applyFont="0" applyAlignment="0" applyProtection="0"/>
    <xf numFmtId="0" fontId="11" fillId="20" borderId="0" applyNumberFormat="0" applyBorder="0" applyAlignment="0" applyProtection="0"/>
    <xf numFmtId="0" fontId="11" fillId="21" borderId="0" applyNumberFormat="0" applyBorder="0" applyAlignment="0" applyProtection="0"/>
    <xf numFmtId="0" fontId="11" fillId="24" borderId="0" applyNumberFormat="0" applyBorder="0" applyAlignment="0" applyProtection="0"/>
    <xf numFmtId="0" fontId="11" fillId="25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11" fillId="36" borderId="0" applyNumberFormat="0" applyBorder="0" applyAlignment="0" applyProtection="0"/>
    <xf numFmtId="0" fontId="11" fillId="37" borderId="0" applyNumberFormat="0" applyBorder="0" applyAlignment="0" applyProtection="0"/>
    <xf numFmtId="0" fontId="11" fillId="40" borderId="0" applyNumberFormat="0" applyBorder="0" applyAlignment="0" applyProtection="0"/>
    <xf numFmtId="0" fontId="11" fillId="41" borderId="0" applyNumberFormat="0" applyBorder="0" applyAlignment="0" applyProtection="0"/>
    <xf numFmtId="0" fontId="11" fillId="0" borderId="0"/>
    <xf numFmtId="0" fontId="11" fillId="18" borderId="23" applyNumberFormat="0" applyFont="0" applyAlignment="0" applyProtection="0"/>
    <xf numFmtId="0" fontId="11" fillId="20" borderId="0" applyNumberFormat="0" applyBorder="0" applyAlignment="0" applyProtection="0"/>
    <xf numFmtId="0" fontId="11" fillId="21" borderId="0" applyNumberFormat="0" applyBorder="0" applyAlignment="0" applyProtection="0"/>
    <xf numFmtId="0" fontId="11" fillId="24" borderId="0" applyNumberFormat="0" applyBorder="0" applyAlignment="0" applyProtection="0"/>
    <xf numFmtId="0" fontId="11" fillId="25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11" fillId="36" borderId="0" applyNumberFormat="0" applyBorder="0" applyAlignment="0" applyProtection="0"/>
    <xf numFmtId="0" fontId="11" fillId="37" borderId="0" applyNumberFormat="0" applyBorder="0" applyAlignment="0" applyProtection="0"/>
    <xf numFmtId="0" fontId="11" fillId="40" borderId="0" applyNumberFormat="0" applyBorder="0" applyAlignment="0" applyProtection="0"/>
    <xf numFmtId="0" fontId="11" fillId="41" borderId="0" applyNumberFormat="0" applyBorder="0" applyAlignment="0" applyProtection="0"/>
    <xf numFmtId="0" fontId="35" fillId="0" borderId="0" applyNumberFormat="0" applyFill="0" applyBorder="0" applyAlignment="0" applyProtection="0"/>
  </cellStyleXfs>
  <cellXfs count="132">
    <xf numFmtId="0" fontId="0" fillId="0" borderId="0" xfId="0"/>
    <xf numFmtId="0" fontId="1" fillId="0" borderId="0" xfId="0" applyFont="1"/>
    <xf numFmtId="0" fontId="0" fillId="3" borderId="0" xfId="0" applyFill="1" applyAlignment="1" applyProtection="1">
      <alignment vertical="top" wrapText="1"/>
      <protection locked="0"/>
    </xf>
    <xf numFmtId="0" fontId="0" fillId="0" borderId="0" xfId="0"/>
    <xf numFmtId="164" fontId="0" fillId="0" borderId="0" xfId="0" applyNumberFormat="1"/>
    <xf numFmtId="0" fontId="0" fillId="2" borderId="0" xfId="0" applyFill="1" applyAlignment="1" applyProtection="1">
      <alignment vertical="top" wrapText="1"/>
      <protection locked="0"/>
    </xf>
    <xf numFmtId="0" fontId="0" fillId="4" borderId="0" xfId="0" applyFill="1"/>
    <xf numFmtId="0" fontId="0" fillId="0" borderId="0" xfId="0" applyProtection="1">
      <protection hidden="1"/>
    </xf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0" fontId="1" fillId="0" borderId="0" xfId="0" applyFont="1" applyProtection="1">
      <protection locked="0"/>
    </xf>
    <xf numFmtId="0" fontId="4" fillId="3" borderId="0" xfId="0" applyFont="1" applyFill="1" applyAlignment="1" applyProtection="1">
      <alignment horizontal="center" vertical="top" wrapText="1"/>
      <protection locked="0"/>
    </xf>
    <xf numFmtId="0" fontId="0" fillId="2" borderId="0" xfId="0" applyFill="1" applyAlignment="1" applyProtection="1">
      <alignment vertical="top" wrapText="1"/>
      <protection locked="0"/>
    </xf>
    <xf numFmtId="0" fontId="5" fillId="5" borderId="0" xfId="0" applyFont="1" applyFill="1" applyBorder="1" applyAlignment="1" applyProtection="1">
      <alignment horizontal="center" vertical="top" wrapText="1" readingOrder="1"/>
      <protection locked="0"/>
    </xf>
    <xf numFmtId="0" fontId="4" fillId="3" borderId="0" xfId="0" applyFont="1" applyFill="1" applyAlignment="1" applyProtection="1">
      <alignment horizontal="center" vertical="top" wrapText="1"/>
      <protection locked="0"/>
    </xf>
    <xf numFmtId="0" fontId="0" fillId="2" borderId="0" xfId="0" applyFill="1" applyAlignment="1" applyProtection="1">
      <alignment vertical="top" wrapText="1"/>
      <protection locked="0"/>
    </xf>
    <xf numFmtId="0" fontId="5" fillId="5" borderId="0" xfId="0" applyFont="1" applyFill="1" applyBorder="1" applyAlignment="1" applyProtection="1">
      <alignment horizontal="center" vertical="top" wrapText="1" readingOrder="1"/>
      <protection locked="0"/>
    </xf>
    <xf numFmtId="166" fontId="0" fillId="0" borderId="0" xfId="0" applyNumberFormat="1"/>
    <xf numFmtId="0" fontId="9" fillId="0" borderId="0" xfId="0" applyFont="1"/>
    <xf numFmtId="17" fontId="0" fillId="0" borderId="0" xfId="0" applyNumberFormat="1"/>
    <xf numFmtId="1" fontId="0" fillId="0" borderId="0" xfId="0" applyNumberFormat="1"/>
    <xf numFmtId="164" fontId="10" fillId="0" borderId="0" xfId="1" applyNumberFormat="1" applyFont="1" applyFill="1" applyBorder="1"/>
    <xf numFmtId="17" fontId="2" fillId="7" borderId="6" xfId="0" quotePrefix="1" applyNumberFormat="1" applyFont="1" applyFill="1" applyBorder="1" applyAlignment="1" applyProtection="1">
      <alignment horizontal="center" vertical="center" wrapText="1" readingOrder="1"/>
      <protection hidden="1"/>
    </xf>
    <xf numFmtId="0" fontId="0" fillId="0" borderId="0" xfId="0"/>
    <xf numFmtId="164" fontId="0" fillId="0" borderId="0" xfId="0" applyNumberFormat="1"/>
    <xf numFmtId="0" fontId="12" fillId="0" borderId="0" xfId="0" applyFont="1" applyAlignment="1">
      <alignment horizontal="left"/>
    </xf>
    <xf numFmtId="17" fontId="2" fillId="7" borderId="6" xfId="0" quotePrefix="1" applyNumberFormat="1" applyFont="1" applyFill="1" applyBorder="1" applyAlignment="1" applyProtection="1">
      <alignment horizontal="center" vertical="center" wrapText="1" readingOrder="1"/>
      <protection hidden="1"/>
    </xf>
    <xf numFmtId="17" fontId="2" fillId="8" borderId="6" xfId="0" quotePrefix="1" applyNumberFormat="1" applyFont="1" applyFill="1" applyBorder="1" applyAlignment="1" applyProtection="1">
      <alignment horizontal="center" vertical="center" wrapText="1" readingOrder="1"/>
      <protection hidden="1"/>
    </xf>
    <xf numFmtId="0" fontId="0" fillId="2" borderId="0" xfId="0" applyFill="1" applyAlignment="1" applyProtection="1">
      <alignment vertical="top" wrapText="1"/>
      <protection locked="0"/>
    </xf>
    <xf numFmtId="0" fontId="4" fillId="3" borderId="0" xfId="0" applyFont="1" applyFill="1" applyAlignment="1" applyProtection="1">
      <alignment horizontal="center" vertical="top" wrapText="1"/>
      <protection locked="0"/>
    </xf>
    <xf numFmtId="0" fontId="0" fillId="0" borderId="0" xfId="0"/>
    <xf numFmtId="0" fontId="5" fillId="5" borderId="0" xfId="0" applyFont="1" applyFill="1" applyBorder="1" applyAlignment="1" applyProtection="1">
      <alignment horizontal="center" vertical="top" wrapText="1" readingOrder="1"/>
      <protection hidden="1"/>
    </xf>
    <xf numFmtId="0" fontId="5" fillId="5" borderId="0" xfId="0" applyFont="1" applyFill="1" applyBorder="1" applyAlignment="1" applyProtection="1">
      <alignment horizontal="center" vertical="top" wrapText="1" readingOrder="1"/>
      <protection locked="0"/>
    </xf>
    <xf numFmtId="0" fontId="6" fillId="0" borderId="0" xfId="1" applyProtection="1">
      <protection locked="0"/>
    </xf>
    <xf numFmtId="0" fontId="0" fillId="0" borderId="0" xfId="0" applyProtection="1">
      <protection locked="0" hidden="1"/>
    </xf>
    <xf numFmtId="17" fontId="2" fillId="5" borderId="6" xfId="0" quotePrefix="1" applyNumberFormat="1" applyFont="1" applyFill="1" applyBorder="1" applyAlignment="1" applyProtection="1">
      <alignment horizontal="center" vertical="center" wrapText="1" readingOrder="1"/>
      <protection locked="0" hidden="1"/>
    </xf>
    <xf numFmtId="0" fontId="7" fillId="0" borderId="0" xfId="0" applyFont="1" applyProtection="1">
      <protection locked="0"/>
    </xf>
    <xf numFmtId="164" fontId="3" fillId="6" borderId="8" xfId="0" applyNumberFormat="1" applyFont="1" applyFill="1" applyBorder="1" applyAlignment="1" applyProtection="1">
      <alignment horizontal="center" vertical="top" wrapText="1" readingOrder="1"/>
      <protection locked="0" hidden="1"/>
    </xf>
    <xf numFmtId="0" fontId="0" fillId="4" borderId="0" xfId="0" applyFill="1" applyProtection="1"/>
    <xf numFmtId="0" fontId="0" fillId="2" borderId="0" xfId="0" applyFill="1" applyAlignment="1" applyProtection="1">
      <alignment vertical="top" wrapText="1"/>
    </xf>
    <xf numFmtId="0" fontId="0" fillId="0" borderId="0" xfId="0" applyProtection="1"/>
    <xf numFmtId="165" fontId="0" fillId="0" borderId="9" xfId="0" applyNumberFormat="1" applyBorder="1" applyAlignment="1" applyProtection="1">
      <alignment horizontal="center"/>
      <protection locked="0" hidden="1"/>
    </xf>
    <xf numFmtId="164" fontId="0" fillId="0" borderId="0" xfId="0" applyNumberFormat="1" applyProtection="1">
      <protection locked="0" hidden="1"/>
    </xf>
    <xf numFmtId="0" fontId="2" fillId="9" borderId="7" xfId="0" applyFont="1" applyFill="1" applyBorder="1" applyAlignment="1" applyProtection="1">
      <alignment horizontal="center" vertical="center" wrapText="1" readingOrder="1"/>
      <protection hidden="1"/>
    </xf>
    <xf numFmtId="0" fontId="2" fillId="9" borderId="8" xfId="0" applyFont="1" applyFill="1" applyBorder="1" applyAlignment="1" applyProtection="1">
      <alignment horizontal="center" vertical="center" wrapText="1" readingOrder="1"/>
      <protection hidden="1"/>
    </xf>
    <xf numFmtId="164" fontId="0" fillId="0" borderId="0" xfId="0" applyNumberFormat="1" applyAlignment="1" applyProtection="1">
      <alignment vertical="center" readingOrder="1"/>
      <protection locked="0"/>
    </xf>
    <xf numFmtId="0" fontId="0" fillId="0" borderId="0" xfId="0" applyAlignment="1" applyProtection="1">
      <alignment vertical="center" readingOrder="1"/>
      <protection locked="0"/>
    </xf>
    <xf numFmtId="0" fontId="0" fillId="0" borderId="0" xfId="0" applyAlignment="1" applyProtection="1">
      <alignment vertical="center" readingOrder="1"/>
      <protection locked="0" hidden="1"/>
    </xf>
    <xf numFmtId="0" fontId="0" fillId="0" borderId="0" xfId="0" applyAlignment="1" applyProtection="1">
      <alignment vertical="center"/>
      <protection hidden="1"/>
    </xf>
    <xf numFmtId="0" fontId="2" fillId="9" borderId="7" xfId="0" applyFont="1" applyFill="1" applyBorder="1" applyAlignment="1" applyProtection="1">
      <alignment horizontal="center" vertical="center" wrapText="1" readingOrder="1"/>
      <protection locked="0" hidden="1"/>
    </xf>
    <xf numFmtId="0" fontId="0" fillId="3" borderId="0" xfId="0" applyFill="1" applyAlignment="1" applyProtection="1">
      <alignment vertical="center" wrapText="1"/>
      <protection hidden="1"/>
    </xf>
    <xf numFmtId="12" fontId="4" fillId="3" borderId="0" xfId="0" applyNumberFormat="1" applyFont="1" applyFill="1" applyAlignment="1" applyProtection="1">
      <alignment horizontal="center" vertical="top" wrapText="1"/>
      <protection locked="0"/>
    </xf>
    <xf numFmtId="0" fontId="0" fillId="0" borderId="0" xfId="0"/>
    <xf numFmtId="0" fontId="13" fillId="0" borderId="0" xfId="0" applyFont="1" applyAlignment="1" applyProtection="1">
      <alignment vertical="center" readingOrder="1"/>
      <protection locked="0"/>
    </xf>
    <xf numFmtId="0" fontId="14" fillId="0" borderId="0" xfId="0" applyFont="1" applyProtection="1">
      <protection locked="0"/>
    </xf>
    <xf numFmtId="164" fontId="15" fillId="0" borderId="13" xfId="0" applyNumberFormat="1" applyFont="1" applyBorder="1" applyAlignment="1" applyProtection="1">
      <alignment horizontal="center"/>
      <protection locked="0"/>
    </xf>
    <xf numFmtId="0" fontId="6" fillId="0" borderId="0" xfId="1"/>
    <xf numFmtId="165" fontId="15" fillId="0" borderId="13" xfId="0" applyNumberFormat="1" applyFont="1" applyBorder="1" applyAlignment="1" applyProtection="1">
      <alignment horizontal="center"/>
    </xf>
    <xf numFmtId="0" fontId="13" fillId="0" borderId="0" xfId="0" applyFont="1" applyAlignment="1" applyProtection="1">
      <alignment vertical="top" readingOrder="1"/>
      <protection locked="0"/>
    </xf>
    <xf numFmtId="164" fontId="16" fillId="10" borderId="8" xfId="0" applyNumberFormat="1" applyFont="1" applyFill="1" applyBorder="1" applyAlignment="1" applyProtection="1">
      <alignment horizontal="center" vertical="center" wrapText="1" readingOrder="1"/>
      <protection hidden="1"/>
    </xf>
    <xf numFmtId="0" fontId="17" fillId="0" borderId="0" xfId="0" applyFont="1" applyProtection="1">
      <protection hidden="1"/>
    </xf>
    <xf numFmtId="0" fontId="17" fillId="0" borderId="0" xfId="0" applyFont="1"/>
    <xf numFmtId="17" fontId="16" fillId="8" borderId="6" xfId="0" quotePrefix="1" applyNumberFormat="1" applyFont="1" applyFill="1" applyBorder="1" applyAlignment="1" applyProtection="1">
      <alignment horizontal="center" vertical="center" wrapText="1" readingOrder="1"/>
      <protection hidden="1"/>
    </xf>
    <xf numFmtId="0" fontId="17" fillId="0" borderId="0" xfId="0" applyFont="1" applyAlignment="1" applyProtection="1">
      <alignment vertical="center"/>
      <protection hidden="1"/>
    </xf>
    <xf numFmtId="0" fontId="17" fillId="0" borderId="0" xfId="0" applyFont="1" applyAlignment="1">
      <alignment vertical="center"/>
    </xf>
    <xf numFmtId="17" fontId="16" fillId="7" borderId="6" xfId="0" quotePrefix="1" applyNumberFormat="1" applyFont="1" applyFill="1" applyBorder="1" applyAlignment="1" applyProtection="1">
      <alignment horizontal="center" vertical="center" wrapText="1" readingOrder="1"/>
      <protection hidden="1"/>
    </xf>
    <xf numFmtId="164" fontId="3" fillId="6" borderId="0" xfId="0" applyNumberFormat="1" applyFont="1" applyFill="1" applyBorder="1" applyAlignment="1" applyProtection="1">
      <alignment horizontal="center" vertical="top" wrapText="1" readingOrder="1"/>
      <protection locked="0" hidden="1"/>
    </xf>
    <xf numFmtId="0" fontId="2" fillId="9" borderId="10" xfId="0" applyFont="1" applyFill="1" applyBorder="1" applyAlignment="1" applyProtection="1">
      <alignment horizontal="center" vertical="center" wrapText="1" readingOrder="1"/>
      <protection hidden="1"/>
    </xf>
    <xf numFmtId="164" fontId="16" fillId="10" borderId="12" xfId="0" applyNumberFormat="1" applyFont="1" applyFill="1" applyBorder="1" applyAlignment="1" applyProtection="1">
      <alignment horizontal="center" vertical="center" wrapText="1" readingOrder="1"/>
      <protection hidden="1"/>
    </xf>
    <xf numFmtId="1" fontId="2" fillId="9" borderId="15" xfId="0" applyNumberFormat="1" applyFont="1" applyFill="1" applyBorder="1" applyAlignment="1" applyProtection="1">
      <alignment horizontal="center" vertical="center" wrapText="1" readingOrder="1"/>
      <protection hidden="1"/>
    </xf>
    <xf numFmtId="1" fontId="2" fillId="11" borderId="14" xfId="0" applyNumberFormat="1" applyFont="1" applyFill="1" applyBorder="1" applyAlignment="1" applyProtection="1">
      <alignment horizontal="center" vertical="center" wrapText="1" readingOrder="1"/>
      <protection locked="0" hidden="1"/>
    </xf>
    <xf numFmtId="0" fontId="0" fillId="0" borderId="0" xfId="0"/>
    <xf numFmtId="0" fontId="0" fillId="0" borderId="0" xfId="0"/>
    <xf numFmtId="0" fontId="0" fillId="0" borderId="0" xfId="0"/>
    <xf numFmtId="0" fontId="0" fillId="0" borderId="25" xfId="0" applyBorder="1" applyProtection="1">
      <protection locked="0"/>
    </xf>
    <xf numFmtId="0" fontId="0" fillId="43" borderId="25" xfId="0" applyFill="1" applyBorder="1" applyAlignment="1" applyProtection="1">
      <alignment vertical="center" readingOrder="1"/>
    </xf>
    <xf numFmtId="167" fontId="0" fillId="0" borderId="25" xfId="0" applyNumberFormat="1" applyBorder="1" applyAlignment="1" applyProtection="1">
      <alignment horizontal="center"/>
      <protection locked="0" hidden="1"/>
    </xf>
    <xf numFmtId="167" fontId="0" fillId="0" borderId="25" xfId="0" applyNumberFormat="1" applyBorder="1" applyProtection="1">
      <protection locked="0"/>
    </xf>
    <xf numFmtId="167" fontId="0" fillId="43" borderId="25" xfId="0" applyNumberFormat="1" applyFill="1" applyBorder="1" applyAlignment="1" applyProtection="1">
      <alignment vertical="center" readingOrder="1"/>
    </xf>
    <xf numFmtId="0" fontId="0" fillId="0" borderId="0" xfId="0"/>
    <xf numFmtId="0" fontId="5" fillId="5" borderId="0" xfId="0" applyFont="1" applyFill="1" applyBorder="1" applyAlignment="1" applyProtection="1">
      <alignment horizontal="center" vertical="top" wrapText="1" readingOrder="1"/>
      <protection hidden="1"/>
    </xf>
    <xf numFmtId="0" fontId="2" fillId="7" borderId="1" xfId="0" applyFont="1" applyFill="1" applyBorder="1" applyAlignment="1" applyProtection="1">
      <alignment horizontal="center" vertical="center" wrapText="1" readingOrder="1"/>
      <protection hidden="1"/>
    </xf>
    <xf numFmtId="0" fontId="2" fillId="7" borderId="4" xfId="0" applyFont="1" applyFill="1" applyBorder="1" applyAlignment="1" applyProtection="1">
      <alignment horizontal="center" vertical="center" wrapText="1" readingOrder="1"/>
      <protection hidden="1"/>
    </xf>
    <xf numFmtId="0" fontId="2" fillId="7" borderId="2" xfId="0" applyFont="1" applyFill="1" applyBorder="1" applyAlignment="1" applyProtection="1">
      <alignment horizontal="center" vertical="center" wrapText="1" readingOrder="1"/>
      <protection hidden="1"/>
    </xf>
    <xf numFmtId="0" fontId="2" fillId="7" borderId="5" xfId="0" applyFont="1" applyFill="1" applyBorder="1" applyAlignment="1" applyProtection="1">
      <alignment horizontal="center" vertical="center" wrapText="1" readingOrder="1"/>
      <protection hidden="1"/>
    </xf>
    <xf numFmtId="0" fontId="2" fillId="7" borderId="3" xfId="0" applyFont="1" applyFill="1" applyBorder="1" applyAlignment="1" applyProtection="1">
      <alignment horizontal="center" vertical="center" wrapText="1" readingOrder="1"/>
      <protection hidden="1"/>
    </xf>
    <xf numFmtId="0" fontId="2" fillId="7" borderId="6" xfId="0" applyFont="1" applyFill="1" applyBorder="1" applyAlignment="1" applyProtection="1">
      <alignment horizontal="center" vertical="center" wrapText="1" readingOrder="1"/>
      <protection hidden="1"/>
    </xf>
    <xf numFmtId="0" fontId="2" fillId="8" borderId="1" xfId="0" applyFont="1" applyFill="1" applyBorder="1" applyAlignment="1" applyProtection="1">
      <alignment horizontal="center" vertical="center" wrapText="1" readingOrder="1"/>
      <protection hidden="1"/>
    </xf>
    <xf numFmtId="0" fontId="2" fillId="8" borderId="4" xfId="0" applyFont="1" applyFill="1" applyBorder="1" applyAlignment="1" applyProtection="1">
      <alignment horizontal="center" vertical="center" wrapText="1" readingOrder="1"/>
      <protection hidden="1"/>
    </xf>
    <xf numFmtId="0" fontId="2" fillId="8" borderId="2" xfId="0" applyFont="1" applyFill="1" applyBorder="1" applyAlignment="1" applyProtection="1">
      <alignment horizontal="center" vertical="center" wrapText="1" readingOrder="1"/>
      <protection hidden="1"/>
    </xf>
    <xf numFmtId="0" fontId="2" fillId="8" borderId="5" xfId="0" applyFont="1" applyFill="1" applyBorder="1" applyAlignment="1" applyProtection="1">
      <alignment horizontal="center" vertical="center" wrapText="1" readingOrder="1"/>
      <protection hidden="1"/>
    </xf>
    <xf numFmtId="0" fontId="2" fillId="8" borderId="3" xfId="0" applyFont="1" applyFill="1" applyBorder="1" applyAlignment="1" applyProtection="1">
      <alignment horizontal="center" vertical="center" wrapText="1" readingOrder="1"/>
      <protection hidden="1"/>
    </xf>
    <xf numFmtId="0" fontId="2" fillId="8" borderId="6" xfId="0" applyFont="1" applyFill="1" applyBorder="1" applyAlignment="1" applyProtection="1">
      <alignment horizontal="center" vertical="center" wrapText="1" readingOrder="1"/>
      <protection hidden="1"/>
    </xf>
    <xf numFmtId="0" fontId="2" fillId="7" borderId="10" xfId="0" applyFont="1" applyFill="1" applyBorder="1" applyAlignment="1" applyProtection="1">
      <alignment horizontal="center" vertical="center" wrapText="1" readingOrder="1"/>
      <protection hidden="1"/>
    </xf>
    <xf numFmtId="0" fontId="2" fillId="7" borderId="11" xfId="0" applyFont="1" applyFill="1" applyBorder="1" applyAlignment="1" applyProtection="1">
      <alignment horizontal="center" vertical="center" wrapText="1" readingOrder="1"/>
      <protection hidden="1"/>
    </xf>
    <xf numFmtId="0" fontId="2" fillId="7" borderId="12" xfId="0" applyFont="1" applyFill="1" applyBorder="1" applyAlignment="1" applyProtection="1">
      <alignment horizontal="center" vertical="center" wrapText="1" readingOrder="1"/>
      <protection hidden="1"/>
    </xf>
    <xf numFmtId="0" fontId="2" fillId="8" borderId="10" xfId="0" applyFont="1" applyFill="1" applyBorder="1" applyAlignment="1" applyProtection="1">
      <alignment horizontal="center" vertical="center" wrapText="1" readingOrder="1"/>
      <protection hidden="1"/>
    </xf>
    <xf numFmtId="0" fontId="2" fillId="8" borderId="11" xfId="0" applyFont="1" applyFill="1" applyBorder="1" applyAlignment="1" applyProtection="1">
      <alignment horizontal="center" vertical="center" wrapText="1" readingOrder="1"/>
      <protection hidden="1"/>
    </xf>
    <xf numFmtId="0" fontId="2" fillId="8" borderId="12" xfId="0" applyFont="1" applyFill="1" applyBorder="1" applyAlignment="1" applyProtection="1">
      <alignment horizontal="center" vertical="center" wrapText="1" readingOrder="1"/>
      <protection hidden="1"/>
    </xf>
    <xf numFmtId="12" fontId="4" fillId="3" borderId="0" xfId="0" applyNumberFormat="1" applyFont="1" applyFill="1" applyAlignment="1" applyProtection="1">
      <alignment horizontal="center" vertical="top" wrapText="1"/>
      <protection locked="0"/>
    </xf>
    <xf numFmtId="0" fontId="0" fillId="2" borderId="0" xfId="0" applyFill="1" applyAlignment="1" applyProtection="1">
      <alignment vertical="top" wrapText="1"/>
    </xf>
    <xf numFmtId="0" fontId="16" fillId="7" borderId="10" xfId="0" applyFont="1" applyFill="1" applyBorder="1" applyAlignment="1" applyProtection="1">
      <alignment horizontal="center" vertical="center" wrapText="1" readingOrder="1"/>
      <protection hidden="1"/>
    </xf>
    <xf numFmtId="0" fontId="16" fillId="7" borderId="11" xfId="0" applyFont="1" applyFill="1" applyBorder="1" applyAlignment="1" applyProtection="1">
      <alignment horizontal="center" vertical="center" wrapText="1" readingOrder="1"/>
      <protection hidden="1"/>
    </xf>
    <xf numFmtId="0" fontId="17" fillId="7" borderId="11" xfId="0" applyFont="1" applyFill="1" applyBorder="1" applyAlignment="1">
      <alignment vertical="center"/>
    </xf>
    <xf numFmtId="0" fontId="17" fillId="7" borderId="12" xfId="0" applyFont="1" applyFill="1" applyBorder="1" applyAlignment="1">
      <alignment vertical="center"/>
    </xf>
    <xf numFmtId="0" fontId="16" fillId="8" borderId="10" xfId="0" applyFont="1" applyFill="1" applyBorder="1" applyAlignment="1" applyProtection="1">
      <alignment horizontal="center" vertical="center" wrapText="1" readingOrder="1"/>
      <protection hidden="1"/>
    </xf>
    <xf numFmtId="0" fontId="16" fillId="8" borderId="11" xfId="0" applyFont="1" applyFill="1" applyBorder="1" applyAlignment="1" applyProtection="1">
      <alignment horizontal="center" vertical="center" wrapText="1" readingOrder="1"/>
      <protection hidden="1"/>
    </xf>
    <xf numFmtId="0" fontId="17" fillId="8" borderId="11" xfId="0" applyFont="1" applyFill="1" applyBorder="1" applyAlignment="1">
      <alignment vertical="center"/>
    </xf>
    <xf numFmtId="0" fontId="17" fillId="8" borderId="12" xfId="0" applyFont="1" applyFill="1" applyBorder="1" applyAlignment="1">
      <alignment vertical="center"/>
    </xf>
    <xf numFmtId="0" fontId="4" fillId="3" borderId="0" xfId="0" applyFont="1" applyFill="1" applyAlignment="1" applyProtection="1">
      <alignment horizontal="center" vertical="top" wrapText="1"/>
      <protection locked="0"/>
    </xf>
    <xf numFmtId="0" fontId="0" fillId="2" borderId="0" xfId="0" applyFill="1" applyAlignment="1" applyProtection="1">
      <alignment vertical="top" wrapText="1"/>
      <protection locked="0"/>
    </xf>
    <xf numFmtId="0" fontId="0" fillId="7" borderId="11" xfId="0" applyFill="1" applyBorder="1" applyAlignment="1"/>
    <xf numFmtId="0" fontId="0" fillId="7" borderId="12" xfId="0" applyFill="1" applyBorder="1" applyAlignment="1"/>
    <xf numFmtId="0" fontId="17" fillId="8" borderId="11" xfId="0" applyFont="1" applyFill="1" applyBorder="1" applyAlignment="1"/>
    <xf numFmtId="0" fontId="17" fillId="8" borderId="12" xfId="0" applyFont="1" applyFill="1" applyBorder="1" applyAlignment="1"/>
    <xf numFmtId="0" fontId="5" fillId="5" borderId="0" xfId="0" applyFont="1" applyFill="1" applyBorder="1" applyAlignment="1" applyProtection="1">
      <alignment horizontal="center" vertical="top" wrapText="1" readingOrder="1"/>
      <protection locked="0"/>
    </xf>
    <xf numFmtId="0" fontId="16" fillId="8" borderId="12" xfId="0" applyFont="1" applyFill="1" applyBorder="1" applyAlignment="1" applyProtection="1">
      <alignment horizontal="center" vertical="center" wrapText="1" readingOrder="1"/>
      <protection hidden="1"/>
    </xf>
    <xf numFmtId="0" fontId="16" fillId="7" borderId="12" xfId="0" applyFont="1" applyFill="1" applyBorder="1" applyAlignment="1" applyProtection="1">
      <alignment horizontal="center" vertical="center" wrapText="1" readingOrder="1"/>
      <protection hidden="1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1058">
    <cellStyle name="20% - Accent1" xfId="22" builtinId="30" customBuiltin="1"/>
    <cellStyle name="20% - Accent1 10" xfId="259"/>
    <cellStyle name="20% - Accent1 10 2" xfId="569"/>
    <cellStyle name="20% - Accent1 11" xfId="273"/>
    <cellStyle name="20% - Accent1 11 2" xfId="583"/>
    <cellStyle name="20% - Accent1 12" xfId="287"/>
    <cellStyle name="20% - Accent1 12 2" xfId="597"/>
    <cellStyle name="20% - Accent1 13" xfId="301"/>
    <cellStyle name="20% - Accent1 13 2" xfId="611"/>
    <cellStyle name="20% - Accent1 14" xfId="315"/>
    <cellStyle name="20% - Accent1 14 2" xfId="625"/>
    <cellStyle name="20% - Accent1 15" xfId="329"/>
    <cellStyle name="20% - Accent1 15 2" xfId="639"/>
    <cellStyle name="20% - Accent1 16" xfId="342"/>
    <cellStyle name="20% - Accent1 17" xfId="653"/>
    <cellStyle name="20% - Accent1 18" xfId="667"/>
    <cellStyle name="20% - Accent1 19" xfId="681"/>
    <cellStyle name="20% - Accent1 2" xfId="147"/>
    <cellStyle name="20% - Accent1 2 2" xfId="457"/>
    <cellStyle name="20% - Accent1 20" xfId="695"/>
    <cellStyle name="20% - Accent1 21" xfId="709"/>
    <cellStyle name="20% - Accent1 22" xfId="723"/>
    <cellStyle name="20% - Accent1 23" xfId="737"/>
    <cellStyle name="20% - Accent1 24" xfId="751"/>
    <cellStyle name="20% - Accent1 25" xfId="765"/>
    <cellStyle name="20% - Accent1 26" xfId="779"/>
    <cellStyle name="20% - Accent1 27" xfId="793"/>
    <cellStyle name="20% - Accent1 28" xfId="807"/>
    <cellStyle name="20% - Accent1 29" xfId="821"/>
    <cellStyle name="20% - Accent1 3" xfId="161"/>
    <cellStyle name="20% - Accent1 3 2" xfId="471"/>
    <cellStyle name="20% - Accent1 30" xfId="835"/>
    <cellStyle name="20% - Accent1 31" xfId="849"/>
    <cellStyle name="20% - Accent1 32" xfId="863"/>
    <cellStyle name="20% - Accent1 33" xfId="877"/>
    <cellStyle name="20% - Accent1 34" xfId="891"/>
    <cellStyle name="20% - Accent1 35" xfId="905"/>
    <cellStyle name="20% - Accent1 36" xfId="919"/>
    <cellStyle name="20% - Accent1 37" xfId="933"/>
    <cellStyle name="20% - Accent1 38" xfId="947"/>
    <cellStyle name="20% - Accent1 39" xfId="961"/>
    <cellStyle name="20% - Accent1 4" xfId="175"/>
    <cellStyle name="20% - Accent1 4 2" xfId="485"/>
    <cellStyle name="20% - Accent1 40" xfId="975"/>
    <cellStyle name="20% - Accent1 41" xfId="989"/>
    <cellStyle name="20% - Accent1 42" xfId="1003"/>
    <cellStyle name="20% - Accent1 43" xfId="1017"/>
    <cellStyle name="20% - Accent1 44" xfId="1031"/>
    <cellStyle name="20% - Accent1 45" xfId="1045"/>
    <cellStyle name="20% - Accent1 5" xfId="189"/>
    <cellStyle name="20% - Accent1 5 2" xfId="499"/>
    <cellStyle name="20% - Accent1 6" xfId="203"/>
    <cellStyle name="20% - Accent1 6 2" xfId="513"/>
    <cellStyle name="20% - Accent1 7" xfId="217"/>
    <cellStyle name="20% - Accent1 7 2" xfId="527"/>
    <cellStyle name="20% - Accent1 8" xfId="231"/>
    <cellStyle name="20% - Accent1 8 2" xfId="541"/>
    <cellStyle name="20% - Accent1 9" xfId="245"/>
    <cellStyle name="20% - Accent1 9 2" xfId="555"/>
    <cellStyle name="20% - Accent2" xfId="26" builtinId="34" customBuiltin="1"/>
    <cellStyle name="20% - Accent2 10" xfId="261"/>
    <cellStyle name="20% - Accent2 10 2" xfId="571"/>
    <cellStyle name="20% - Accent2 11" xfId="275"/>
    <cellStyle name="20% - Accent2 11 2" xfId="585"/>
    <cellStyle name="20% - Accent2 12" xfId="289"/>
    <cellStyle name="20% - Accent2 12 2" xfId="599"/>
    <cellStyle name="20% - Accent2 13" xfId="303"/>
    <cellStyle name="20% - Accent2 13 2" xfId="613"/>
    <cellStyle name="20% - Accent2 14" xfId="317"/>
    <cellStyle name="20% - Accent2 14 2" xfId="627"/>
    <cellStyle name="20% - Accent2 15" xfId="331"/>
    <cellStyle name="20% - Accent2 15 2" xfId="641"/>
    <cellStyle name="20% - Accent2 16" xfId="344"/>
    <cellStyle name="20% - Accent2 17" xfId="655"/>
    <cellStyle name="20% - Accent2 18" xfId="669"/>
    <cellStyle name="20% - Accent2 19" xfId="683"/>
    <cellStyle name="20% - Accent2 2" xfId="149"/>
    <cellStyle name="20% - Accent2 2 2" xfId="459"/>
    <cellStyle name="20% - Accent2 20" xfId="697"/>
    <cellStyle name="20% - Accent2 21" xfId="711"/>
    <cellStyle name="20% - Accent2 22" xfId="725"/>
    <cellStyle name="20% - Accent2 23" xfId="739"/>
    <cellStyle name="20% - Accent2 24" xfId="753"/>
    <cellStyle name="20% - Accent2 25" xfId="767"/>
    <cellStyle name="20% - Accent2 26" xfId="781"/>
    <cellStyle name="20% - Accent2 27" xfId="795"/>
    <cellStyle name="20% - Accent2 28" xfId="809"/>
    <cellStyle name="20% - Accent2 29" xfId="823"/>
    <cellStyle name="20% - Accent2 3" xfId="163"/>
    <cellStyle name="20% - Accent2 3 2" xfId="473"/>
    <cellStyle name="20% - Accent2 30" xfId="837"/>
    <cellStyle name="20% - Accent2 31" xfId="851"/>
    <cellStyle name="20% - Accent2 32" xfId="865"/>
    <cellStyle name="20% - Accent2 33" xfId="879"/>
    <cellStyle name="20% - Accent2 34" xfId="893"/>
    <cellStyle name="20% - Accent2 35" xfId="907"/>
    <cellStyle name="20% - Accent2 36" xfId="921"/>
    <cellStyle name="20% - Accent2 37" xfId="935"/>
    <cellStyle name="20% - Accent2 38" xfId="949"/>
    <cellStyle name="20% - Accent2 39" xfId="963"/>
    <cellStyle name="20% - Accent2 4" xfId="177"/>
    <cellStyle name="20% - Accent2 4 2" xfId="487"/>
    <cellStyle name="20% - Accent2 40" xfId="977"/>
    <cellStyle name="20% - Accent2 41" xfId="991"/>
    <cellStyle name="20% - Accent2 42" xfId="1005"/>
    <cellStyle name="20% - Accent2 43" xfId="1019"/>
    <cellStyle name="20% - Accent2 44" xfId="1033"/>
    <cellStyle name="20% - Accent2 45" xfId="1047"/>
    <cellStyle name="20% - Accent2 5" xfId="191"/>
    <cellStyle name="20% - Accent2 5 2" xfId="501"/>
    <cellStyle name="20% - Accent2 6" xfId="205"/>
    <cellStyle name="20% - Accent2 6 2" xfId="515"/>
    <cellStyle name="20% - Accent2 7" xfId="219"/>
    <cellStyle name="20% - Accent2 7 2" xfId="529"/>
    <cellStyle name="20% - Accent2 8" xfId="233"/>
    <cellStyle name="20% - Accent2 8 2" xfId="543"/>
    <cellStyle name="20% - Accent2 9" xfId="247"/>
    <cellStyle name="20% - Accent2 9 2" xfId="557"/>
    <cellStyle name="20% - Accent3" xfId="30" builtinId="38" customBuiltin="1"/>
    <cellStyle name="20% - Accent3 10" xfId="263"/>
    <cellStyle name="20% - Accent3 10 2" xfId="573"/>
    <cellStyle name="20% - Accent3 11" xfId="277"/>
    <cellStyle name="20% - Accent3 11 2" xfId="587"/>
    <cellStyle name="20% - Accent3 12" xfId="291"/>
    <cellStyle name="20% - Accent3 12 2" xfId="601"/>
    <cellStyle name="20% - Accent3 13" xfId="305"/>
    <cellStyle name="20% - Accent3 13 2" xfId="615"/>
    <cellStyle name="20% - Accent3 14" xfId="319"/>
    <cellStyle name="20% - Accent3 14 2" xfId="629"/>
    <cellStyle name="20% - Accent3 15" xfId="333"/>
    <cellStyle name="20% - Accent3 15 2" xfId="643"/>
    <cellStyle name="20% - Accent3 16" xfId="346"/>
    <cellStyle name="20% - Accent3 17" xfId="657"/>
    <cellStyle name="20% - Accent3 18" xfId="671"/>
    <cellStyle name="20% - Accent3 19" xfId="685"/>
    <cellStyle name="20% - Accent3 2" xfId="151"/>
    <cellStyle name="20% - Accent3 2 2" xfId="461"/>
    <cellStyle name="20% - Accent3 20" xfId="699"/>
    <cellStyle name="20% - Accent3 21" xfId="713"/>
    <cellStyle name="20% - Accent3 22" xfId="727"/>
    <cellStyle name="20% - Accent3 23" xfId="741"/>
    <cellStyle name="20% - Accent3 24" xfId="755"/>
    <cellStyle name="20% - Accent3 25" xfId="769"/>
    <cellStyle name="20% - Accent3 26" xfId="783"/>
    <cellStyle name="20% - Accent3 27" xfId="797"/>
    <cellStyle name="20% - Accent3 28" xfId="811"/>
    <cellStyle name="20% - Accent3 29" xfId="825"/>
    <cellStyle name="20% - Accent3 3" xfId="165"/>
    <cellStyle name="20% - Accent3 3 2" xfId="475"/>
    <cellStyle name="20% - Accent3 30" xfId="839"/>
    <cellStyle name="20% - Accent3 31" xfId="853"/>
    <cellStyle name="20% - Accent3 32" xfId="867"/>
    <cellStyle name="20% - Accent3 33" xfId="881"/>
    <cellStyle name="20% - Accent3 34" xfId="895"/>
    <cellStyle name="20% - Accent3 35" xfId="909"/>
    <cellStyle name="20% - Accent3 36" xfId="923"/>
    <cellStyle name="20% - Accent3 37" xfId="937"/>
    <cellStyle name="20% - Accent3 38" xfId="951"/>
    <cellStyle name="20% - Accent3 39" xfId="965"/>
    <cellStyle name="20% - Accent3 4" xfId="179"/>
    <cellStyle name="20% - Accent3 4 2" xfId="489"/>
    <cellStyle name="20% - Accent3 40" xfId="979"/>
    <cellStyle name="20% - Accent3 41" xfId="993"/>
    <cellStyle name="20% - Accent3 42" xfId="1007"/>
    <cellStyle name="20% - Accent3 43" xfId="1021"/>
    <cellStyle name="20% - Accent3 44" xfId="1035"/>
    <cellStyle name="20% - Accent3 45" xfId="1049"/>
    <cellStyle name="20% - Accent3 5" xfId="193"/>
    <cellStyle name="20% - Accent3 5 2" xfId="503"/>
    <cellStyle name="20% - Accent3 6" xfId="207"/>
    <cellStyle name="20% - Accent3 6 2" xfId="517"/>
    <cellStyle name="20% - Accent3 7" xfId="221"/>
    <cellStyle name="20% - Accent3 7 2" xfId="531"/>
    <cellStyle name="20% - Accent3 8" xfId="235"/>
    <cellStyle name="20% - Accent3 8 2" xfId="545"/>
    <cellStyle name="20% - Accent3 9" xfId="249"/>
    <cellStyle name="20% - Accent3 9 2" xfId="559"/>
    <cellStyle name="20% - Accent4" xfId="34" builtinId="42" customBuiltin="1"/>
    <cellStyle name="20% - Accent4 10" xfId="265"/>
    <cellStyle name="20% - Accent4 10 2" xfId="575"/>
    <cellStyle name="20% - Accent4 11" xfId="279"/>
    <cellStyle name="20% - Accent4 11 2" xfId="589"/>
    <cellStyle name="20% - Accent4 12" xfId="293"/>
    <cellStyle name="20% - Accent4 12 2" xfId="603"/>
    <cellStyle name="20% - Accent4 13" xfId="307"/>
    <cellStyle name="20% - Accent4 13 2" xfId="617"/>
    <cellStyle name="20% - Accent4 14" xfId="321"/>
    <cellStyle name="20% - Accent4 14 2" xfId="631"/>
    <cellStyle name="20% - Accent4 15" xfId="335"/>
    <cellStyle name="20% - Accent4 15 2" xfId="645"/>
    <cellStyle name="20% - Accent4 16" xfId="348"/>
    <cellStyle name="20% - Accent4 17" xfId="659"/>
    <cellStyle name="20% - Accent4 18" xfId="673"/>
    <cellStyle name="20% - Accent4 19" xfId="687"/>
    <cellStyle name="20% - Accent4 2" xfId="153"/>
    <cellStyle name="20% - Accent4 2 2" xfId="463"/>
    <cellStyle name="20% - Accent4 20" xfId="701"/>
    <cellStyle name="20% - Accent4 21" xfId="715"/>
    <cellStyle name="20% - Accent4 22" xfId="729"/>
    <cellStyle name="20% - Accent4 23" xfId="743"/>
    <cellStyle name="20% - Accent4 24" xfId="757"/>
    <cellStyle name="20% - Accent4 25" xfId="771"/>
    <cellStyle name="20% - Accent4 26" xfId="785"/>
    <cellStyle name="20% - Accent4 27" xfId="799"/>
    <cellStyle name="20% - Accent4 28" xfId="813"/>
    <cellStyle name="20% - Accent4 29" xfId="827"/>
    <cellStyle name="20% - Accent4 3" xfId="167"/>
    <cellStyle name="20% - Accent4 3 2" xfId="477"/>
    <cellStyle name="20% - Accent4 30" xfId="841"/>
    <cellStyle name="20% - Accent4 31" xfId="855"/>
    <cellStyle name="20% - Accent4 32" xfId="869"/>
    <cellStyle name="20% - Accent4 33" xfId="883"/>
    <cellStyle name="20% - Accent4 34" xfId="897"/>
    <cellStyle name="20% - Accent4 35" xfId="911"/>
    <cellStyle name="20% - Accent4 36" xfId="925"/>
    <cellStyle name="20% - Accent4 37" xfId="939"/>
    <cellStyle name="20% - Accent4 38" xfId="953"/>
    <cellStyle name="20% - Accent4 39" xfId="967"/>
    <cellStyle name="20% - Accent4 4" xfId="181"/>
    <cellStyle name="20% - Accent4 4 2" xfId="491"/>
    <cellStyle name="20% - Accent4 40" xfId="981"/>
    <cellStyle name="20% - Accent4 41" xfId="995"/>
    <cellStyle name="20% - Accent4 42" xfId="1009"/>
    <cellStyle name="20% - Accent4 43" xfId="1023"/>
    <cellStyle name="20% - Accent4 44" xfId="1037"/>
    <cellStyle name="20% - Accent4 45" xfId="1051"/>
    <cellStyle name="20% - Accent4 5" xfId="195"/>
    <cellStyle name="20% - Accent4 5 2" xfId="505"/>
    <cellStyle name="20% - Accent4 6" xfId="209"/>
    <cellStyle name="20% - Accent4 6 2" xfId="519"/>
    <cellStyle name="20% - Accent4 7" xfId="223"/>
    <cellStyle name="20% - Accent4 7 2" xfId="533"/>
    <cellStyle name="20% - Accent4 8" xfId="237"/>
    <cellStyle name="20% - Accent4 8 2" xfId="547"/>
    <cellStyle name="20% - Accent4 9" xfId="251"/>
    <cellStyle name="20% - Accent4 9 2" xfId="561"/>
    <cellStyle name="20% - Accent5" xfId="38" builtinId="46" customBuiltin="1"/>
    <cellStyle name="20% - Accent5 10" xfId="267"/>
    <cellStyle name="20% - Accent5 10 2" xfId="577"/>
    <cellStyle name="20% - Accent5 11" xfId="281"/>
    <cellStyle name="20% - Accent5 11 2" xfId="591"/>
    <cellStyle name="20% - Accent5 12" xfId="295"/>
    <cellStyle name="20% - Accent5 12 2" xfId="605"/>
    <cellStyle name="20% - Accent5 13" xfId="309"/>
    <cellStyle name="20% - Accent5 13 2" xfId="619"/>
    <cellStyle name="20% - Accent5 14" xfId="323"/>
    <cellStyle name="20% - Accent5 14 2" xfId="633"/>
    <cellStyle name="20% - Accent5 15" xfId="337"/>
    <cellStyle name="20% - Accent5 15 2" xfId="647"/>
    <cellStyle name="20% - Accent5 16" xfId="350"/>
    <cellStyle name="20% - Accent5 17" xfId="661"/>
    <cellStyle name="20% - Accent5 18" xfId="675"/>
    <cellStyle name="20% - Accent5 19" xfId="689"/>
    <cellStyle name="20% - Accent5 2" xfId="155"/>
    <cellStyle name="20% - Accent5 2 2" xfId="465"/>
    <cellStyle name="20% - Accent5 20" xfId="703"/>
    <cellStyle name="20% - Accent5 21" xfId="717"/>
    <cellStyle name="20% - Accent5 22" xfId="731"/>
    <cellStyle name="20% - Accent5 23" xfId="745"/>
    <cellStyle name="20% - Accent5 24" xfId="759"/>
    <cellStyle name="20% - Accent5 25" xfId="773"/>
    <cellStyle name="20% - Accent5 26" xfId="787"/>
    <cellStyle name="20% - Accent5 27" xfId="801"/>
    <cellStyle name="20% - Accent5 28" xfId="815"/>
    <cellStyle name="20% - Accent5 29" xfId="829"/>
    <cellStyle name="20% - Accent5 3" xfId="169"/>
    <cellStyle name="20% - Accent5 3 2" xfId="479"/>
    <cellStyle name="20% - Accent5 30" xfId="843"/>
    <cellStyle name="20% - Accent5 31" xfId="857"/>
    <cellStyle name="20% - Accent5 32" xfId="871"/>
    <cellStyle name="20% - Accent5 33" xfId="885"/>
    <cellStyle name="20% - Accent5 34" xfId="899"/>
    <cellStyle name="20% - Accent5 35" xfId="913"/>
    <cellStyle name="20% - Accent5 36" xfId="927"/>
    <cellStyle name="20% - Accent5 37" xfId="941"/>
    <cellStyle name="20% - Accent5 38" xfId="955"/>
    <cellStyle name="20% - Accent5 39" xfId="969"/>
    <cellStyle name="20% - Accent5 4" xfId="183"/>
    <cellStyle name="20% - Accent5 4 2" xfId="493"/>
    <cellStyle name="20% - Accent5 40" xfId="983"/>
    <cellStyle name="20% - Accent5 41" xfId="997"/>
    <cellStyle name="20% - Accent5 42" xfId="1011"/>
    <cellStyle name="20% - Accent5 43" xfId="1025"/>
    <cellStyle name="20% - Accent5 44" xfId="1039"/>
    <cellStyle name="20% - Accent5 45" xfId="1053"/>
    <cellStyle name="20% - Accent5 5" xfId="197"/>
    <cellStyle name="20% - Accent5 5 2" xfId="507"/>
    <cellStyle name="20% - Accent5 6" xfId="211"/>
    <cellStyle name="20% - Accent5 6 2" xfId="521"/>
    <cellStyle name="20% - Accent5 7" xfId="225"/>
    <cellStyle name="20% - Accent5 7 2" xfId="535"/>
    <cellStyle name="20% - Accent5 8" xfId="239"/>
    <cellStyle name="20% - Accent5 8 2" xfId="549"/>
    <cellStyle name="20% - Accent5 9" xfId="253"/>
    <cellStyle name="20% - Accent5 9 2" xfId="563"/>
    <cellStyle name="20% - Accent6" xfId="42" builtinId="50" customBuiltin="1"/>
    <cellStyle name="20% - Accent6 10" xfId="269"/>
    <cellStyle name="20% - Accent6 10 2" xfId="579"/>
    <cellStyle name="20% - Accent6 11" xfId="283"/>
    <cellStyle name="20% - Accent6 11 2" xfId="593"/>
    <cellStyle name="20% - Accent6 12" xfId="297"/>
    <cellStyle name="20% - Accent6 12 2" xfId="607"/>
    <cellStyle name="20% - Accent6 13" xfId="311"/>
    <cellStyle name="20% - Accent6 13 2" xfId="621"/>
    <cellStyle name="20% - Accent6 14" xfId="325"/>
    <cellStyle name="20% - Accent6 14 2" xfId="635"/>
    <cellStyle name="20% - Accent6 15" xfId="339"/>
    <cellStyle name="20% - Accent6 15 2" xfId="649"/>
    <cellStyle name="20% - Accent6 16" xfId="352"/>
    <cellStyle name="20% - Accent6 17" xfId="663"/>
    <cellStyle name="20% - Accent6 18" xfId="677"/>
    <cellStyle name="20% - Accent6 19" xfId="691"/>
    <cellStyle name="20% - Accent6 2" xfId="157"/>
    <cellStyle name="20% - Accent6 2 2" xfId="467"/>
    <cellStyle name="20% - Accent6 20" xfId="705"/>
    <cellStyle name="20% - Accent6 21" xfId="719"/>
    <cellStyle name="20% - Accent6 22" xfId="733"/>
    <cellStyle name="20% - Accent6 23" xfId="747"/>
    <cellStyle name="20% - Accent6 24" xfId="761"/>
    <cellStyle name="20% - Accent6 25" xfId="775"/>
    <cellStyle name="20% - Accent6 26" xfId="789"/>
    <cellStyle name="20% - Accent6 27" xfId="803"/>
    <cellStyle name="20% - Accent6 28" xfId="817"/>
    <cellStyle name="20% - Accent6 29" xfId="831"/>
    <cellStyle name="20% - Accent6 3" xfId="171"/>
    <cellStyle name="20% - Accent6 3 2" xfId="481"/>
    <cellStyle name="20% - Accent6 30" xfId="845"/>
    <cellStyle name="20% - Accent6 31" xfId="859"/>
    <cellStyle name="20% - Accent6 32" xfId="873"/>
    <cellStyle name="20% - Accent6 33" xfId="887"/>
    <cellStyle name="20% - Accent6 34" xfId="901"/>
    <cellStyle name="20% - Accent6 35" xfId="915"/>
    <cellStyle name="20% - Accent6 36" xfId="929"/>
    <cellStyle name="20% - Accent6 37" xfId="943"/>
    <cellStyle name="20% - Accent6 38" xfId="957"/>
    <cellStyle name="20% - Accent6 39" xfId="971"/>
    <cellStyle name="20% - Accent6 4" xfId="185"/>
    <cellStyle name="20% - Accent6 4 2" xfId="495"/>
    <cellStyle name="20% - Accent6 40" xfId="985"/>
    <cellStyle name="20% - Accent6 41" xfId="999"/>
    <cellStyle name="20% - Accent6 42" xfId="1013"/>
    <cellStyle name="20% - Accent6 43" xfId="1027"/>
    <cellStyle name="20% - Accent6 44" xfId="1041"/>
    <cellStyle name="20% - Accent6 45" xfId="1055"/>
    <cellStyle name="20% - Accent6 5" xfId="199"/>
    <cellStyle name="20% - Accent6 5 2" xfId="509"/>
    <cellStyle name="20% - Accent6 6" xfId="213"/>
    <cellStyle name="20% - Accent6 6 2" xfId="523"/>
    <cellStyle name="20% - Accent6 7" xfId="227"/>
    <cellStyle name="20% - Accent6 7 2" xfId="537"/>
    <cellStyle name="20% - Accent6 8" xfId="241"/>
    <cellStyle name="20% - Accent6 8 2" xfId="551"/>
    <cellStyle name="20% - Accent6 9" xfId="255"/>
    <cellStyle name="20% - Accent6 9 2" xfId="565"/>
    <cellStyle name="40% - Accent1" xfId="23" builtinId="31" customBuiltin="1"/>
    <cellStyle name="40% - Accent1 10" xfId="260"/>
    <cellStyle name="40% - Accent1 10 2" xfId="570"/>
    <cellStyle name="40% - Accent1 11" xfId="274"/>
    <cellStyle name="40% - Accent1 11 2" xfId="584"/>
    <cellStyle name="40% - Accent1 12" xfId="288"/>
    <cellStyle name="40% - Accent1 12 2" xfId="598"/>
    <cellStyle name="40% - Accent1 13" xfId="302"/>
    <cellStyle name="40% - Accent1 13 2" xfId="612"/>
    <cellStyle name="40% - Accent1 14" xfId="316"/>
    <cellStyle name="40% - Accent1 14 2" xfId="626"/>
    <cellStyle name="40% - Accent1 15" xfId="330"/>
    <cellStyle name="40% - Accent1 15 2" xfId="640"/>
    <cellStyle name="40% - Accent1 16" xfId="343"/>
    <cellStyle name="40% - Accent1 17" xfId="654"/>
    <cellStyle name="40% - Accent1 18" xfId="668"/>
    <cellStyle name="40% - Accent1 19" xfId="682"/>
    <cellStyle name="40% - Accent1 2" xfId="148"/>
    <cellStyle name="40% - Accent1 2 2" xfId="458"/>
    <cellStyle name="40% - Accent1 20" xfId="696"/>
    <cellStyle name="40% - Accent1 21" xfId="710"/>
    <cellStyle name="40% - Accent1 22" xfId="724"/>
    <cellStyle name="40% - Accent1 23" xfId="738"/>
    <cellStyle name="40% - Accent1 24" xfId="752"/>
    <cellStyle name="40% - Accent1 25" xfId="766"/>
    <cellStyle name="40% - Accent1 26" xfId="780"/>
    <cellStyle name="40% - Accent1 27" xfId="794"/>
    <cellStyle name="40% - Accent1 28" xfId="808"/>
    <cellStyle name="40% - Accent1 29" xfId="822"/>
    <cellStyle name="40% - Accent1 3" xfId="162"/>
    <cellStyle name="40% - Accent1 3 2" xfId="472"/>
    <cellStyle name="40% - Accent1 30" xfId="836"/>
    <cellStyle name="40% - Accent1 31" xfId="850"/>
    <cellStyle name="40% - Accent1 32" xfId="864"/>
    <cellStyle name="40% - Accent1 33" xfId="878"/>
    <cellStyle name="40% - Accent1 34" xfId="892"/>
    <cellStyle name="40% - Accent1 35" xfId="906"/>
    <cellStyle name="40% - Accent1 36" xfId="920"/>
    <cellStyle name="40% - Accent1 37" xfId="934"/>
    <cellStyle name="40% - Accent1 38" xfId="948"/>
    <cellStyle name="40% - Accent1 39" xfId="962"/>
    <cellStyle name="40% - Accent1 4" xfId="176"/>
    <cellStyle name="40% - Accent1 4 2" xfId="486"/>
    <cellStyle name="40% - Accent1 40" xfId="976"/>
    <cellStyle name="40% - Accent1 41" xfId="990"/>
    <cellStyle name="40% - Accent1 42" xfId="1004"/>
    <cellStyle name="40% - Accent1 43" xfId="1018"/>
    <cellStyle name="40% - Accent1 44" xfId="1032"/>
    <cellStyle name="40% - Accent1 45" xfId="1046"/>
    <cellStyle name="40% - Accent1 5" xfId="190"/>
    <cellStyle name="40% - Accent1 5 2" xfId="500"/>
    <cellStyle name="40% - Accent1 6" xfId="204"/>
    <cellStyle name="40% - Accent1 6 2" xfId="514"/>
    <cellStyle name="40% - Accent1 7" xfId="218"/>
    <cellStyle name="40% - Accent1 7 2" xfId="528"/>
    <cellStyle name="40% - Accent1 8" xfId="232"/>
    <cellStyle name="40% - Accent1 8 2" xfId="542"/>
    <cellStyle name="40% - Accent1 9" xfId="246"/>
    <cellStyle name="40% - Accent1 9 2" xfId="556"/>
    <cellStyle name="40% - Accent2" xfId="27" builtinId="35" customBuiltin="1"/>
    <cellStyle name="40% - Accent2 10" xfId="262"/>
    <cellStyle name="40% - Accent2 10 2" xfId="572"/>
    <cellStyle name="40% - Accent2 11" xfId="276"/>
    <cellStyle name="40% - Accent2 11 2" xfId="586"/>
    <cellStyle name="40% - Accent2 12" xfId="290"/>
    <cellStyle name="40% - Accent2 12 2" xfId="600"/>
    <cellStyle name="40% - Accent2 13" xfId="304"/>
    <cellStyle name="40% - Accent2 13 2" xfId="614"/>
    <cellStyle name="40% - Accent2 14" xfId="318"/>
    <cellStyle name="40% - Accent2 14 2" xfId="628"/>
    <cellStyle name="40% - Accent2 15" xfId="332"/>
    <cellStyle name="40% - Accent2 15 2" xfId="642"/>
    <cellStyle name="40% - Accent2 16" xfId="345"/>
    <cellStyle name="40% - Accent2 17" xfId="656"/>
    <cellStyle name="40% - Accent2 18" xfId="670"/>
    <cellStyle name="40% - Accent2 19" xfId="684"/>
    <cellStyle name="40% - Accent2 2" xfId="150"/>
    <cellStyle name="40% - Accent2 2 2" xfId="460"/>
    <cellStyle name="40% - Accent2 20" xfId="698"/>
    <cellStyle name="40% - Accent2 21" xfId="712"/>
    <cellStyle name="40% - Accent2 22" xfId="726"/>
    <cellStyle name="40% - Accent2 23" xfId="740"/>
    <cellStyle name="40% - Accent2 24" xfId="754"/>
    <cellStyle name="40% - Accent2 25" xfId="768"/>
    <cellStyle name="40% - Accent2 26" xfId="782"/>
    <cellStyle name="40% - Accent2 27" xfId="796"/>
    <cellStyle name="40% - Accent2 28" xfId="810"/>
    <cellStyle name="40% - Accent2 29" xfId="824"/>
    <cellStyle name="40% - Accent2 3" xfId="164"/>
    <cellStyle name="40% - Accent2 3 2" xfId="474"/>
    <cellStyle name="40% - Accent2 30" xfId="838"/>
    <cellStyle name="40% - Accent2 31" xfId="852"/>
    <cellStyle name="40% - Accent2 32" xfId="866"/>
    <cellStyle name="40% - Accent2 33" xfId="880"/>
    <cellStyle name="40% - Accent2 34" xfId="894"/>
    <cellStyle name="40% - Accent2 35" xfId="908"/>
    <cellStyle name="40% - Accent2 36" xfId="922"/>
    <cellStyle name="40% - Accent2 37" xfId="936"/>
    <cellStyle name="40% - Accent2 38" xfId="950"/>
    <cellStyle name="40% - Accent2 39" xfId="964"/>
    <cellStyle name="40% - Accent2 4" xfId="178"/>
    <cellStyle name="40% - Accent2 4 2" xfId="488"/>
    <cellStyle name="40% - Accent2 40" xfId="978"/>
    <cellStyle name="40% - Accent2 41" xfId="992"/>
    <cellStyle name="40% - Accent2 42" xfId="1006"/>
    <cellStyle name="40% - Accent2 43" xfId="1020"/>
    <cellStyle name="40% - Accent2 44" xfId="1034"/>
    <cellStyle name="40% - Accent2 45" xfId="1048"/>
    <cellStyle name="40% - Accent2 5" xfId="192"/>
    <cellStyle name="40% - Accent2 5 2" xfId="502"/>
    <cellStyle name="40% - Accent2 6" xfId="206"/>
    <cellStyle name="40% - Accent2 6 2" xfId="516"/>
    <cellStyle name="40% - Accent2 7" xfId="220"/>
    <cellStyle name="40% - Accent2 7 2" xfId="530"/>
    <cellStyle name="40% - Accent2 8" xfId="234"/>
    <cellStyle name="40% - Accent2 8 2" xfId="544"/>
    <cellStyle name="40% - Accent2 9" xfId="248"/>
    <cellStyle name="40% - Accent2 9 2" xfId="558"/>
    <cellStyle name="40% - Accent3" xfId="31" builtinId="39" customBuiltin="1"/>
    <cellStyle name="40% - Accent3 10" xfId="264"/>
    <cellStyle name="40% - Accent3 10 2" xfId="574"/>
    <cellStyle name="40% - Accent3 11" xfId="278"/>
    <cellStyle name="40% - Accent3 11 2" xfId="588"/>
    <cellStyle name="40% - Accent3 12" xfId="292"/>
    <cellStyle name="40% - Accent3 12 2" xfId="602"/>
    <cellStyle name="40% - Accent3 13" xfId="306"/>
    <cellStyle name="40% - Accent3 13 2" xfId="616"/>
    <cellStyle name="40% - Accent3 14" xfId="320"/>
    <cellStyle name="40% - Accent3 14 2" xfId="630"/>
    <cellStyle name="40% - Accent3 15" xfId="334"/>
    <cellStyle name="40% - Accent3 15 2" xfId="644"/>
    <cellStyle name="40% - Accent3 16" xfId="347"/>
    <cellStyle name="40% - Accent3 17" xfId="658"/>
    <cellStyle name="40% - Accent3 18" xfId="672"/>
    <cellStyle name="40% - Accent3 19" xfId="686"/>
    <cellStyle name="40% - Accent3 2" xfId="152"/>
    <cellStyle name="40% - Accent3 2 2" xfId="462"/>
    <cellStyle name="40% - Accent3 20" xfId="700"/>
    <cellStyle name="40% - Accent3 21" xfId="714"/>
    <cellStyle name="40% - Accent3 22" xfId="728"/>
    <cellStyle name="40% - Accent3 23" xfId="742"/>
    <cellStyle name="40% - Accent3 24" xfId="756"/>
    <cellStyle name="40% - Accent3 25" xfId="770"/>
    <cellStyle name="40% - Accent3 26" xfId="784"/>
    <cellStyle name="40% - Accent3 27" xfId="798"/>
    <cellStyle name="40% - Accent3 28" xfId="812"/>
    <cellStyle name="40% - Accent3 29" xfId="826"/>
    <cellStyle name="40% - Accent3 3" xfId="166"/>
    <cellStyle name="40% - Accent3 3 2" xfId="476"/>
    <cellStyle name="40% - Accent3 30" xfId="840"/>
    <cellStyle name="40% - Accent3 31" xfId="854"/>
    <cellStyle name="40% - Accent3 32" xfId="868"/>
    <cellStyle name="40% - Accent3 33" xfId="882"/>
    <cellStyle name="40% - Accent3 34" xfId="896"/>
    <cellStyle name="40% - Accent3 35" xfId="910"/>
    <cellStyle name="40% - Accent3 36" xfId="924"/>
    <cellStyle name="40% - Accent3 37" xfId="938"/>
    <cellStyle name="40% - Accent3 38" xfId="952"/>
    <cellStyle name="40% - Accent3 39" xfId="966"/>
    <cellStyle name="40% - Accent3 4" xfId="180"/>
    <cellStyle name="40% - Accent3 4 2" xfId="490"/>
    <cellStyle name="40% - Accent3 40" xfId="980"/>
    <cellStyle name="40% - Accent3 41" xfId="994"/>
    <cellStyle name="40% - Accent3 42" xfId="1008"/>
    <cellStyle name="40% - Accent3 43" xfId="1022"/>
    <cellStyle name="40% - Accent3 44" xfId="1036"/>
    <cellStyle name="40% - Accent3 45" xfId="1050"/>
    <cellStyle name="40% - Accent3 5" xfId="194"/>
    <cellStyle name="40% - Accent3 5 2" xfId="504"/>
    <cellStyle name="40% - Accent3 6" xfId="208"/>
    <cellStyle name="40% - Accent3 6 2" xfId="518"/>
    <cellStyle name="40% - Accent3 7" xfId="222"/>
    <cellStyle name="40% - Accent3 7 2" xfId="532"/>
    <cellStyle name="40% - Accent3 8" xfId="236"/>
    <cellStyle name="40% - Accent3 8 2" xfId="546"/>
    <cellStyle name="40% - Accent3 9" xfId="250"/>
    <cellStyle name="40% - Accent3 9 2" xfId="560"/>
    <cellStyle name="40% - Accent4" xfId="35" builtinId="43" customBuiltin="1"/>
    <cellStyle name="40% - Accent4 10" xfId="266"/>
    <cellStyle name="40% - Accent4 10 2" xfId="576"/>
    <cellStyle name="40% - Accent4 11" xfId="280"/>
    <cellStyle name="40% - Accent4 11 2" xfId="590"/>
    <cellStyle name="40% - Accent4 12" xfId="294"/>
    <cellStyle name="40% - Accent4 12 2" xfId="604"/>
    <cellStyle name="40% - Accent4 13" xfId="308"/>
    <cellStyle name="40% - Accent4 13 2" xfId="618"/>
    <cellStyle name="40% - Accent4 14" xfId="322"/>
    <cellStyle name="40% - Accent4 14 2" xfId="632"/>
    <cellStyle name="40% - Accent4 15" xfId="336"/>
    <cellStyle name="40% - Accent4 15 2" xfId="646"/>
    <cellStyle name="40% - Accent4 16" xfId="349"/>
    <cellStyle name="40% - Accent4 17" xfId="660"/>
    <cellStyle name="40% - Accent4 18" xfId="674"/>
    <cellStyle name="40% - Accent4 19" xfId="688"/>
    <cellStyle name="40% - Accent4 2" xfId="154"/>
    <cellStyle name="40% - Accent4 2 2" xfId="464"/>
    <cellStyle name="40% - Accent4 20" xfId="702"/>
    <cellStyle name="40% - Accent4 21" xfId="716"/>
    <cellStyle name="40% - Accent4 22" xfId="730"/>
    <cellStyle name="40% - Accent4 23" xfId="744"/>
    <cellStyle name="40% - Accent4 24" xfId="758"/>
    <cellStyle name="40% - Accent4 25" xfId="772"/>
    <cellStyle name="40% - Accent4 26" xfId="786"/>
    <cellStyle name="40% - Accent4 27" xfId="800"/>
    <cellStyle name="40% - Accent4 28" xfId="814"/>
    <cellStyle name="40% - Accent4 29" xfId="828"/>
    <cellStyle name="40% - Accent4 3" xfId="168"/>
    <cellStyle name="40% - Accent4 3 2" xfId="478"/>
    <cellStyle name="40% - Accent4 30" xfId="842"/>
    <cellStyle name="40% - Accent4 31" xfId="856"/>
    <cellStyle name="40% - Accent4 32" xfId="870"/>
    <cellStyle name="40% - Accent4 33" xfId="884"/>
    <cellStyle name="40% - Accent4 34" xfId="898"/>
    <cellStyle name="40% - Accent4 35" xfId="912"/>
    <cellStyle name="40% - Accent4 36" xfId="926"/>
    <cellStyle name="40% - Accent4 37" xfId="940"/>
    <cellStyle name="40% - Accent4 38" xfId="954"/>
    <cellStyle name="40% - Accent4 39" xfId="968"/>
    <cellStyle name="40% - Accent4 4" xfId="182"/>
    <cellStyle name="40% - Accent4 4 2" xfId="492"/>
    <cellStyle name="40% - Accent4 40" xfId="982"/>
    <cellStyle name="40% - Accent4 41" xfId="996"/>
    <cellStyle name="40% - Accent4 42" xfId="1010"/>
    <cellStyle name="40% - Accent4 43" xfId="1024"/>
    <cellStyle name="40% - Accent4 44" xfId="1038"/>
    <cellStyle name="40% - Accent4 45" xfId="1052"/>
    <cellStyle name="40% - Accent4 5" xfId="196"/>
    <cellStyle name="40% - Accent4 5 2" xfId="506"/>
    <cellStyle name="40% - Accent4 6" xfId="210"/>
    <cellStyle name="40% - Accent4 6 2" xfId="520"/>
    <cellStyle name="40% - Accent4 7" xfId="224"/>
    <cellStyle name="40% - Accent4 7 2" xfId="534"/>
    <cellStyle name="40% - Accent4 8" xfId="238"/>
    <cellStyle name="40% - Accent4 8 2" xfId="548"/>
    <cellStyle name="40% - Accent4 9" xfId="252"/>
    <cellStyle name="40% - Accent4 9 2" xfId="562"/>
    <cellStyle name="40% - Accent5" xfId="39" builtinId="47" customBuiltin="1"/>
    <cellStyle name="40% - Accent5 10" xfId="268"/>
    <cellStyle name="40% - Accent5 10 2" xfId="578"/>
    <cellStyle name="40% - Accent5 11" xfId="282"/>
    <cellStyle name="40% - Accent5 11 2" xfId="592"/>
    <cellStyle name="40% - Accent5 12" xfId="296"/>
    <cellStyle name="40% - Accent5 12 2" xfId="606"/>
    <cellStyle name="40% - Accent5 13" xfId="310"/>
    <cellStyle name="40% - Accent5 13 2" xfId="620"/>
    <cellStyle name="40% - Accent5 14" xfId="324"/>
    <cellStyle name="40% - Accent5 14 2" xfId="634"/>
    <cellStyle name="40% - Accent5 15" xfId="338"/>
    <cellStyle name="40% - Accent5 15 2" xfId="648"/>
    <cellStyle name="40% - Accent5 16" xfId="351"/>
    <cellStyle name="40% - Accent5 17" xfId="662"/>
    <cellStyle name="40% - Accent5 18" xfId="676"/>
    <cellStyle name="40% - Accent5 19" xfId="690"/>
    <cellStyle name="40% - Accent5 2" xfId="156"/>
    <cellStyle name="40% - Accent5 2 2" xfId="466"/>
    <cellStyle name="40% - Accent5 20" xfId="704"/>
    <cellStyle name="40% - Accent5 21" xfId="718"/>
    <cellStyle name="40% - Accent5 22" xfId="732"/>
    <cellStyle name="40% - Accent5 23" xfId="746"/>
    <cellStyle name="40% - Accent5 24" xfId="760"/>
    <cellStyle name="40% - Accent5 25" xfId="774"/>
    <cellStyle name="40% - Accent5 26" xfId="788"/>
    <cellStyle name="40% - Accent5 27" xfId="802"/>
    <cellStyle name="40% - Accent5 28" xfId="816"/>
    <cellStyle name="40% - Accent5 29" xfId="830"/>
    <cellStyle name="40% - Accent5 3" xfId="170"/>
    <cellStyle name="40% - Accent5 3 2" xfId="480"/>
    <cellStyle name="40% - Accent5 30" xfId="844"/>
    <cellStyle name="40% - Accent5 31" xfId="858"/>
    <cellStyle name="40% - Accent5 32" xfId="872"/>
    <cellStyle name="40% - Accent5 33" xfId="886"/>
    <cellStyle name="40% - Accent5 34" xfId="900"/>
    <cellStyle name="40% - Accent5 35" xfId="914"/>
    <cellStyle name="40% - Accent5 36" xfId="928"/>
    <cellStyle name="40% - Accent5 37" xfId="942"/>
    <cellStyle name="40% - Accent5 38" xfId="956"/>
    <cellStyle name="40% - Accent5 39" xfId="970"/>
    <cellStyle name="40% - Accent5 4" xfId="184"/>
    <cellStyle name="40% - Accent5 4 2" xfId="494"/>
    <cellStyle name="40% - Accent5 40" xfId="984"/>
    <cellStyle name="40% - Accent5 41" xfId="998"/>
    <cellStyle name="40% - Accent5 42" xfId="1012"/>
    <cellStyle name="40% - Accent5 43" xfId="1026"/>
    <cellStyle name="40% - Accent5 44" xfId="1040"/>
    <cellStyle name="40% - Accent5 45" xfId="1054"/>
    <cellStyle name="40% - Accent5 5" xfId="198"/>
    <cellStyle name="40% - Accent5 5 2" xfId="508"/>
    <cellStyle name="40% - Accent5 6" xfId="212"/>
    <cellStyle name="40% - Accent5 6 2" xfId="522"/>
    <cellStyle name="40% - Accent5 7" xfId="226"/>
    <cellStyle name="40% - Accent5 7 2" xfId="536"/>
    <cellStyle name="40% - Accent5 8" xfId="240"/>
    <cellStyle name="40% - Accent5 8 2" xfId="550"/>
    <cellStyle name="40% - Accent5 9" xfId="254"/>
    <cellStyle name="40% - Accent5 9 2" xfId="564"/>
    <cellStyle name="40% - Accent6" xfId="43" builtinId="51" customBuiltin="1"/>
    <cellStyle name="40% - Accent6 10" xfId="270"/>
    <cellStyle name="40% - Accent6 10 2" xfId="580"/>
    <cellStyle name="40% - Accent6 11" xfId="284"/>
    <cellStyle name="40% - Accent6 11 2" xfId="594"/>
    <cellStyle name="40% - Accent6 12" xfId="298"/>
    <cellStyle name="40% - Accent6 12 2" xfId="608"/>
    <cellStyle name="40% - Accent6 13" xfId="312"/>
    <cellStyle name="40% - Accent6 13 2" xfId="622"/>
    <cellStyle name="40% - Accent6 14" xfId="326"/>
    <cellStyle name="40% - Accent6 14 2" xfId="636"/>
    <cellStyle name="40% - Accent6 15" xfId="340"/>
    <cellStyle name="40% - Accent6 15 2" xfId="650"/>
    <cellStyle name="40% - Accent6 16" xfId="353"/>
    <cellStyle name="40% - Accent6 17" xfId="664"/>
    <cellStyle name="40% - Accent6 18" xfId="678"/>
    <cellStyle name="40% - Accent6 19" xfId="692"/>
    <cellStyle name="40% - Accent6 2" xfId="158"/>
    <cellStyle name="40% - Accent6 2 2" xfId="468"/>
    <cellStyle name="40% - Accent6 20" xfId="706"/>
    <cellStyle name="40% - Accent6 21" xfId="720"/>
    <cellStyle name="40% - Accent6 22" xfId="734"/>
    <cellStyle name="40% - Accent6 23" xfId="748"/>
    <cellStyle name="40% - Accent6 24" xfId="762"/>
    <cellStyle name="40% - Accent6 25" xfId="776"/>
    <cellStyle name="40% - Accent6 26" xfId="790"/>
    <cellStyle name="40% - Accent6 27" xfId="804"/>
    <cellStyle name="40% - Accent6 28" xfId="818"/>
    <cellStyle name="40% - Accent6 29" xfId="832"/>
    <cellStyle name="40% - Accent6 3" xfId="172"/>
    <cellStyle name="40% - Accent6 3 2" xfId="482"/>
    <cellStyle name="40% - Accent6 30" xfId="846"/>
    <cellStyle name="40% - Accent6 31" xfId="860"/>
    <cellStyle name="40% - Accent6 32" xfId="874"/>
    <cellStyle name="40% - Accent6 33" xfId="888"/>
    <cellStyle name="40% - Accent6 34" xfId="902"/>
    <cellStyle name="40% - Accent6 35" xfId="916"/>
    <cellStyle name="40% - Accent6 36" xfId="930"/>
    <cellStyle name="40% - Accent6 37" xfId="944"/>
    <cellStyle name="40% - Accent6 38" xfId="958"/>
    <cellStyle name="40% - Accent6 39" xfId="972"/>
    <cellStyle name="40% - Accent6 4" xfId="186"/>
    <cellStyle name="40% - Accent6 4 2" xfId="496"/>
    <cellStyle name="40% - Accent6 40" xfId="986"/>
    <cellStyle name="40% - Accent6 41" xfId="1000"/>
    <cellStyle name="40% - Accent6 42" xfId="1014"/>
    <cellStyle name="40% - Accent6 43" xfId="1028"/>
    <cellStyle name="40% - Accent6 44" xfId="1042"/>
    <cellStyle name="40% - Accent6 45" xfId="1056"/>
    <cellStyle name="40% - Accent6 5" xfId="200"/>
    <cellStyle name="40% - Accent6 5 2" xfId="510"/>
    <cellStyle name="40% - Accent6 6" xfId="214"/>
    <cellStyle name="40% - Accent6 6 2" xfId="524"/>
    <cellStyle name="40% - Accent6 7" xfId="228"/>
    <cellStyle name="40% - Accent6 7 2" xfId="538"/>
    <cellStyle name="40% - Accent6 8" xfId="242"/>
    <cellStyle name="40% - Accent6 8 2" xfId="552"/>
    <cellStyle name="40% - Accent6 9" xfId="256"/>
    <cellStyle name="40% - Accent6 9 2" xfId="566"/>
    <cellStyle name="60% - Accent1" xfId="24" builtinId="32" customBuiltin="1"/>
    <cellStyle name="60% - Accent2" xfId="28" builtinId="36" customBuiltin="1"/>
    <cellStyle name="60% - Accent3" xfId="32" builtinId="40" customBuiltin="1"/>
    <cellStyle name="60% - Accent4" xfId="36" builtinId="44" customBuiltin="1"/>
    <cellStyle name="60% - Accent5" xfId="40" builtinId="48" customBuiltin="1"/>
    <cellStyle name="60% - Accent6" xfId="44" builtinId="52" customBuiltin="1"/>
    <cellStyle name="Accent1" xfId="21" builtinId="29" customBuiltin="1"/>
    <cellStyle name="Accent2" xfId="25" builtinId="33" customBuiltin="1"/>
    <cellStyle name="Accent3" xfId="29" builtinId="37" customBuiltin="1"/>
    <cellStyle name="Accent4" xfId="33" builtinId="41" customBuiltin="1"/>
    <cellStyle name="Accent5" xfId="37" builtinId="45" customBuiltin="1"/>
    <cellStyle name="Accent6" xfId="41" builtinId="49" customBuiltin="1"/>
    <cellStyle name="Bad" xfId="10" builtinId="27" customBuiltin="1"/>
    <cellStyle name="Calculation" xfId="14" builtinId="22" customBuiltin="1"/>
    <cellStyle name="Check Cell" xfId="16" builtinId="23" customBuiltin="1"/>
    <cellStyle name="Explanatory Text" xfId="19" builtinId="53" customBuiltin="1"/>
    <cellStyle name="Good" xfId="9" builtinId="26" customBuiltin="1"/>
    <cellStyle name="Heading 1" xfId="5" builtinId="16" customBuiltin="1"/>
    <cellStyle name="Heading 2" xfId="6" builtinId="17" customBuiltin="1"/>
    <cellStyle name="Heading 3" xfId="7" builtinId="18" customBuiltin="1"/>
    <cellStyle name="Heading 4" xfId="8" builtinId="19" customBuiltin="1"/>
    <cellStyle name="Input" xfId="12" builtinId="20" customBuiltin="1"/>
    <cellStyle name="Linked Cell" xfId="15" builtinId="24" customBuiltin="1"/>
    <cellStyle name="Neutral" xfId="11" builtinId="28" customBuiltin="1"/>
    <cellStyle name="Normal" xfId="0" builtinId="0"/>
    <cellStyle name="Normal 10" xfId="52"/>
    <cellStyle name="Normal 10 2" xfId="362"/>
    <cellStyle name="Normal 100" xfId="143"/>
    <cellStyle name="Normal 100 2" xfId="453"/>
    <cellStyle name="Normal 101" xfId="145"/>
    <cellStyle name="Normal 101 2" xfId="455"/>
    <cellStyle name="Normal 102" xfId="159"/>
    <cellStyle name="Normal 102 2" xfId="469"/>
    <cellStyle name="Normal 103" xfId="173"/>
    <cellStyle name="Normal 103 2" xfId="483"/>
    <cellStyle name="Normal 104" xfId="187"/>
    <cellStyle name="Normal 104 2" xfId="497"/>
    <cellStyle name="Normal 105" xfId="201"/>
    <cellStyle name="Normal 105 2" xfId="511"/>
    <cellStyle name="Normal 106" xfId="215"/>
    <cellStyle name="Normal 106 2" xfId="525"/>
    <cellStyle name="Normal 107" xfId="229"/>
    <cellStyle name="Normal 107 2" xfId="539"/>
    <cellStyle name="Normal 108" xfId="243"/>
    <cellStyle name="Normal 108 2" xfId="553"/>
    <cellStyle name="Normal 109" xfId="257"/>
    <cellStyle name="Normal 109 2" xfId="567"/>
    <cellStyle name="Normal 11" xfId="53"/>
    <cellStyle name="Normal 11 2" xfId="363"/>
    <cellStyle name="Normal 110" xfId="271"/>
    <cellStyle name="Normal 110 2" xfId="581"/>
    <cellStyle name="Normal 111" xfId="285"/>
    <cellStyle name="Normal 111 2" xfId="595"/>
    <cellStyle name="Normal 112" xfId="299"/>
    <cellStyle name="Normal 112 2" xfId="609"/>
    <cellStyle name="Normal 113" xfId="313"/>
    <cellStyle name="Normal 113 2" xfId="623"/>
    <cellStyle name="Normal 114" xfId="327"/>
    <cellStyle name="Normal 114 2" xfId="637"/>
    <cellStyle name="Normal 115" xfId="354"/>
    <cellStyle name="Normal 116" xfId="341"/>
    <cellStyle name="Normal 117" xfId="651"/>
    <cellStyle name="Normal 118" xfId="665"/>
    <cellStyle name="Normal 119" xfId="679"/>
    <cellStyle name="Normal 12" xfId="54"/>
    <cellStyle name="Normal 12 2" xfId="364"/>
    <cellStyle name="Normal 120" xfId="693"/>
    <cellStyle name="Normal 121" xfId="707"/>
    <cellStyle name="Normal 122" xfId="721"/>
    <cellStyle name="Normal 123" xfId="735"/>
    <cellStyle name="Normal 124" xfId="749"/>
    <cellStyle name="Normal 125" xfId="763"/>
    <cellStyle name="Normal 126" xfId="777"/>
    <cellStyle name="Normal 127" xfId="791"/>
    <cellStyle name="Normal 128" xfId="805"/>
    <cellStyle name="Normal 129" xfId="819"/>
    <cellStyle name="Normal 13" xfId="56"/>
    <cellStyle name="Normal 13 2" xfId="366"/>
    <cellStyle name="Normal 130" xfId="833"/>
    <cellStyle name="Normal 131" xfId="847"/>
    <cellStyle name="Normal 132" xfId="861"/>
    <cellStyle name="Normal 133" xfId="875"/>
    <cellStyle name="Normal 134" xfId="889"/>
    <cellStyle name="Normal 135" xfId="903"/>
    <cellStyle name="Normal 136" xfId="917"/>
    <cellStyle name="Normal 137" xfId="931"/>
    <cellStyle name="Normal 138" xfId="945"/>
    <cellStyle name="Normal 139" xfId="959"/>
    <cellStyle name="Normal 14" xfId="57"/>
    <cellStyle name="Normal 14 2" xfId="367"/>
    <cellStyle name="Normal 140" xfId="973"/>
    <cellStyle name="Normal 141" xfId="987"/>
    <cellStyle name="Normal 142" xfId="1001"/>
    <cellStyle name="Normal 143" xfId="1015"/>
    <cellStyle name="Normal 144" xfId="1029"/>
    <cellStyle name="Normal 145" xfId="1043"/>
    <cellStyle name="Normal 146" xfId="45"/>
    <cellStyle name="Normal 15" xfId="58"/>
    <cellStyle name="Normal 15 2" xfId="368"/>
    <cellStyle name="Normal 16" xfId="59"/>
    <cellStyle name="Normal 16 2" xfId="369"/>
    <cellStyle name="Normal 17" xfId="60"/>
    <cellStyle name="Normal 17 2" xfId="370"/>
    <cellStyle name="Normal 18" xfId="61"/>
    <cellStyle name="Normal 18 2" xfId="371"/>
    <cellStyle name="Normal 19" xfId="62"/>
    <cellStyle name="Normal 19 2" xfId="372"/>
    <cellStyle name="Normal 2" xfId="1"/>
    <cellStyle name="Normal 20" xfId="63"/>
    <cellStyle name="Normal 20 2" xfId="373"/>
    <cellStyle name="Normal 21" xfId="64"/>
    <cellStyle name="Normal 21 2" xfId="374"/>
    <cellStyle name="Normal 22" xfId="65"/>
    <cellStyle name="Normal 22 2" xfId="375"/>
    <cellStyle name="Normal 23" xfId="66"/>
    <cellStyle name="Normal 23 2" xfId="376"/>
    <cellStyle name="Normal 24" xfId="67"/>
    <cellStyle name="Normal 24 2" xfId="377"/>
    <cellStyle name="Normal 25" xfId="68"/>
    <cellStyle name="Normal 25 2" xfId="378"/>
    <cellStyle name="Normal 26" xfId="69"/>
    <cellStyle name="Normal 26 2" xfId="379"/>
    <cellStyle name="Normal 27" xfId="70"/>
    <cellStyle name="Normal 27 2" xfId="380"/>
    <cellStyle name="Normal 28" xfId="71"/>
    <cellStyle name="Normal 28 2" xfId="381"/>
    <cellStyle name="Normal 29" xfId="72"/>
    <cellStyle name="Normal 29 2" xfId="382"/>
    <cellStyle name="Normal 3" xfId="3"/>
    <cellStyle name="Normal 3 2" xfId="47"/>
    <cellStyle name="Normal 3 2 2" xfId="357"/>
    <cellStyle name="Normal 3 3" xfId="55"/>
    <cellStyle name="Normal 3 3 2" xfId="365"/>
    <cellStyle name="Normal 3 4" xfId="355"/>
    <cellStyle name="Normal 30" xfId="73"/>
    <cellStyle name="Normal 30 2" xfId="383"/>
    <cellStyle name="Normal 31" xfId="74"/>
    <cellStyle name="Normal 31 2" xfId="384"/>
    <cellStyle name="Normal 32" xfId="75"/>
    <cellStyle name="Normal 32 2" xfId="385"/>
    <cellStyle name="Normal 33" xfId="76"/>
    <cellStyle name="Normal 33 2" xfId="386"/>
    <cellStyle name="Normal 34" xfId="77"/>
    <cellStyle name="Normal 34 2" xfId="387"/>
    <cellStyle name="Normal 35" xfId="78"/>
    <cellStyle name="Normal 35 2" xfId="388"/>
    <cellStyle name="Normal 36" xfId="79"/>
    <cellStyle name="Normal 36 2" xfId="389"/>
    <cellStyle name="Normal 37" xfId="80"/>
    <cellStyle name="Normal 37 2" xfId="390"/>
    <cellStyle name="Normal 38" xfId="81"/>
    <cellStyle name="Normal 38 2" xfId="391"/>
    <cellStyle name="Normal 39" xfId="82"/>
    <cellStyle name="Normal 39 2" xfId="392"/>
    <cellStyle name="Normal 4" xfId="2"/>
    <cellStyle name="Normal 40" xfId="83"/>
    <cellStyle name="Normal 40 2" xfId="393"/>
    <cellStyle name="Normal 41" xfId="84"/>
    <cellStyle name="Normal 41 2" xfId="394"/>
    <cellStyle name="Normal 42" xfId="85"/>
    <cellStyle name="Normal 42 2" xfId="395"/>
    <cellStyle name="Normal 43" xfId="86"/>
    <cellStyle name="Normal 43 2" xfId="396"/>
    <cellStyle name="Normal 44" xfId="87"/>
    <cellStyle name="Normal 44 2" xfId="397"/>
    <cellStyle name="Normal 45" xfId="88"/>
    <cellStyle name="Normal 45 2" xfId="398"/>
    <cellStyle name="Normal 46" xfId="89"/>
    <cellStyle name="Normal 46 2" xfId="399"/>
    <cellStyle name="Normal 47" xfId="90"/>
    <cellStyle name="Normal 47 2" xfId="400"/>
    <cellStyle name="Normal 48" xfId="91"/>
    <cellStyle name="Normal 48 2" xfId="401"/>
    <cellStyle name="Normal 49" xfId="92"/>
    <cellStyle name="Normal 49 2" xfId="402"/>
    <cellStyle name="Normal 5" xfId="46"/>
    <cellStyle name="Normal 5 2" xfId="356"/>
    <cellStyle name="Normal 50" xfId="93"/>
    <cellStyle name="Normal 50 2" xfId="403"/>
    <cellStyle name="Normal 51" xfId="94"/>
    <cellStyle name="Normal 51 2" xfId="404"/>
    <cellStyle name="Normal 52" xfId="95"/>
    <cellStyle name="Normal 52 2" xfId="405"/>
    <cellStyle name="Normal 53" xfId="96"/>
    <cellStyle name="Normal 53 2" xfId="406"/>
    <cellStyle name="Normal 54" xfId="97"/>
    <cellStyle name="Normal 54 2" xfId="407"/>
    <cellStyle name="Normal 55" xfId="98"/>
    <cellStyle name="Normal 55 2" xfId="408"/>
    <cellStyle name="Normal 56" xfId="99"/>
    <cellStyle name="Normal 56 2" xfId="409"/>
    <cellStyle name="Normal 57" xfId="100"/>
    <cellStyle name="Normal 57 2" xfId="410"/>
    <cellStyle name="Normal 58" xfId="101"/>
    <cellStyle name="Normal 58 2" xfId="411"/>
    <cellStyle name="Normal 59" xfId="102"/>
    <cellStyle name="Normal 59 2" xfId="412"/>
    <cellStyle name="Normal 6" xfId="48"/>
    <cellStyle name="Normal 6 2" xfId="358"/>
    <cellStyle name="Normal 60" xfId="103"/>
    <cellStyle name="Normal 60 2" xfId="413"/>
    <cellStyle name="Normal 61" xfId="104"/>
    <cellStyle name="Normal 61 2" xfId="414"/>
    <cellStyle name="Normal 62" xfId="105"/>
    <cellStyle name="Normal 62 2" xfId="415"/>
    <cellStyle name="Normal 63" xfId="106"/>
    <cellStyle name="Normal 63 2" xfId="416"/>
    <cellStyle name="Normal 64" xfId="107"/>
    <cellStyle name="Normal 64 2" xfId="417"/>
    <cellStyle name="Normal 65" xfId="108"/>
    <cellStyle name="Normal 65 2" xfId="418"/>
    <cellStyle name="Normal 66" xfId="109"/>
    <cellStyle name="Normal 66 2" xfId="419"/>
    <cellStyle name="Normal 67" xfId="110"/>
    <cellStyle name="Normal 67 2" xfId="420"/>
    <cellStyle name="Normal 68" xfId="111"/>
    <cellStyle name="Normal 68 2" xfId="421"/>
    <cellStyle name="Normal 69" xfId="112"/>
    <cellStyle name="Normal 69 2" xfId="422"/>
    <cellStyle name="Normal 7" xfId="49"/>
    <cellStyle name="Normal 7 2" xfId="359"/>
    <cellStyle name="Normal 70" xfId="113"/>
    <cellStyle name="Normal 70 2" xfId="423"/>
    <cellStyle name="Normal 71" xfId="114"/>
    <cellStyle name="Normal 71 2" xfId="424"/>
    <cellStyle name="Normal 72" xfId="115"/>
    <cellStyle name="Normal 72 2" xfId="425"/>
    <cellStyle name="Normal 73" xfId="116"/>
    <cellStyle name="Normal 73 2" xfId="426"/>
    <cellStyle name="Normal 74" xfId="117"/>
    <cellStyle name="Normal 74 2" xfId="427"/>
    <cellStyle name="Normal 75" xfId="118"/>
    <cellStyle name="Normal 75 2" xfId="428"/>
    <cellStyle name="Normal 76" xfId="119"/>
    <cellStyle name="Normal 76 2" xfId="429"/>
    <cellStyle name="Normal 77" xfId="120"/>
    <cellStyle name="Normal 77 2" xfId="430"/>
    <cellStyle name="Normal 78" xfId="121"/>
    <cellStyle name="Normal 78 2" xfId="431"/>
    <cellStyle name="Normal 79" xfId="122"/>
    <cellStyle name="Normal 79 2" xfId="432"/>
    <cellStyle name="Normal 8" xfId="50"/>
    <cellStyle name="Normal 8 2" xfId="360"/>
    <cellStyle name="Normal 80" xfId="123"/>
    <cellStyle name="Normal 80 2" xfId="433"/>
    <cellStyle name="Normal 81" xfId="124"/>
    <cellStyle name="Normal 81 2" xfId="434"/>
    <cellStyle name="Normal 82" xfId="125"/>
    <cellStyle name="Normal 82 2" xfId="435"/>
    <cellStyle name="Normal 83" xfId="126"/>
    <cellStyle name="Normal 83 2" xfId="436"/>
    <cellStyle name="Normal 84" xfId="127"/>
    <cellStyle name="Normal 84 2" xfId="437"/>
    <cellStyle name="Normal 85" xfId="128"/>
    <cellStyle name="Normal 85 2" xfId="438"/>
    <cellStyle name="Normal 86" xfId="129"/>
    <cellStyle name="Normal 86 2" xfId="439"/>
    <cellStyle name="Normal 87" xfId="130"/>
    <cellStyle name="Normal 87 2" xfId="440"/>
    <cellStyle name="Normal 88" xfId="131"/>
    <cellStyle name="Normal 88 2" xfId="441"/>
    <cellStyle name="Normal 89" xfId="132"/>
    <cellStyle name="Normal 89 2" xfId="442"/>
    <cellStyle name="Normal 9" xfId="51"/>
    <cellStyle name="Normal 9 2" xfId="361"/>
    <cellStyle name="Normal 90" xfId="133"/>
    <cellStyle name="Normal 90 2" xfId="443"/>
    <cellStyle name="Normal 91" xfId="134"/>
    <cellStyle name="Normal 91 2" xfId="444"/>
    <cellStyle name="Normal 92" xfId="135"/>
    <cellStyle name="Normal 92 2" xfId="445"/>
    <cellStyle name="Normal 93" xfId="136"/>
    <cellStyle name="Normal 93 2" xfId="446"/>
    <cellStyle name="Normal 94" xfId="137"/>
    <cellStyle name="Normal 94 2" xfId="447"/>
    <cellStyle name="Normal 95" xfId="138"/>
    <cellStyle name="Normal 95 2" xfId="448"/>
    <cellStyle name="Normal 96" xfId="139"/>
    <cellStyle name="Normal 96 2" xfId="449"/>
    <cellStyle name="Normal 97" xfId="140"/>
    <cellStyle name="Normal 97 2" xfId="450"/>
    <cellStyle name="Normal 98" xfId="141"/>
    <cellStyle name="Normal 98 2" xfId="451"/>
    <cellStyle name="Normal 99" xfId="142"/>
    <cellStyle name="Normal 99 2" xfId="452"/>
    <cellStyle name="Note" xfId="18" builtinId="10" customBuiltin="1"/>
    <cellStyle name="Note 10" xfId="244"/>
    <cellStyle name="Note 10 2" xfId="554"/>
    <cellStyle name="Note 11" xfId="258"/>
    <cellStyle name="Note 11 2" xfId="568"/>
    <cellStyle name="Note 12" xfId="272"/>
    <cellStyle name="Note 12 2" xfId="582"/>
    <cellStyle name="Note 13" xfId="286"/>
    <cellStyle name="Note 13 2" xfId="596"/>
    <cellStyle name="Note 14" xfId="300"/>
    <cellStyle name="Note 14 2" xfId="610"/>
    <cellStyle name="Note 15" xfId="314"/>
    <cellStyle name="Note 15 2" xfId="624"/>
    <cellStyle name="Note 16" xfId="328"/>
    <cellStyle name="Note 16 2" xfId="638"/>
    <cellStyle name="Note 17" xfId="652"/>
    <cellStyle name="Note 18" xfId="666"/>
    <cellStyle name="Note 19" xfId="680"/>
    <cellStyle name="Note 2" xfId="144"/>
    <cellStyle name="Note 2 2" xfId="454"/>
    <cellStyle name="Note 20" xfId="694"/>
    <cellStyle name="Note 21" xfId="708"/>
    <cellStyle name="Note 22" xfId="722"/>
    <cellStyle name="Note 23" xfId="736"/>
    <cellStyle name="Note 24" xfId="750"/>
    <cellStyle name="Note 25" xfId="764"/>
    <cellStyle name="Note 26" xfId="778"/>
    <cellStyle name="Note 27" xfId="792"/>
    <cellStyle name="Note 28" xfId="806"/>
    <cellStyle name="Note 29" xfId="820"/>
    <cellStyle name="Note 3" xfId="146"/>
    <cellStyle name="Note 3 2" xfId="456"/>
    <cellStyle name="Note 30" xfId="834"/>
    <cellStyle name="Note 31" xfId="848"/>
    <cellStyle name="Note 32" xfId="862"/>
    <cellStyle name="Note 33" xfId="876"/>
    <cellStyle name="Note 34" xfId="890"/>
    <cellStyle name="Note 35" xfId="904"/>
    <cellStyle name="Note 36" xfId="918"/>
    <cellStyle name="Note 37" xfId="932"/>
    <cellStyle name="Note 38" xfId="946"/>
    <cellStyle name="Note 39" xfId="960"/>
    <cellStyle name="Note 4" xfId="160"/>
    <cellStyle name="Note 4 2" xfId="470"/>
    <cellStyle name="Note 40" xfId="974"/>
    <cellStyle name="Note 41" xfId="988"/>
    <cellStyle name="Note 42" xfId="1002"/>
    <cellStyle name="Note 43" xfId="1016"/>
    <cellStyle name="Note 44" xfId="1030"/>
    <cellStyle name="Note 45" xfId="1044"/>
    <cellStyle name="Note 5" xfId="174"/>
    <cellStyle name="Note 5 2" xfId="484"/>
    <cellStyle name="Note 6" xfId="188"/>
    <cellStyle name="Note 6 2" xfId="498"/>
    <cellStyle name="Note 7" xfId="202"/>
    <cellStyle name="Note 7 2" xfId="512"/>
    <cellStyle name="Note 8" xfId="216"/>
    <cellStyle name="Note 8 2" xfId="526"/>
    <cellStyle name="Note 9" xfId="230"/>
    <cellStyle name="Note 9 2" xfId="540"/>
    <cellStyle name="Output" xfId="13" builtinId="21" customBuiltin="1"/>
    <cellStyle name="Title" xfId="4" builtinId="15" customBuiltin="1"/>
    <cellStyle name="Title 2" xfId="1057"/>
    <cellStyle name="Total" xfId="20" builtinId="25" customBuiltin="1"/>
    <cellStyle name="Warning Text" xfId="17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Dec-15</c:v>
                </c:pt>
              </c:strCache>
            </c:strRef>
          </c:tx>
          <c:marker>
            <c:symbol val="none"/>
          </c:marker>
          <c:cat>
            <c:numRef>
              <c:f>Sheet1!$A$21:$A$39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cat>
          <c:val>
            <c:numRef>
              <c:f>Sheet1!$D$2:$D$20</c:f>
              <c:numCache>
                <c:formatCode>General</c:formatCode>
                <c:ptCount val="19"/>
                <c:pt idx="0">
                  <c:v>9.1679999999999998E-2</c:v>
                </c:pt>
                <c:pt idx="1">
                  <c:v>9.0630000000000002E-2</c:v>
                </c:pt>
                <c:pt idx="2">
                  <c:v>9.0450000000000003E-2</c:v>
                </c:pt>
                <c:pt idx="3">
                  <c:v>8.9630000000000001E-2</c:v>
                </c:pt>
                <c:pt idx="4">
                  <c:v>8.8779999999999998E-2</c:v>
                </c:pt>
                <c:pt idx="5">
                  <c:v>8.8770000000000002E-2</c:v>
                </c:pt>
                <c:pt idx="6">
                  <c:v>8.9090000000000003E-2</c:v>
                </c:pt>
                <c:pt idx="7">
                  <c:v>8.9950000000000002E-2</c:v>
                </c:pt>
                <c:pt idx="8">
                  <c:v>9.2270000000000005E-2</c:v>
                </c:pt>
                <c:pt idx="9">
                  <c:v>9.4030000000000002E-2</c:v>
                </c:pt>
                <c:pt idx="10">
                  <c:v>9.3659999999999993E-2</c:v>
                </c:pt>
                <c:pt idx="11">
                  <c:v>9.3210000000000001E-2</c:v>
                </c:pt>
                <c:pt idx="12">
                  <c:v>9.2520000000000005E-2</c:v>
                </c:pt>
                <c:pt idx="13">
                  <c:v>9.3160000000000007E-2</c:v>
                </c:pt>
                <c:pt idx="14">
                  <c:v>9.3770000000000006E-2</c:v>
                </c:pt>
                <c:pt idx="15">
                  <c:v>9.4020000000000006E-2</c:v>
                </c:pt>
                <c:pt idx="16">
                  <c:v>9.4310000000000005E-2</c:v>
                </c:pt>
                <c:pt idx="17">
                  <c:v>9.4780000000000003E-2</c:v>
                </c:pt>
                <c:pt idx="18">
                  <c:v>9.5479999999999995E-2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Sheet1!$L$1</c:f>
              <c:strCache>
                <c:ptCount val="1"/>
                <c:pt idx="0">
                  <c:v>Jan-16</c:v>
                </c:pt>
              </c:strCache>
            </c:strRef>
          </c:tx>
          <c:marker>
            <c:symbol val="none"/>
          </c:marker>
          <c:dPt>
            <c:idx val="10"/>
            <c:bubble3D val="0"/>
          </c:dPt>
          <c:cat>
            <c:numRef>
              <c:f>Sheet1!$A$21:$A$39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cat>
          <c:val>
            <c:numRef>
              <c:f>Sheet1!$E$2:$E$20</c:f>
              <c:numCache>
                <c:formatCode>General</c:formatCode>
                <c:ptCount val="19"/>
                <c:pt idx="0">
                  <c:v>9.153E-2</c:v>
                </c:pt>
                <c:pt idx="1">
                  <c:v>9.1179999999999997E-2</c:v>
                </c:pt>
                <c:pt idx="2">
                  <c:v>9.0149999999999994E-2</c:v>
                </c:pt>
                <c:pt idx="3">
                  <c:v>8.9149999999999993E-2</c:v>
                </c:pt>
                <c:pt idx="4">
                  <c:v>8.9099999999999999E-2</c:v>
                </c:pt>
                <c:pt idx="5">
                  <c:v>8.9429999999999996E-2</c:v>
                </c:pt>
                <c:pt idx="6">
                  <c:v>9.0340000000000004E-2</c:v>
                </c:pt>
                <c:pt idx="7">
                  <c:v>9.2799999999999994E-2</c:v>
                </c:pt>
                <c:pt idx="8">
                  <c:v>9.4649999999999998E-2</c:v>
                </c:pt>
                <c:pt idx="9">
                  <c:v>9.4219999999999998E-2</c:v>
                </c:pt>
                <c:pt idx="10">
                  <c:v>9.3710000000000002E-2</c:v>
                </c:pt>
                <c:pt idx="11">
                  <c:v>9.2950000000000005E-2</c:v>
                </c:pt>
                <c:pt idx="12">
                  <c:v>9.3600000000000003E-2</c:v>
                </c:pt>
                <c:pt idx="13">
                  <c:v>9.4219999999999998E-2</c:v>
                </c:pt>
                <c:pt idx="14">
                  <c:v>9.4460000000000002E-2</c:v>
                </c:pt>
                <c:pt idx="15">
                  <c:v>9.4740000000000005E-2</c:v>
                </c:pt>
                <c:pt idx="16">
                  <c:v>9.5219999999999999E-2</c:v>
                </c:pt>
                <c:pt idx="17">
                  <c:v>9.5930000000000001E-2</c:v>
                </c:pt>
                <c:pt idx="18">
                  <c:v>9.6640000000000004E-2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Sheet1!$M$1</c:f>
              <c:strCache>
                <c:ptCount val="1"/>
                <c:pt idx="0">
                  <c:v>Feb-16</c:v>
                </c:pt>
              </c:strCache>
            </c:strRef>
          </c:tx>
          <c:marker>
            <c:symbol val="none"/>
          </c:marker>
          <c:cat>
            <c:numRef>
              <c:f>Sheet1!$A$21:$A$39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cat>
          <c:val>
            <c:numRef>
              <c:f>Sheet1!$F$2:$F$20</c:f>
              <c:numCache>
                <c:formatCode>General</c:formatCode>
                <c:ptCount val="19"/>
                <c:pt idx="0">
                  <c:v>8.8800000000000004E-2</c:v>
                </c:pt>
                <c:pt idx="1">
                  <c:v>8.7999999999999995E-2</c:v>
                </c:pt>
                <c:pt idx="2">
                  <c:v>8.7120000000000003E-2</c:v>
                </c:pt>
                <c:pt idx="3">
                  <c:v>8.7260000000000004E-2</c:v>
                </c:pt>
                <c:pt idx="4">
                  <c:v>8.7819999999999995E-2</c:v>
                </c:pt>
                <c:pt idx="5">
                  <c:v>8.8969999999999994E-2</c:v>
                </c:pt>
                <c:pt idx="6">
                  <c:v>9.178E-2</c:v>
                </c:pt>
                <c:pt idx="7">
                  <c:v>9.3869999999999995E-2</c:v>
                </c:pt>
                <c:pt idx="8">
                  <c:v>9.3450000000000005E-2</c:v>
                </c:pt>
                <c:pt idx="9">
                  <c:v>9.2960000000000001E-2</c:v>
                </c:pt>
                <c:pt idx="10">
                  <c:v>9.2179999999999998E-2</c:v>
                </c:pt>
                <c:pt idx="11">
                  <c:v>9.2929999999999999E-2</c:v>
                </c:pt>
                <c:pt idx="12">
                  <c:v>9.3619999999999995E-2</c:v>
                </c:pt>
                <c:pt idx="13">
                  <c:v>9.3909999999999993E-2</c:v>
                </c:pt>
                <c:pt idx="14">
                  <c:v>9.4229999999999994E-2</c:v>
                </c:pt>
                <c:pt idx="15">
                  <c:v>9.4759999999999997E-2</c:v>
                </c:pt>
                <c:pt idx="16">
                  <c:v>9.5530000000000004E-2</c:v>
                </c:pt>
                <c:pt idx="17">
                  <c:v>9.6290000000000001E-2</c:v>
                </c:pt>
                <c:pt idx="18">
                  <c:v>9.8659999999999998E-2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Sheet1!$N$1</c:f>
              <c:strCache>
                <c:ptCount val="1"/>
                <c:pt idx="0">
                  <c:v>Mar-16</c:v>
                </c:pt>
              </c:strCache>
            </c:strRef>
          </c:tx>
          <c:marker>
            <c:symbol val="none"/>
          </c:marker>
          <c:cat>
            <c:numRef>
              <c:f>Sheet1!$A$21:$A$39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cat>
          <c:val>
            <c:numRef>
              <c:f>Sheet1!$G$2:$G$20</c:f>
              <c:numCache>
                <c:formatCode>General</c:formatCode>
                <c:ptCount val="19"/>
                <c:pt idx="0">
                  <c:v>8.4250000000000005E-2</c:v>
                </c:pt>
                <c:pt idx="1">
                  <c:v>8.3750000000000005E-2</c:v>
                </c:pt>
                <c:pt idx="2">
                  <c:v>8.4290000000000004E-2</c:v>
                </c:pt>
                <c:pt idx="3">
                  <c:v>8.523E-2</c:v>
                </c:pt>
                <c:pt idx="4">
                  <c:v>8.677E-2</c:v>
                </c:pt>
                <c:pt idx="5">
                  <c:v>9.0060000000000001E-2</c:v>
                </c:pt>
                <c:pt idx="6">
                  <c:v>9.2460000000000001E-2</c:v>
                </c:pt>
                <c:pt idx="7">
                  <c:v>9.2119999999999994E-2</c:v>
                </c:pt>
                <c:pt idx="8">
                  <c:v>9.1679999999999998E-2</c:v>
                </c:pt>
                <c:pt idx="9">
                  <c:v>9.0929999999999997E-2</c:v>
                </c:pt>
                <c:pt idx="10">
                  <c:v>9.1800000000000007E-2</c:v>
                </c:pt>
                <c:pt idx="11">
                  <c:v>9.2600000000000002E-2</c:v>
                </c:pt>
                <c:pt idx="12">
                  <c:v>9.2979999999999993E-2</c:v>
                </c:pt>
                <c:pt idx="13">
                  <c:v>9.3359999999999999E-2</c:v>
                </c:pt>
                <c:pt idx="14">
                  <c:v>9.3950000000000006E-2</c:v>
                </c:pt>
                <c:pt idx="15">
                  <c:v>9.4799999999999995E-2</c:v>
                </c:pt>
                <c:pt idx="16">
                  <c:v>9.5630000000000007E-2</c:v>
                </c:pt>
                <c:pt idx="17">
                  <c:v>9.8140000000000005E-2</c:v>
                </c:pt>
                <c:pt idx="18">
                  <c:v>0.10026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Sheet1!$O$1</c:f>
              <c:strCache>
                <c:ptCount val="1"/>
                <c:pt idx="0">
                  <c:v>Apr-16</c:v>
                </c:pt>
              </c:strCache>
            </c:strRef>
          </c:tx>
          <c:marker>
            <c:symbol val="none"/>
          </c:marker>
          <c:cat>
            <c:numRef>
              <c:f>Sheet1!$A$21:$A$39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cat>
          <c:val>
            <c:numRef>
              <c:f>Sheet1!$H$2:$H$20</c:f>
              <c:numCache>
                <c:formatCode>General</c:formatCode>
                <c:ptCount val="19"/>
                <c:pt idx="0">
                  <c:v>8.2089999999999996E-2</c:v>
                </c:pt>
                <c:pt idx="1">
                  <c:v>8.2909999999999998E-2</c:v>
                </c:pt>
                <c:pt idx="2">
                  <c:v>8.4150000000000003E-2</c:v>
                </c:pt>
                <c:pt idx="3">
                  <c:v>8.5989999999999997E-2</c:v>
                </c:pt>
                <c:pt idx="4">
                  <c:v>8.9690000000000006E-2</c:v>
                </c:pt>
                <c:pt idx="5">
                  <c:v>9.2340000000000005E-2</c:v>
                </c:pt>
                <c:pt idx="6">
                  <c:v>9.1990000000000002E-2</c:v>
                </c:pt>
                <c:pt idx="7">
                  <c:v>9.1520000000000004E-2</c:v>
                </c:pt>
                <c:pt idx="8">
                  <c:v>9.0730000000000005E-2</c:v>
                </c:pt>
                <c:pt idx="9">
                  <c:v>9.1670000000000001E-2</c:v>
                </c:pt>
                <c:pt idx="10">
                  <c:v>9.2530000000000001E-2</c:v>
                </c:pt>
                <c:pt idx="11">
                  <c:v>9.2929999999999999E-2</c:v>
                </c:pt>
                <c:pt idx="12">
                  <c:v>9.3340000000000006E-2</c:v>
                </c:pt>
                <c:pt idx="13">
                  <c:v>9.3969999999999998E-2</c:v>
                </c:pt>
                <c:pt idx="14">
                  <c:v>9.4850000000000004E-2</c:v>
                </c:pt>
                <c:pt idx="15">
                  <c:v>9.572E-2</c:v>
                </c:pt>
                <c:pt idx="16">
                  <c:v>9.8339999999999997E-2</c:v>
                </c:pt>
                <c:pt idx="17">
                  <c:v>0.10054</c:v>
                </c:pt>
                <c:pt idx="18">
                  <c:v>0.10142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Sheet1!$P$1</c:f>
              <c:strCache>
                <c:ptCount val="1"/>
                <c:pt idx="0">
                  <c:v>May-16</c:v>
                </c:pt>
              </c:strCache>
            </c:strRef>
          </c:tx>
          <c:marker>
            <c:symbol val="none"/>
          </c:marker>
          <c:cat>
            <c:numRef>
              <c:f>Sheet1!$A$21:$A$39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cat>
          <c:val>
            <c:numRef>
              <c:f>Sheet1!$I$2:$I$20</c:f>
              <c:numCache>
                <c:formatCode>General</c:formatCode>
                <c:ptCount val="19"/>
                <c:pt idx="0">
                  <c:v>8.3430000000000004E-2</c:v>
                </c:pt>
                <c:pt idx="1">
                  <c:v>8.4750000000000006E-2</c:v>
                </c:pt>
                <c:pt idx="2">
                  <c:v>8.6720000000000005E-2</c:v>
                </c:pt>
                <c:pt idx="3">
                  <c:v>9.0709999999999999E-2</c:v>
                </c:pt>
                <c:pt idx="4">
                  <c:v>9.35E-2</c:v>
                </c:pt>
                <c:pt idx="5">
                  <c:v>9.3009999999999995E-2</c:v>
                </c:pt>
                <c:pt idx="6">
                  <c:v>9.2429999999999998E-2</c:v>
                </c:pt>
                <c:pt idx="7">
                  <c:v>9.1520000000000004E-2</c:v>
                </c:pt>
                <c:pt idx="8">
                  <c:v>9.2469999999999997E-2</c:v>
                </c:pt>
                <c:pt idx="9">
                  <c:v>9.3329999999999996E-2</c:v>
                </c:pt>
                <c:pt idx="10">
                  <c:v>9.3689999999999996E-2</c:v>
                </c:pt>
                <c:pt idx="11">
                  <c:v>9.4079999999999997E-2</c:v>
                </c:pt>
                <c:pt idx="12">
                  <c:v>9.4700000000000006E-2</c:v>
                </c:pt>
                <c:pt idx="13">
                  <c:v>9.5589999999999994E-2</c:v>
                </c:pt>
                <c:pt idx="14">
                  <c:v>9.6460000000000004E-2</c:v>
                </c:pt>
                <c:pt idx="15">
                  <c:v>9.9150000000000002E-2</c:v>
                </c:pt>
                <c:pt idx="16">
                  <c:v>0.10141</c:v>
                </c:pt>
                <c:pt idx="17">
                  <c:v>0.10229000000000001</c:v>
                </c:pt>
                <c:pt idx="18">
                  <c:v>0.10242999999999999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cmpd="dbl">
              <a:prstDash val="dashDot"/>
            </a:ln>
          </c:spPr>
        </c:dropLines>
        <c:smooth val="0"/>
        <c:axId val="375727152"/>
        <c:axId val="375726368"/>
      </c:lineChart>
      <c:catAx>
        <c:axId val="375727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r>
                  <a:rPr lang="en-US"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rPr>
                  <a:t>Month</a:t>
                </a:r>
                <a:r>
                  <a:rPr lang="en-US" baseline="0"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rPr>
                  <a:t> Term</a:t>
                </a:r>
                <a:endParaRPr lang="en-US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effectLst/>
        </c:spPr>
        <c:txPr>
          <a:bodyPr rot="0" vert="horz" anchor="t" anchorCtr="1"/>
          <a:lstStyle/>
          <a:p>
            <a:pPr>
              <a:defRPr/>
            </a:pPr>
            <a:endParaRPr lang="en-US"/>
          </a:p>
        </c:txPr>
        <c:crossAx val="375726368"/>
        <c:crossesAt val="0"/>
        <c:auto val="1"/>
        <c:lblAlgn val="ctr"/>
        <c:lblOffset val="100"/>
        <c:noMultiLvlLbl val="0"/>
      </c:catAx>
      <c:valAx>
        <c:axId val="375726368"/>
        <c:scaling>
          <c:orientation val="minMax"/>
          <c:max val="0.14200000000000002"/>
          <c:min val="8.500000000000002E-2"/>
        </c:scaling>
        <c:delete val="1"/>
        <c:axPos val="l"/>
        <c:title>
          <c:tx>
            <c:rich>
              <a:bodyPr/>
              <a:lstStyle/>
              <a:p>
                <a:pPr>
                  <a:defRPr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r>
                  <a:rPr lang="en-US"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rPr>
                  <a:t>Rate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75727152"/>
        <c:crossesAt val="1"/>
        <c:crossBetween val="midCat"/>
      </c:valAx>
      <c:spPr>
        <a:pattFill prst="lgGrid">
          <a:fgClr>
            <a:schemeClr val="bg1">
              <a:lumMod val="85000"/>
            </a:schemeClr>
          </a:fgClr>
          <a:bgClr>
            <a:schemeClr val="bg1"/>
          </a:bgClr>
        </a:pattFill>
      </c:spPr>
    </c:plotArea>
    <c:legend>
      <c:legendPos val="b"/>
      <c:overlay val="0"/>
    </c:legend>
    <c:plotVisOnly val="1"/>
    <c:dispBlanksAs val="gap"/>
    <c:showDLblsOverMax val="0"/>
  </c:chart>
  <c:spPr>
    <a:noFill/>
    <a:ln w="15875" cap="rnd">
      <a:solidFill>
        <a:schemeClr val="accent6">
          <a:alpha val="10000"/>
        </a:schemeClr>
      </a:solidFill>
    </a:ln>
    <a:effectLst>
      <a:glow rad="101600">
        <a:schemeClr val="accent6">
          <a:satMod val="175000"/>
          <a:alpha val="40000"/>
        </a:schemeClr>
      </a:glow>
    </a:effectLst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8172268177669132E-2"/>
          <c:y val="6.7905319174552725E-2"/>
          <c:w val="0.79917210709672126"/>
          <c:h val="0.77887355823641313"/>
        </c:manualLayout>
      </c:layout>
      <c:lineChart>
        <c:grouping val="standard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Dec-15</c:v>
                </c:pt>
              </c:strCache>
            </c:strRef>
          </c:tx>
          <c:marker>
            <c:symbol val="none"/>
          </c:marker>
          <c:cat>
            <c:numRef>
              <c:f>Sheet1!$J$2:$J$20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cat>
          <c:val>
            <c:numRef>
              <c:f>Sheet1!$D$97:$D$115</c:f>
              <c:numCache>
                <c:formatCode>General</c:formatCode>
                <c:ptCount val="19"/>
                <c:pt idx="0">
                  <c:v>9.1929999999999998E-2</c:v>
                </c:pt>
                <c:pt idx="1">
                  <c:v>8.9200000000000002E-2</c:v>
                </c:pt>
                <c:pt idx="2">
                  <c:v>8.8249999999999995E-2</c:v>
                </c:pt>
                <c:pt idx="3">
                  <c:v>8.6730000000000002E-2</c:v>
                </c:pt>
                <c:pt idx="4">
                  <c:v>8.5400000000000004E-2</c:v>
                </c:pt>
                <c:pt idx="5">
                  <c:v>8.5019999999999998E-2</c:v>
                </c:pt>
                <c:pt idx="6">
                  <c:v>8.5129999999999997E-2</c:v>
                </c:pt>
                <c:pt idx="7">
                  <c:v>8.5750000000000007E-2</c:v>
                </c:pt>
                <c:pt idx="8">
                  <c:v>8.7959999999999997E-2</c:v>
                </c:pt>
                <c:pt idx="9">
                  <c:v>8.9459999999999998E-2</c:v>
                </c:pt>
                <c:pt idx="10">
                  <c:v>8.9109999999999995E-2</c:v>
                </c:pt>
                <c:pt idx="11">
                  <c:v>8.831E-2</c:v>
                </c:pt>
                <c:pt idx="12">
                  <c:v>8.7410000000000002E-2</c:v>
                </c:pt>
                <c:pt idx="13">
                  <c:v>8.7440000000000004E-2</c:v>
                </c:pt>
                <c:pt idx="14">
                  <c:v>8.7669999999999998E-2</c:v>
                </c:pt>
                <c:pt idx="15">
                  <c:v>8.7529999999999997E-2</c:v>
                </c:pt>
                <c:pt idx="16">
                  <c:v>8.7440000000000004E-2</c:v>
                </c:pt>
                <c:pt idx="17">
                  <c:v>8.7639999999999996E-2</c:v>
                </c:pt>
                <c:pt idx="18">
                  <c:v>8.8120000000000004E-2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Sheet1!$L$1</c:f>
              <c:strCache>
                <c:ptCount val="1"/>
                <c:pt idx="0">
                  <c:v>Jan-16</c:v>
                </c:pt>
              </c:strCache>
            </c:strRef>
          </c:tx>
          <c:marker>
            <c:symbol val="none"/>
          </c:marker>
          <c:dPt>
            <c:idx val="10"/>
            <c:bubble3D val="0"/>
          </c:dPt>
          <c:cat>
            <c:numRef>
              <c:f>Sheet1!$J$2:$J$20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cat>
          <c:val>
            <c:numRef>
              <c:f>Sheet1!$E$97:$E$115</c:f>
              <c:numCache>
                <c:formatCode>General</c:formatCode>
                <c:ptCount val="19"/>
                <c:pt idx="0">
                  <c:v>8.9749999999999996E-2</c:v>
                </c:pt>
                <c:pt idx="1">
                  <c:v>8.8580000000000006E-2</c:v>
                </c:pt>
                <c:pt idx="2">
                  <c:v>8.6830000000000004E-2</c:v>
                </c:pt>
                <c:pt idx="3">
                  <c:v>8.5349999999999995E-2</c:v>
                </c:pt>
                <c:pt idx="4">
                  <c:v>8.4940000000000002E-2</c:v>
                </c:pt>
                <c:pt idx="5">
                  <c:v>8.5070000000000007E-2</c:v>
                </c:pt>
                <c:pt idx="6">
                  <c:v>8.5739999999999997E-2</c:v>
                </c:pt>
                <c:pt idx="7">
                  <c:v>8.8120000000000004E-2</c:v>
                </c:pt>
                <c:pt idx="8">
                  <c:v>8.9719999999999994E-2</c:v>
                </c:pt>
                <c:pt idx="9">
                  <c:v>8.9319999999999997E-2</c:v>
                </c:pt>
                <c:pt idx="10">
                  <c:v>8.8459999999999997E-2</c:v>
                </c:pt>
                <c:pt idx="11">
                  <c:v>8.7499999999999994E-2</c:v>
                </c:pt>
                <c:pt idx="12">
                  <c:v>8.7529999999999997E-2</c:v>
                </c:pt>
                <c:pt idx="13">
                  <c:v>8.7760000000000005E-2</c:v>
                </c:pt>
                <c:pt idx="14">
                  <c:v>8.7609999999999993E-2</c:v>
                </c:pt>
                <c:pt idx="15">
                  <c:v>8.7520000000000001E-2</c:v>
                </c:pt>
                <c:pt idx="16">
                  <c:v>8.7720000000000006E-2</c:v>
                </c:pt>
                <c:pt idx="17">
                  <c:v>8.8220000000000007E-2</c:v>
                </c:pt>
                <c:pt idx="18">
                  <c:v>8.8800000000000004E-2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Sheet1!$M$1</c:f>
              <c:strCache>
                <c:ptCount val="1"/>
                <c:pt idx="0">
                  <c:v>Feb-16</c:v>
                </c:pt>
              </c:strCache>
            </c:strRef>
          </c:tx>
          <c:marker>
            <c:symbol val="none"/>
          </c:marker>
          <c:cat>
            <c:numRef>
              <c:f>Sheet1!$J$2:$J$20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cat>
          <c:val>
            <c:numRef>
              <c:f>Sheet1!$F$97:$F$115</c:f>
              <c:numCache>
                <c:formatCode>General</c:formatCode>
                <c:ptCount val="19"/>
                <c:pt idx="0">
                  <c:v>8.5720000000000005E-2</c:v>
                </c:pt>
                <c:pt idx="1">
                  <c:v>8.4220000000000003E-2</c:v>
                </c:pt>
                <c:pt idx="2">
                  <c:v>8.2879999999999995E-2</c:v>
                </c:pt>
                <c:pt idx="3">
                  <c:v>8.2650000000000001E-2</c:v>
                </c:pt>
                <c:pt idx="4">
                  <c:v>8.301E-2</c:v>
                </c:pt>
                <c:pt idx="5">
                  <c:v>8.3919999999999995E-2</c:v>
                </c:pt>
                <c:pt idx="6">
                  <c:v>8.6629999999999999E-2</c:v>
                </c:pt>
                <c:pt idx="7">
                  <c:v>8.8459999999999997E-2</c:v>
                </c:pt>
                <c:pt idx="8">
                  <c:v>8.8120000000000004E-2</c:v>
                </c:pt>
                <c:pt idx="9">
                  <c:v>8.7279999999999996E-2</c:v>
                </c:pt>
                <c:pt idx="10">
                  <c:v>8.6330000000000004E-2</c:v>
                </c:pt>
                <c:pt idx="11">
                  <c:v>8.6440000000000003E-2</c:v>
                </c:pt>
                <c:pt idx="12">
                  <c:v>8.6749999999999994E-2</c:v>
                </c:pt>
                <c:pt idx="13">
                  <c:v>8.6660000000000001E-2</c:v>
                </c:pt>
                <c:pt idx="14">
                  <c:v>8.6610000000000006E-2</c:v>
                </c:pt>
                <c:pt idx="15">
                  <c:v>8.6860000000000007E-2</c:v>
                </c:pt>
                <c:pt idx="16">
                  <c:v>8.7419999999999998E-2</c:v>
                </c:pt>
                <c:pt idx="17">
                  <c:v>8.8059999999999999E-2</c:v>
                </c:pt>
                <c:pt idx="18">
                  <c:v>8.9990000000000001E-2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Sheet1!$N$1</c:f>
              <c:strCache>
                <c:ptCount val="1"/>
                <c:pt idx="0">
                  <c:v>Mar-16</c:v>
                </c:pt>
              </c:strCache>
            </c:strRef>
          </c:tx>
          <c:marker>
            <c:symbol val="none"/>
          </c:marker>
          <c:cat>
            <c:numRef>
              <c:f>Sheet1!$J$2:$J$20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cat>
          <c:val>
            <c:numRef>
              <c:f>Sheet1!$G$97:$G$115</c:f>
              <c:numCache>
                <c:formatCode>General</c:formatCode>
                <c:ptCount val="19"/>
                <c:pt idx="0">
                  <c:v>8.0100000000000005E-2</c:v>
                </c:pt>
                <c:pt idx="1">
                  <c:v>7.9149999999999998E-2</c:v>
                </c:pt>
                <c:pt idx="2">
                  <c:v>7.9280000000000003E-2</c:v>
                </c:pt>
                <c:pt idx="3">
                  <c:v>8.0009999999999998E-2</c:v>
                </c:pt>
                <c:pt idx="4">
                  <c:v>8.1299999999999997E-2</c:v>
                </c:pt>
                <c:pt idx="5">
                  <c:v>8.4459999999999993E-2</c:v>
                </c:pt>
                <c:pt idx="6">
                  <c:v>8.6599999999999996E-2</c:v>
                </c:pt>
                <c:pt idx="7">
                  <c:v>8.6370000000000002E-2</c:v>
                </c:pt>
                <c:pt idx="8">
                  <c:v>8.5589999999999999E-2</c:v>
                </c:pt>
                <c:pt idx="9">
                  <c:v>8.4699999999999998E-2</c:v>
                </c:pt>
                <c:pt idx="10">
                  <c:v>8.4930000000000005E-2</c:v>
                </c:pt>
                <c:pt idx="11">
                  <c:v>8.5360000000000005E-2</c:v>
                </c:pt>
                <c:pt idx="12">
                  <c:v>8.5360000000000005E-2</c:v>
                </c:pt>
                <c:pt idx="13">
                  <c:v>8.5370000000000001E-2</c:v>
                </c:pt>
                <c:pt idx="14">
                  <c:v>8.5680000000000006E-2</c:v>
                </c:pt>
                <c:pt idx="15">
                  <c:v>8.6319999999999994E-2</c:v>
                </c:pt>
                <c:pt idx="16">
                  <c:v>8.7029999999999996E-2</c:v>
                </c:pt>
                <c:pt idx="17">
                  <c:v>8.9090000000000003E-2</c:v>
                </c:pt>
                <c:pt idx="18">
                  <c:v>9.0859999999999996E-2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Sheet1!$O$1</c:f>
              <c:strCache>
                <c:ptCount val="1"/>
                <c:pt idx="0">
                  <c:v>Apr-16</c:v>
                </c:pt>
              </c:strCache>
            </c:strRef>
          </c:tx>
          <c:marker>
            <c:symbol val="none"/>
          </c:marker>
          <c:cat>
            <c:numRef>
              <c:f>Sheet1!$J$2:$J$20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cat>
          <c:val>
            <c:numRef>
              <c:f>Sheet1!$H$97:$H$115</c:f>
              <c:numCache>
                <c:formatCode>General</c:formatCode>
                <c:ptCount val="19"/>
                <c:pt idx="0">
                  <c:v>7.6880000000000004E-2</c:v>
                </c:pt>
                <c:pt idx="1">
                  <c:v>7.7299999999999994E-2</c:v>
                </c:pt>
                <c:pt idx="2">
                  <c:v>7.8340000000000007E-2</c:v>
                </c:pt>
                <c:pt idx="3">
                  <c:v>7.9939999999999997E-2</c:v>
                </c:pt>
                <c:pt idx="4">
                  <c:v>8.3540000000000003E-2</c:v>
                </c:pt>
                <c:pt idx="5">
                  <c:v>8.5930000000000006E-2</c:v>
                </c:pt>
                <c:pt idx="6">
                  <c:v>8.5750000000000007E-2</c:v>
                </c:pt>
                <c:pt idx="7">
                  <c:v>8.4949999999999998E-2</c:v>
                </c:pt>
                <c:pt idx="8">
                  <c:v>8.4040000000000004E-2</c:v>
                </c:pt>
                <c:pt idx="9">
                  <c:v>8.4339999999999998E-2</c:v>
                </c:pt>
                <c:pt idx="10">
                  <c:v>8.4830000000000003E-2</c:v>
                </c:pt>
                <c:pt idx="11">
                  <c:v>8.4870000000000001E-2</c:v>
                </c:pt>
                <c:pt idx="12">
                  <c:v>8.4909999999999999E-2</c:v>
                </c:pt>
                <c:pt idx="13">
                  <c:v>8.5250000000000006E-2</c:v>
                </c:pt>
                <c:pt idx="14">
                  <c:v>8.5940000000000003E-2</c:v>
                </c:pt>
                <c:pt idx="15">
                  <c:v>8.6699999999999999E-2</c:v>
                </c:pt>
                <c:pt idx="16">
                  <c:v>8.8859999999999995E-2</c:v>
                </c:pt>
                <c:pt idx="17">
                  <c:v>9.0719999999999995E-2</c:v>
                </c:pt>
                <c:pt idx="18">
                  <c:v>9.1499999999999998E-2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Sheet1!$P$1</c:f>
              <c:strCache>
                <c:ptCount val="1"/>
                <c:pt idx="0">
                  <c:v>May-16</c:v>
                </c:pt>
              </c:strCache>
            </c:strRef>
          </c:tx>
          <c:marker>
            <c:symbol val="none"/>
          </c:marker>
          <c:cat>
            <c:numRef>
              <c:f>Sheet1!$J$2:$J$20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cat>
          <c:val>
            <c:numRef>
              <c:f>Sheet1!$I$97:$I$115</c:f>
              <c:numCache>
                <c:formatCode>General</c:formatCode>
                <c:ptCount val="19"/>
                <c:pt idx="0">
                  <c:v>7.6990000000000003E-2</c:v>
                </c:pt>
                <c:pt idx="1">
                  <c:v>7.8210000000000002E-2</c:v>
                </c:pt>
                <c:pt idx="2">
                  <c:v>0.08</c:v>
                </c:pt>
                <c:pt idx="3">
                  <c:v>8.3949999999999997E-2</c:v>
                </c:pt>
                <c:pt idx="4">
                  <c:v>8.652E-2</c:v>
                </c:pt>
                <c:pt idx="5">
                  <c:v>8.6269999999999999E-2</c:v>
                </c:pt>
                <c:pt idx="6">
                  <c:v>8.5370000000000001E-2</c:v>
                </c:pt>
                <c:pt idx="7">
                  <c:v>8.4360000000000004E-2</c:v>
                </c:pt>
                <c:pt idx="8">
                  <c:v>8.4659999999999999E-2</c:v>
                </c:pt>
                <c:pt idx="9">
                  <c:v>8.516E-2</c:v>
                </c:pt>
                <c:pt idx="10">
                  <c:v>8.5169999999999996E-2</c:v>
                </c:pt>
                <c:pt idx="11">
                  <c:v>8.5190000000000002E-2</c:v>
                </c:pt>
                <c:pt idx="12">
                  <c:v>8.5540000000000005E-2</c:v>
                </c:pt>
                <c:pt idx="13">
                  <c:v>8.6249999999999993E-2</c:v>
                </c:pt>
                <c:pt idx="14">
                  <c:v>8.7029999999999996E-2</c:v>
                </c:pt>
                <c:pt idx="15">
                  <c:v>8.9270000000000002E-2</c:v>
                </c:pt>
                <c:pt idx="16">
                  <c:v>9.1189999999999993E-2</c:v>
                </c:pt>
                <c:pt idx="17">
                  <c:v>9.1980000000000006E-2</c:v>
                </c:pt>
                <c:pt idx="18">
                  <c:v>9.196E-2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6996864"/>
        <c:axId val="376997256"/>
      </c:lineChart>
      <c:catAx>
        <c:axId val="376996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76997256"/>
        <c:crosses val="autoZero"/>
        <c:auto val="1"/>
        <c:lblAlgn val="ctr"/>
        <c:lblOffset val="100"/>
        <c:noMultiLvlLbl val="0"/>
      </c:catAx>
      <c:valAx>
        <c:axId val="376997256"/>
        <c:scaling>
          <c:orientation val="minMax"/>
          <c:max val="0.15000000000000002"/>
          <c:min val="9.8000000000000032E-2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6350"/>
        </c:spPr>
        <c:crossAx val="376996864"/>
        <c:crosses val="autoZero"/>
        <c:crossBetween val="between"/>
      </c:valAx>
      <c:spPr>
        <a:noFill/>
      </c:spPr>
    </c:plotArea>
    <c:legend>
      <c:legendPos val="r"/>
      <c:layout/>
      <c:overlay val="0"/>
    </c:legend>
    <c:plotVisOnly val="1"/>
    <c:dispBlanksAs val="gap"/>
    <c:showDLblsOverMax val="0"/>
  </c:chart>
  <c:spPr>
    <a:noFill/>
    <a:ln w="15875" cap="rnd">
      <a:solidFill>
        <a:schemeClr val="accent6">
          <a:lumMod val="75000"/>
        </a:schemeClr>
      </a:solidFill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Dec-15</c:v>
                </c:pt>
              </c:strCache>
            </c:strRef>
          </c:tx>
          <c:marker>
            <c:symbol val="none"/>
          </c:marker>
          <c:cat>
            <c:numRef>
              <c:f>Sheet1!$J$2:$J$20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cat>
          <c:val>
            <c:numRef>
              <c:f>Sheet1!$D$40:$D$58</c:f>
              <c:numCache>
                <c:formatCode>General</c:formatCode>
                <c:ptCount val="19"/>
                <c:pt idx="0">
                  <c:v>9.1670000000000001E-2</c:v>
                </c:pt>
                <c:pt idx="1">
                  <c:v>9.01E-2</c:v>
                </c:pt>
                <c:pt idx="2">
                  <c:v>8.9889999999999998E-2</c:v>
                </c:pt>
                <c:pt idx="3">
                  <c:v>8.9139999999999997E-2</c:v>
                </c:pt>
                <c:pt idx="4">
                  <c:v>8.8330000000000006E-2</c:v>
                </c:pt>
                <c:pt idx="5">
                  <c:v>8.8289999999999993E-2</c:v>
                </c:pt>
                <c:pt idx="6">
                  <c:v>8.8819999999999996E-2</c:v>
                </c:pt>
                <c:pt idx="7">
                  <c:v>8.9760000000000006E-2</c:v>
                </c:pt>
                <c:pt idx="8">
                  <c:v>9.2039999999999997E-2</c:v>
                </c:pt>
                <c:pt idx="9">
                  <c:v>9.3799999999999994E-2</c:v>
                </c:pt>
                <c:pt idx="10">
                  <c:v>9.3490000000000004E-2</c:v>
                </c:pt>
                <c:pt idx="11">
                  <c:v>9.3039999999999998E-2</c:v>
                </c:pt>
                <c:pt idx="12">
                  <c:v>9.2289999999999997E-2</c:v>
                </c:pt>
                <c:pt idx="13">
                  <c:v>9.2749999999999999E-2</c:v>
                </c:pt>
                <c:pt idx="14">
                  <c:v>9.3310000000000004E-2</c:v>
                </c:pt>
                <c:pt idx="15">
                  <c:v>9.3579999999999997E-2</c:v>
                </c:pt>
                <c:pt idx="16">
                  <c:v>9.3869999999999995E-2</c:v>
                </c:pt>
                <c:pt idx="17">
                  <c:v>9.4310000000000005E-2</c:v>
                </c:pt>
                <c:pt idx="18">
                  <c:v>9.5149999999999998E-2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Sheet1!$L$1</c:f>
              <c:strCache>
                <c:ptCount val="1"/>
                <c:pt idx="0">
                  <c:v>Jan-16</c:v>
                </c:pt>
              </c:strCache>
            </c:strRef>
          </c:tx>
          <c:marker>
            <c:symbol val="none"/>
          </c:marker>
          <c:dPt>
            <c:idx val="10"/>
            <c:bubble3D val="0"/>
          </c:dPt>
          <c:cat>
            <c:numRef>
              <c:f>Sheet1!$J$2:$J$20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cat>
          <c:val>
            <c:numRef>
              <c:f>Sheet1!$E$40:$E$58</c:f>
              <c:numCache>
                <c:formatCode>General</c:formatCode>
                <c:ptCount val="19"/>
                <c:pt idx="0">
                  <c:v>9.0709999999999999E-2</c:v>
                </c:pt>
                <c:pt idx="1">
                  <c:v>9.0370000000000006E-2</c:v>
                </c:pt>
                <c:pt idx="2">
                  <c:v>8.9459999999999998E-2</c:v>
                </c:pt>
                <c:pt idx="3">
                  <c:v>8.8529999999999998E-2</c:v>
                </c:pt>
                <c:pt idx="4">
                  <c:v>8.8469999999999993E-2</c:v>
                </c:pt>
                <c:pt idx="5">
                  <c:v>8.9029999999999998E-2</c:v>
                </c:pt>
                <c:pt idx="6">
                  <c:v>9.0029999999999999E-2</c:v>
                </c:pt>
                <c:pt idx="7">
                  <c:v>9.2460000000000001E-2</c:v>
                </c:pt>
                <c:pt idx="8">
                  <c:v>9.4320000000000001E-2</c:v>
                </c:pt>
                <c:pt idx="9">
                  <c:v>9.3960000000000002E-2</c:v>
                </c:pt>
                <c:pt idx="10">
                  <c:v>9.3439999999999995E-2</c:v>
                </c:pt>
                <c:pt idx="11">
                  <c:v>9.2630000000000004E-2</c:v>
                </c:pt>
                <c:pt idx="12">
                  <c:v>9.3090000000000006E-2</c:v>
                </c:pt>
                <c:pt idx="13">
                  <c:v>9.3659999999999993E-2</c:v>
                </c:pt>
                <c:pt idx="14">
                  <c:v>9.393E-2</c:v>
                </c:pt>
                <c:pt idx="15">
                  <c:v>9.4210000000000002E-2</c:v>
                </c:pt>
                <c:pt idx="16">
                  <c:v>9.4659999999999994E-2</c:v>
                </c:pt>
                <c:pt idx="17">
                  <c:v>9.5519999999999994E-2</c:v>
                </c:pt>
                <c:pt idx="18">
                  <c:v>9.6320000000000003E-2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Sheet1!$M$1</c:f>
              <c:strCache>
                <c:ptCount val="1"/>
                <c:pt idx="0">
                  <c:v>Feb-16</c:v>
                </c:pt>
              </c:strCache>
            </c:strRef>
          </c:tx>
          <c:marker>
            <c:symbol val="none"/>
          </c:marker>
          <c:cat>
            <c:numRef>
              <c:f>Sheet1!$J$2:$J$20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cat>
          <c:val>
            <c:numRef>
              <c:f>Sheet1!$F$40:$F$58</c:f>
              <c:numCache>
                <c:formatCode>General</c:formatCode>
                <c:ptCount val="19"/>
                <c:pt idx="0">
                  <c:v>8.7959999999999997E-2</c:v>
                </c:pt>
                <c:pt idx="1">
                  <c:v>8.7319999999999995E-2</c:v>
                </c:pt>
                <c:pt idx="2">
                  <c:v>8.6529999999999996E-2</c:v>
                </c:pt>
                <c:pt idx="3">
                  <c:v>8.6660000000000001E-2</c:v>
                </c:pt>
                <c:pt idx="4">
                  <c:v>8.7429999999999994E-2</c:v>
                </c:pt>
                <c:pt idx="5">
                  <c:v>8.8669999999999999E-2</c:v>
                </c:pt>
                <c:pt idx="6">
                  <c:v>9.1410000000000005E-2</c:v>
                </c:pt>
                <c:pt idx="7">
                  <c:v>9.3490000000000004E-2</c:v>
                </c:pt>
                <c:pt idx="8">
                  <c:v>9.3160000000000007E-2</c:v>
                </c:pt>
                <c:pt idx="9">
                  <c:v>9.2660000000000006E-2</c:v>
                </c:pt>
                <c:pt idx="10">
                  <c:v>9.1840000000000005E-2</c:v>
                </c:pt>
                <c:pt idx="11">
                  <c:v>9.239E-2</c:v>
                </c:pt>
                <c:pt idx="12">
                  <c:v>9.3030000000000002E-2</c:v>
                </c:pt>
                <c:pt idx="13">
                  <c:v>9.3350000000000002E-2</c:v>
                </c:pt>
                <c:pt idx="14">
                  <c:v>9.3679999999999999E-2</c:v>
                </c:pt>
                <c:pt idx="15">
                  <c:v>9.4170000000000004E-2</c:v>
                </c:pt>
                <c:pt idx="16">
                  <c:v>9.5089999999999994E-2</c:v>
                </c:pt>
                <c:pt idx="17">
                  <c:v>9.5949999999999994E-2</c:v>
                </c:pt>
                <c:pt idx="18">
                  <c:v>9.8280000000000006E-2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Sheet1!$N$1</c:f>
              <c:strCache>
                <c:ptCount val="1"/>
                <c:pt idx="0">
                  <c:v>Mar-16</c:v>
                </c:pt>
              </c:strCache>
            </c:strRef>
          </c:tx>
          <c:marker>
            <c:symbol val="none"/>
          </c:marker>
          <c:cat>
            <c:numRef>
              <c:f>Sheet1!$J$2:$J$20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cat>
          <c:val>
            <c:numRef>
              <c:f>Sheet1!$G$40:$G$58</c:f>
              <c:numCache>
                <c:formatCode>General</c:formatCode>
                <c:ptCount val="19"/>
                <c:pt idx="0">
                  <c:v>8.3799999999999999E-2</c:v>
                </c:pt>
                <c:pt idx="1">
                  <c:v>8.3379999999999996E-2</c:v>
                </c:pt>
                <c:pt idx="2">
                  <c:v>8.3879999999999996E-2</c:v>
                </c:pt>
                <c:pt idx="3">
                  <c:v>8.498E-2</c:v>
                </c:pt>
                <c:pt idx="4">
                  <c:v>8.6559999999999998E-2</c:v>
                </c:pt>
                <c:pt idx="5">
                  <c:v>8.9730000000000004E-2</c:v>
                </c:pt>
                <c:pt idx="6">
                  <c:v>9.2079999999999995E-2</c:v>
                </c:pt>
                <c:pt idx="7">
                  <c:v>9.1840000000000005E-2</c:v>
                </c:pt>
                <c:pt idx="8">
                  <c:v>9.1389999999999999E-2</c:v>
                </c:pt>
                <c:pt idx="9">
                  <c:v>9.0609999999999996E-2</c:v>
                </c:pt>
                <c:pt idx="10">
                  <c:v>9.1270000000000004E-2</c:v>
                </c:pt>
                <c:pt idx="11">
                  <c:v>9.2030000000000001E-2</c:v>
                </c:pt>
                <c:pt idx="12">
                  <c:v>9.2420000000000002E-2</c:v>
                </c:pt>
                <c:pt idx="13">
                  <c:v>9.2810000000000004E-2</c:v>
                </c:pt>
                <c:pt idx="14">
                  <c:v>9.3359999999999999E-2</c:v>
                </c:pt>
                <c:pt idx="15">
                  <c:v>9.4359999999999999E-2</c:v>
                </c:pt>
                <c:pt idx="16">
                  <c:v>9.5280000000000004E-2</c:v>
                </c:pt>
                <c:pt idx="17">
                  <c:v>9.7729999999999997E-2</c:v>
                </c:pt>
                <c:pt idx="18">
                  <c:v>9.9839999999999998E-2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Sheet1!$O$1</c:f>
              <c:strCache>
                <c:ptCount val="1"/>
                <c:pt idx="0">
                  <c:v>Apr-16</c:v>
                </c:pt>
              </c:strCache>
            </c:strRef>
          </c:tx>
          <c:marker>
            <c:symbol val="none"/>
          </c:marker>
          <c:cat>
            <c:numRef>
              <c:f>Sheet1!$J$2:$J$20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cat>
          <c:val>
            <c:numRef>
              <c:f>Sheet1!$H$40:$H$58</c:f>
              <c:numCache>
                <c:formatCode>General</c:formatCode>
                <c:ptCount val="19"/>
                <c:pt idx="0">
                  <c:v>8.1729999999999997E-2</c:v>
                </c:pt>
                <c:pt idx="1">
                  <c:v>8.2500000000000004E-2</c:v>
                </c:pt>
                <c:pt idx="2">
                  <c:v>8.387E-2</c:v>
                </c:pt>
                <c:pt idx="3">
                  <c:v>8.5750000000000007E-2</c:v>
                </c:pt>
                <c:pt idx="4">
                  <c:v>8.9289999999999994E-2</c:v>
                </c:pt>
                <c:pt idx="5">
                  <c:v>9.1889999999999999E-2</c:v>
                </c:pt>
                <c:pt idx="6">
                  <c:v>9.1639999999999999E-2</c:v>
                </c:pt>
                <c:pt idx="7">
                  <c:v>9.1179999999999997E-2</c:v>
                </c:pt>
                <c:pt idx="8">
                  <c:v>9.035E-2</c:v>
                </c:pt>
                <c:pt idx="9">
                  <c:v>9.1079999999999994E-2</c:v>
                </c:pt>
                <c:pt idx="10">
                  <c:v>9.1889999999999999E-2</c:v>
                </c:pt>
                <c:pt idx="11">
                  <c:v>9.2319999999999999E-2</c:v>
                </c:pt>
                <c:pt idx="12">
                  <c:v>9.2740000000000003E-2</c:v>
                </c:pt>
                <c:pt idx="13">
                  <c:v>9.332E-2</c:v>
                </c:pt>
                <c:pt idx="14">
                  <c:v>9.4369999999999996E-2</c:v>
                </c:pt>
                <c:pt idx="15">
                  <c:v>9.5329999999999998E-2</c:v>
                </c:pt>
                <c:pt idx="16">
                  <c:v>9.7890000000000005E-2</c:v>
                </c:pt>
                <c:pt idx="17">
                  <c:v>0.10007000000000001</c:v>
                </c:pt>
                <c:pt idx="18">
                  <c:v>0.10100000000000001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Sheet1!$P$1</c:f>
              <c:strCache>
                <c:ptCount val="1"/>
                <c:pt idx="0">
                  <c:v>May-16</c:v>
                </c:pt>
              </c:strCache>
            </c:strRef>
          </c:tx>
          <c:marker>
            <c:symbol val="none"/>
          </c:marker>
          <c:cat>
            <c:numRef>
              <c:f>Sheet1!$J$2:$J$20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cat>
          <c:val>
            <c:numRef>
              <c:f>Sheet1!$I$40:$I$58</c:f>
              <c:numCache>
                <c:formatCode>General</c:formatCode>
                <c:ptCount val="19"/>
                <c:pt idx="0">
                  <c:v>8.2930000000000004E-2</c:v>
                </c:pt>
                <c:pt idx="1">
                  <c:v>8.4430000000000005E-2</c:v>
                </c:pt>
                <c:pt idx="2">
                  <c:v>8.6449999999999999E-2</c:v>
                </c:pt>
                <c:pt idx="3">
                  <c:v>9.0279999999999999E-2</c:v>
                </c:pt>
                <c:pt idx="4">
                  <c:v>9.3039999999999998E-2</c:v>
                </c:pt>
                <c:pt idx="5">
                  <c:v>9.2660000000000006E-2</c:v>
                </c:pt>
                <c:pt idx="6">
                  <c:v>9.2090000000000005E-2</c:v>
                </c:pt>
                <c:pt idx="7">
                  <c:v>9.1130000000000003E-2</c:v>
                </c:pt>
                <c:pt idx="8">
                  <c:v>9.1840000000000005E-2</c:v>
                </c:pt>
                <c:pt idx="9">
                  <c:v>9.2649999999999996E-2</c:v>
                </c:pt>
                <c:pt idx="10">
                  <c:v>9.3049999999999994E-2</c:v>
                </c:pt>
                <c:pt idx="11">
                  <c:v>9.3450000000000005E-2</c:v>
                </c:pt>
                <c:pt idx="12">
                  <c:v>9.4020000000000006E-2</c:v>
                </c:pt>
                <c:pt idx="13">
                  <c:v>9.5089999999999994E-2</c:v>
                </c:pt>
                <c:pt idx="14">
                  <c:v>9.6060000000000006E-2</c:v>
                </c:pt>
                <c:pt idx="15">
                  <c:v>9.8699999999999996E-2</c:v>
                </c:pt>
                <c:pt idx="16">
                  <c:v>0.10094</c:v>
                </c:pt>
                <c:pt idx="17">
                  <c:v>0.10187</c:v>
                </c:pt>
                <c:pt idx="18">
                  <c:v>0.10201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7001568"/>
        <c:axId val="376998432"/>
      </c:lineChart>
      <c:catAx>
        <c:axId val="377001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76998432"/>
        <c:crosses val="autoZero"/>
        <c:auto val="1"/>
        <c:lblAlgn val="ctr"/>
        <c:lblOffset val="100"/>
        <c:noMultiLvlLbl val="0"/>
      </c:catAx>
      <c:valAx>
        <c:axId val="376998432"/>
        <c:scaling>
          <c:orientation val="minMax"/>
          <c:max val="0.15000000000000002"/>
          <c:min val="9.7000000000000031E-2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6350"/>
        </c:spPr>
        <c:crossAx val="377001568"/>
        <c:crosses val="autoZero"/>
        <c:crossBetween val="between"/>
      </c:valAx>
      <c:spPr>
        <a:noFill/>
      </c:spPr>
    </c:plotArea>
    <c:legend>
      <c:legendPos val="r"/>
      <c:layout/>
      <c:overlay val="0"/>
    </c:legend>
    <c:plotVisOnly val="1"/>
    <c:dispBlanksAs val="gap"/>
    <c:showDLblsOverMax val="0"/>
  </c:chart>
  <c:spPr>
    <a:noFill/>
    <a:ln w="15875" cap="rnd">
      <a:solidFill>
        <a:schemeClr val="accent6">
          <a:lumMod val="75000"/>
        </a:schemeClr>
      </a:solidFill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Dec-15</c:v>
                </c:pt>
              </c:strCache>
            </c:strRef>
          </c:tx>
          <c:marker>
            <c:symbol val="none"/>
          </c:marker>
          <c:cat>
            <c:numRef>
              <c:f>Sheet1!$J$2:$J$20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cat>
          <c:val>
            <c:numRef>
              <c:f>Sheet1!$D$59:$D$77</c:f>
              <c:numCache>
                <c:formatCode>General</c:formatCode>
                <c:ptCount val="19"/>
                <c:pt idx="0">
                  <c:v>8.8489999999999999E-2</c:v>
                </c:pt>
                <c:pt idx="1">
                  <c:v>8.6699999999999999E-2</c:v>
                </c:pt>
                <c:pt idx="2">
                  <c:v>8.6360000000000006E-2</c:v>
                </c:pt>
                <c:pt idx="3">
                  <c:v>8.5510000000000003E-2</c:v>
                </c:pt>
                <c:pt idx="4">
                  <c:v>8.4589999999999999E-2</c:v>
                </c:pt>
                <c:pt idx="5">
                  <c:v>8.4620000000000001E-2</c:v>
                </c:pt>
                <c:pt idx="6">
                  <c:v>8.5070000000000007E-2</c:v>
                </c:pt>
                <c:pt idx="7">
                  <c:v>8.5989999999999997E-2</c:v>
                </c:pt>
                <c:pt idx="8">
                  <c:v>8.8179999999999994E-2</c:v>
                </c:pt>
                <c:pt idx="9">
                  <c:v>8.9849999999999999E-2</c:v>
                </c:pt>
                <c:pt idx="10">
                  <c:v>8.9660000000000004E-2</c:v>
                </c:pt>
                <c:pt idx="11">
                  <c:v>8.9249999999999996E-2</c:v>
                </c:pt>
                <c:pt idx="12">
                  <c:v>8.8539999999999994E-2</c:v>
                </c:pt>
                <c:pt idx="13">
                  <c:v>8.8889999999999997E-2</c:v>
                </c:pt>
                <c:pt idx="14">
                  <c:v>8.9349999999999999E-2</c:v>
                </c:pt>
                <c:pt idx="15">
                  <c:v>8.9529999999999998E-2</c:v>
                </c:pt>
                <c:pt idx="16">
                  <c:v>8.9709999999999998E-2</c:v>
                </c:pt>
                <c:pt idx="17">
                  <c:v>9.0160000000000004E-2</c:v>
                </c:pt>
                <c:pt idx="18">
                  <c:v>9.0910000000000005E-2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Sheet1!$L$1</c:f>
              <c:strCache>
                <c:ptCount val="1"/>
                <c:pt idx="0">
                  <c:v>Jan-16</c:v>
                </c:pt>
              </c:strCache>
            </c:strRef>
          </c:tx>
          <c:marker>
            <c:symbol val="none"/>
          </c:marker>
          <c:dPt>
            <c:idx val="10"/>
            <c:bubble3D val="0"/>
          </c:dPt>
          <c:cat>
            <c:numRef>
              <c:f>Sheet1!$J$2:$J$20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cat>
          <c:val>
            <c:numRef>
              <c:f>Sheet1!$E$59:$E$77</c:f>
              <c:numCache>
                <c:formatCode>General</c:formatCode>
                <c:ptCount val="19"/>
                <c:pt idx="0">
                  <c:v>8.7209999999999996E-2</c:v>
                </c:pt>
                <c:pt idx="1">
                  <c:v>8.6730000000000002E-2</c:v>
                </c:pt>
                <c:pt idx="2">
                  <c:v>8.5730000000000001E-2</c:v>
                </c:pt>
                <c:pt idx="3">
                  <c:v>8.4699999999999998E-2</c:v>
                </c:pt>
                <c:pt idx="4">
                  <c:v>8.4720000000000004E-2</c:v>
                </c:pt>
                <c:pt idx="5">
                  <c:v>8.5199999999999998E-2</c:v>
                </c:pt>
                <c:pt idx="6">
                  <c:v>8.6180000000000007E-2</c:v>
                </c:pt>
                <c:pt idx="7">
                  <c:v>8.8510000000000005E-2</c:v>
                </c:pt>
                <c:pt idx="8">
                  <c:v>9.0279999999999999E-2</c:v>
                </c:pt>
                <c:pt idx="9">
                  <c:v>9.0039999999999995E-2</c:v>
                </c:pt>
                <c:pt idx="10">
                  <c:v>8.9590000000000003E-2</c:v>
                </c:pt>
                <c:pt idx="11">
                  <c:v>8.8819999999999996E-2</c:v>
                </c:pt>
                <c:pt idx="12">
                  <c:v>8.9169999999999999E-2</c:v>
                </c:pt>
                <c:pt idx="13">
                  <c:v>8.9630000000000001E-2</c:v>
                </c:pt>
                <c:pt idx="14">
                  <c:v>8.9800000000000005E-2</c:v>
                </c:pt>
                <c:pt idx="15">
                  <c:v>8.9980000000000004E-2</c:v>
                </c:pt>
                <c:pt idx="16">
                  <c:v>9.0440000000000006E-2</c:v>
                </c:pt>
                <c:pt idx="17">
                  <c:v>9.1200000000000003E-2</c:v>
                </c:pt>
                <c:pt idx="18">
                  <c:v>9.1980000000000006E-2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Sheet1!$M$1</c:f>
              <c:strCache>
                <c:ptCount val="1"/>
                <c:pt idx="0">
                  <c:v>Feb-16</c:v>
                </c:pt>
              </c:strCache>
            </c:strRef>
          </c:tx>
          <c:marker>
            <c:symbol val="none"/>
          </c:marker>
          <c:cat>
            <c:numRef>
              <c:f>Sheet1!$J$2:$J$20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cat>
          <c:val>
            <c:numRef>
              <c:f>Sheet1!$F$59:$F$77</c:f>
              <c:numCache>
                <c:formatCode>General</c:formatCode>
                <c:ptCount val="19"/>
                <c:pt idx="0">
                  <c:v>8.4360000000000004E-2</c:v>
                </c:pt>
                <c:pt idx="1">
                  <c:v>8.3629999999999996E-2</c:v>
                </c:pt>
                <c:pt idx="2">
                  <c:v>8.2729999999999998E-2</c:v>
                </c:pt>
                <c:pt idx="3">
                  <c:v>8.294E-2</c:v>
                </c:pt>
                <c:pt idx="4">
                  <c:v>8.3629999999999996E-2</c:v>
                </c:pt>
                <c:pt idx="5">
                  <c:v>8.4839999999999999E-2</c:v>
                </c:pt>
                <c:pt idx="6">
                  <c:v>8.7470000000000006E-2</c:v>
                </c:pt>
                <c:pt idx="7">
                  <c:v>8.9440000000000006E-2</c:v>
                </c:pt>
                <c:pt idx="8">
                  <c:v>8.924E-2</c:v>
                </c:pt>
                <c:pt idx="9">
                  <c:v>8.881E-2</c:v>
                </c:pt>
                <c:pt idx="10">
                  <c:v>8.8029999999999997E-2</c:v>
                </c:pt>
                <c:pt idx="11">
                  <c:v>8.8459999999999997E-2</c:v>
                </c:pt>
                <c:pt idx="12">
                  <c:v>8.8999999999999996E-2</c:v>
                </c:pt>
                <c:pt idx="13">
                  <c:v>8.9219999999999994E-2</c:v>
                </c:pt>
                <c:pt idx="14">
                  <c:v>8.9429999999999996E-2</c:v>
                </c:pt>
                <c:pt idx="15">
                  <c:v>8.9929999999999996E-2</c:v>
                </c:pt>
                <c:pt idx="16">
                  <c:v>9.0749999999999997E-2</c:v>
                </c:pt>
                <c:pt idx="17">
                  <c:v>9.1590000000000005E-2</c:v>
                </c:pt>
                <c:pt idx="18">
                  <c:v>9.3810000000000004E-2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Sheet1!$N$1</c:f>
              <c:strCache>
                <c:ptCount val="1"/>
                <c:pt idx="0">
                  <c:v>Mar-16</c:v>
                </c:pt>
              </c:strCache>
            </c:strRef>
          </c:tx>
          <c:marker>
            <c:symbol val="none"/>
          </c:marker>
          <c:cat>
            <c:numRef>
              <c:f>Sheet1!$J$2:$J$20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cat>
          <c:val>
            <c:numRef>
              <c:f>Sheet1!$G$59:$G$77</c:f>
              <c:numCache>
                <c:formatCode>General</c:formatCode>
                <c:ptCount val="19"/>
                <c:pt idx="0">
                  <c:v>8.0320000000000003E-2</c:v>
                </c:pt>
                <c:pt idx="1">
                  <c:v>7.9769999999999994E-2</c:v>
                </c:pt>
                <c:pt idx="2">
                  <c:v>8.0320000000000003E-2</c:v>
                </c:pt>
                <c:pt idx="3">
                  <c:v>8.133E-2</c:v>
                </c:pt>
                <c:pt idx="4">
                  <c:v>8.2849999999999993E-2</c:v>
                </c:pt>
                <c:pt idx="5">
                  <c:v>8.5860000000000006E-2</c:v>
                </c:pt>
                <c:pt idx="6">
                  <c:v>8.8080000000000006E-2</c:v>
                </c:pt>
                <c:pt idx="7">
                  <c:v>8.7970000000000007E-2</c:v>
                </c:pt>
                <c:pt idx="8">
                  <c:v>8.7590000000000001E-2</c:v>
                </c:pt>
                <c:pt idx="9">
                  <c:v>8.6849999999999997E-2</c:v>
                </c:pt>
                <c:pt idx="10">
                  <c:v>8.7389999999999995E-2</c:v>
                </c:pt>
                <c:pt idx="11">
                  <c:v>8.8029999999999997E-2</c:v>
                </c:pt>
                <c:pt idx="12">
                  <c:v>8.8319999999999996E-2</c:v>
                </c:pt>
                <c:pt idx="13">
                  <c:v>8.8599999999999998E-2</c:v>
                </c:pt>
                <c:pt idx="14">
                  <c:v>8.9160000000000003E-2</c:v>
                </c:pt>
                <c:pt idx="15">
                  <c:v>9.0039999999999995E-2</c:v>
                </c:pt>
                <c:pt idx="16">
                  <c:v>9.0939999999999993E-2</c:v>
                </c:pt>
                <c:pt idx="17">
                  <c:v>9.3270000000000006E-2</c:v>
                </c:pt>
                <c:pt idx="18">
                  <c:v>9.5250000000000001E-2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Sheet1!$O$1</c:f>
              <c:strCache>
                <c:ptCount val="1"/>
                <c:pt idx="0">
                  <c:v>Apr-16</c:v>
                </c:pt>
              </c:strCache>
            </c:strRef>
          </c:tx>
          <c:marker>
            <c:symbol val="none"/>
          </c:marker>
          <c:cat>
            <c:numRef>
              <c:f>Sheet1!$J$2:$J$20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cat>
          <c:val>
            <c:numRef>
              <c:f>Sheet1!$H$59:$H$77</c:f>
              <c:numCache>
                <c:formatCode>General</c:formatCode>
                <c:ptCount val="19"/>
                <c:pt idx="0">
                  <c:v>7.8100000000000003E-2</c:v>
                </c:pt>
                <c:pt idx="1">
                  <c:v>7.8909999999999994E-2</c:v>
                </c:pt>
                <c:pt idx="2">
                  <c:v>8.0189999999999997E-2</c:v>
                </c:pt>
                <c:pt idx="3">
                  <c:v>8.1970000000000001E-2</c:v>
                </c:pt>
                <c:pt idx="4">
                  <c:v>8.5339999999999999E-2</c:v>
                </c:pt>
                <c:pt idx="5">
                  <c:v>8.7790000000000007E-2</c:v>
                </c:pt>
                <c:pt idx="6">
                  <c:v>8.7690000000000004E-2</c:v>
                </c:pt>
                <c:pt idx="7">
                  <c:v>8.7300000000000003E-2</c:v>
                </c:pt>
                <c:pt idx="8">
                  <c:v>8.6540000000000006E-2</c:v>
                </c:pt>
                <c:pt idx="9">
                  <c:v>8.7129999999999999E-2</c:v>
                </c:pt>
                <c:pt idx="10">
                  <c:v>8.7830000000000005E-2</c:v>
                </c:pt>
                <c:pt idx="11">
                  <c:v>8.8150000000000006E-2</c:v>
                </c:pt>
                <c:pt idx="12">
                  <c:v>8.8440000000000005E-2</c:v>
                </c:pt>
                <c:pt idx="13">
                  <c:v>8.9039999999999994E-2</c:v>
                </c:pt>
                <c:pt idx="14">
                  <c:v>8.9969999999999994E-2</c:v>
                </c:pt>
                <c:pt idx="15">
                  <c:v>9.0899999999999995E-2</c:v>
                </c:pt>
                <c:pt idx="16">
                  <c:v>9.3329999999999996E-2</c:v>
                </c:pt>
                <c:pt idx="17">
                  <c:v>9.5399999999999999E-2</c:v>
                </c:pt>
                <c:pt idx="18">
                  <c:v>9.6339999999999995E-2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Sheet1!$P$1</c:f>
              <c:strCache>
                <c:ptCount val="1"/>
                <c:pt idx="0">
                  <c:v>May-16</c:v>
                </c:pt>
              </c:strCache>
            </c:strRef>
          </c:tx>
          <c:marker>
            <c:symbol val="none"/>
          </c:marker>
          <c:cat>
            <c:numRef>
              <c:f>Sheet1!$J$2:$J$20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cat>
          <c:val>
            <c:numRef>
              <c:f>Sheet1!$I$59:$I$77</c:f>
              <c:numCache>
                <c:formatCode>General</c:formatCode>
                <c:ptCount val="19"/>
                <c:pt idx="0">
                  <c:v>7.9200000000000007E-2</c:v>
                </c:pt>
                <c:pt idx="1">
                  <c:v>8.0600000000000005E-2</c:v>
                </c:pt>
                <c:pt idx="2">
                  <c:v>8.2540000000000002E-2</c:v>
                </c:pt>
                <c:pt idx="3">
                  <c:v>8.6169999999999997E-2</c:v>
                </c:pt>
                <c:pt idx="4">
                  <c:v>8.8770000000000002E-2</c:v>
                </c:pt>
                <c:pt idx="5">
                  <c:v>8.8580000000000006E-2</c:v>
                </c:pt>
                <c:pt idx="6">
                  <c:v>8.8099999999999998E-2</c:v>
                </c:pt>
                <c:pt idx="7">
                  <c:v>8.7220000000000006E-2</c:v>
                </c:pt>
                <c:pt idx="8">
                  <c:v>8.7800000000000003E-2</c:v>
                </c:pt>
                <c:pt idx="9">
                  <c:v>8.8480000000000003E-2</c:v>
                </c:pt>
                <c:pt idx="10">
                  <c:v>8.8770000000000002E-2</c:v>
                </c:pt>
                <c:pt idx="11">
                  <c:v>8.9050000000000004E-2</c:v>
                </c:pt>
                <c:pt idx="12">
                  <c:v>8.9639999999999997E-2</c:v>
                </c:pt>
                <c:pt idx="13">
                  <c:v>9.0590000000000004E-2</c:v>
                </c:pt>
                <c:pt idx="14">
                  <c:v>9.1539999999999996E-2</c:v>
                </c:pt>
                <c:pt idx="15">
                  <c:v>9.4039999999999999E-2</c:v>
                </c:pt>
                <c:pt idx="16">
                  <c:v>9.6159999999999995E-2</c:v>
                </c:pt>
                <c:pt idx="17">
                  <c:v>9.7110000000000002E-2</c:v>
                </c:pt>
                <c:pt idx="18">
                  <c:v>9.7269999999999995E-2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6996080"/>
        <c:axId val="372717984"/>
      </c:lineChart>
      <c:catAx>
        <c:axId val="376996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72717984"/>
        <c:crosses val="autoZero"/>
        <c:auto val="1"/>
        <c:lblAlgn val="ctr"/>
        <c:lblOffset val="100"/>
        <c:noMultiLvlLbl val="0"/>
      </c:catAx>
      <c:valAx>
        <c:axId val="372717984"/>
        <c:scaling>
          <c:orientation val="minMax"/>
          <c:max val="0.14500000000000002"/>
          <c:min val="9.1000000000000025E-2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6350"/>
        </c:spPr>
        <c:crossAx val="376996080"/>
        <c:crosses val="autoZero"/>
        <c:crossBetween val="between"/>
      </c:valAx>
      <c:spPr>
        <a:noFill/>
      </c:spPr>
    </c:plotArea>
    <c:legend>
      <c:legendPos val="r"/>
      <c:layout/>
      <c:overlay val="0"/>
    </c:legend>
    <c:plotVisOnly val="1"/>
    <c:dispBlanksAs val="gap"/>
    <c:showDLblsOverMax val="0"/>
  </c:chart>
  <c:spPr>
    <a:noFill/>
    <a:ln w="15875" cap="rnd">
      <a:solidFill>
        <a:schemeClr val="accent6">
          <a:lumMod val="75000"/>
        </a:schemeClr>
      </a:solidFill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Dec-15</c:v>
                </c:pt>
              </c:strCache>
            </c:strRef>
          </c:tx>
          <c:marker>
            <c:symbol val="none"/>
          </c:marker>
          <c:cat>
            <c:numRef>
              <c:f>Sheet1!$J$2:$J$20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cat>
          <c:val>
            <c:numRef>
              <c:f>Sheet1!$D$116:$D$134</c:f>
              <c:numCache>
                <c:formatCode>General</c:formatCode>
                <c:ptCount val="19"/>
                <c:pt idx="0">
                  <c:v>9.4030000000000002E-2</c:v>
                </c:pt>
                <c:pt idx="1">
                  <c:v>9.128E-2</c:v>
                </c:pt>
                <c:pt idx="2">
                  <c:v>8.9910000000000004E-2</c:v>
                </c:pt>
                <c:pt idx="3">
                  <c:v>8.7989999999999999E-2</c:v>
                </c:pt>
                <c:pt idx="4">
                  <c:v>8.6860000000000007E-2</c:v>
                </c:pt>
                <c:pt idx="5">
                  <c:v>8.6410000000000001E-2</c:v>
                </c:pt>
                <c:pt idx="6">
                  <c:v>8.6559999999999998E-2</c:v>
                </c:pt>
                <c:pt idx="7">
                  <c:v>8.7209999999999996E-2</c:v>
                </c:pt>
                <c:pt idx="8">
                  <c:v>8.9380000000000001E-2</c:v>
                </c:pt>
                <c:pt idx="9">
                  <c:v>9.0870000000000006E-2</c:v>
                </c:pt>
                <c:pt idx="10">
                  <c:v>9.0620000000000006E-2</c:v>
                </c:pt>
                <c:pt idx="11">
                  <c:v>8.9910000000000004E-2</c:v>
                </c:pt>
                <c:pt idx="12">
                  <c:v>8.899E-2</c:v>
                </c:pt>
                <c:pt idx="13">
                  <c:v>8.9230000000000004E-2</c:v>
                </c:pt>
                <c:pt idx="14">
                  <c:v>8.9440000000000006E-2</c:v>
                </c:pt>
                <c:pt idx="15">
                  <c:v>8.9230000000000004E-2</c:v>
                </c:pt>
                <c:pt idx="16">
                  <c:v>8.9359999999999995E-2</c:v>
                </c:pt>
                <c:pt idx="17">
                  <c:v>8.9609999999999995E-2</c:v>
                </c:pt>
                <c:pt idx="18">
                  <c:v>9.0209999999999999E-2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Sheet1!$L$1</c:f>
              <c:strCache>
                <c:ptCount val="1"/>
                <c:pt idx="0">
                  <c:v>Jan-16</c:v>
                </c:pt>
              </c:strCache>
            </c:strRef>
          </c:tx>
          <c:marker>
            <c:symbol val="none"/>
          </c:marker>
          <c:dPt>
            <c:idx val="10"/>
            <c:bubble3D val="0"/>
          </c:dPt>
          <c:cat>
            <c:numRef>
              <c:f>Sheet1!$J$2:$J$20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cat>
          <c:val>
            <c:numRef>
              <c:f>Sheet1!$E$116:$E$134</c:f>
              <c:numCache>
                <c:formatCode>General</c:formatCode>
                <c:ptCount val="19"/>
                <c:pt idx="0">
                  <c:v>9.1859999999999997E-2</c:v>
                </c:pt>
                <c:pt idx="1">
                  <c:v>9.0190000000000006E-2</c:v>
                </c:pt>
                <c:pt idx="2">
                  <c:v>8.7999999999999995E-2</c:v>
                </c:pt>
                <c:pt idx="3">
                  <c:v>8.6749999999999994E-2</c:v>
                </c:pt>
                <c:pt idx="4">
                  <c:v>8.6269999999999999E-2</c:v>
                </c:pt>
                <c:pt idx="5">
                  <c:v>8.6440000000000003E-2</c:v>
                </c:pt>
                <c:pt idx="6">
                  <c:v>8.7150000000000005E-2</c:v>
                </c:pt>
                <c:pt idx="7">
                  <c:v>8.949E-2</c:v>
                </c:pt>
                <c:pt idx="8">
                  <c:v>9.1079999999999994E-2</c:v>
                </c:pt>
                <c:pt idx="9">
                  <c:v>9.0800000000000006E-2</c:v>
                </c:pt>
                <c:pt idx="10">
                  <c:v>9.0029999999999999E-2</c:v>
                </c:pt>
                <c:pt idx="11">
                  <c:v>8.906E-2</c:v>
                </c:pt>
                <c:pt idx="12">
                  <c:v>8.9300000000000004E-2</c:v>
                </c:pt>
                <c:pt idx="13">
                  <c:v>8.9520000000000002E-2</c:v>
                </c:pt>
                <c:pt idx="14">
                  <c:v>8.9289999999999994E-2</c:v>
                </c:pt>
                <c:pt idx="15">
                  <c:v>8.9429999999999996E-2</c:v>
                </c:pt>
                <c:pt idx="16">
                  <c:v>8.9679999999999996E-2</c:v>
                </c:pt>
                <c:pt idx="17">
                  <c:v>9.0300000000000005E-2</c:v>
                </c:pt>
                <c:pt idx="18">
                  <c:v>9.0999999999999998E-2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Sheet1!$M$1</c:f>
              <c:strCache>
                <c:ptCount val="1"/>
                <c:pt idx="0">
                  <c:v>Feb-16</c:v>
                </c:pt>
              </c:strCache>
            </c:strRef>
          </c:tx>
          <c:marker>
            <c:symbol val="none"/>
          </c:marker>
          <c:cat>
            <c:numRef>
              <c:f>Sheet1!$J$2:$J$20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cat>
          <c:val>
            <c:numRef>
              <c:f>Sheet1!$F$116:$F$134</c:f>
              <c:numCache>
                <c:formatCode>General</c:formatCode>
                <c:ptCount val="19"/>
                <c:pt idx="0">
                  <c:v>8.7290000000000006E-2</c:v>
                </c:pt>
                <c:pt idx="1">
                  <c:v>8.5379999999999998E-2</c:v>
                </c:pt>
                <c:pt idx="2">
                  <c:v>8.4290000000000004E-2</c:v>
                </c:pt>
                <c:pt idx="3">
                  <c:v>8.4000000000000005E-2</c:v>
                </c:pt>
                <c:pt idx="4">
                  <c:v>8.4400000000000003E-2</c:v>
                </c:pt>
                <c:pt idx="5">
                  <c:v>8.5339999999999999E-2</c:v>
                </c:pt>
                <c:pt idx="6">
                  <c:v>8.7999999999999995E-2</c:v>
                </c:pt>
                <c:pt idx="7">
                  <c:v>8.9800000000000005E-2</c:v>
                </c:pt>
                <c:pt idx="8">
                  <c:v>8.9580000000000007E-2</c:v>
                </c:pt>
                <c:pt idx="9">
                  <c:v>8.8840000000000002E-2</c:v>
                </c:pt>
                <c:pt idx="10">
                  <c:v>8.788E-2</c:v>
                </c:pt>
                <c:pt idx="11">
                  <c:v>8.8220000000000007E-2</c:v>
                </c:pt>
                <c:pt idx="12">
                  <c:v>8.8520000000000001E-2</c:v>
                </c:pt>
                <c:pt idx="13">
                  <c:v>8.8359999999999994E-2</c:v>
                </c:pt>
                <c:pt idx="14">
                  <c:v>8.8539999999999994E-2</c:v>
                </c:pt>
                <c:pt idx="15">
                  <c:v>8.8840000000000002E-2</c:v>
                </c:pt>
                <c:pt idx="16">
                  <c:v>8.9529999999999998E-2</c:v>
                </c:pt>
                <c:pt idx="17">
                  <c:v>9.0289999999999995E-2</c:v>
                </c:pt>
                <c:pt idx="18">
                  <c:v>9.2289999999999997E-2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Sheet1!$N$1</c:f>
              <c:strCache>
                <c:ptCount val="1"/>
                <c:pt idx="0">
                  <c:v>Mar-16</c:v>
                </c:pt>
              </c:strCache>
            </c:strRef>
          </c:tx>
          <c:marker>
            <c:symbol val="none"/>
          </c:marker>
          <c:cat>
            <c:numRef>
              <c:f>Sheet1!$J$2:$J$20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cat>
          <c:val>
            <c:numRef>
              <c:f>Sheet1!$G$116:$G$134</c:f>
              <c:numCache>
                <c:formatCode>General</c:formatCode>
                <c:ptCount val="19"/>
                <c:pt idx="0">
                  <c:v>8.1379999999999994E-2</c:v>
                </c:pt>
                <c:pt idx="1">
                  <c:v>8.0659999999999996E-2</c:v>
                </c:pt>
                <c:pt idx="2">
                  <c:v>8.0740000000000006E-2</c:v>
                </c:pt>
                <c:pt idx="3">
                  <c:v>8.1500000000000003E-2</c:v>
                </c:pt>
                <c:pt idx="4">
                  <c:v>8.2790000000000002E-2</c:v>
                </c:pt>
                <c:pt idx="5">
                  <c:v>8.5870000000000002E-2</c:v>
                </c:pt>
                <c:pt idx="6">
                  <c:v>8.7959999999999997E-2</c:v>
                </c:pt>
                <c:pt idx="7">
                  <c:v>8.7849999999999998E-2</c:v>
                </c:pt>
                <c:pt idx="8">
                  <c:v>8.7169999999999997E-2</c:v>
                </c:pt>
                <c:pt idx="9">
                  <c:v>8.6260000000000003E-2</c:v>
                </c:pt>
                <c:pt idx="10">
                  <c:v>8.6730000000000002E-2</c:v>
                </c:pt>
                <c:pt idx="11">
                  <c:v>8.7160000000000001E-2</c:v>
                </c:pt>
                <c:pt idx="12">
                  <c:v>8.7090000000000001E-2</c:v>
                </c:pt>
                <c:pt idx="13">
                  <c:v>8.7349999999999997E-2</c:v>
                </c:pt>
                <c:pt idx="14">
                  <c:v>8.7709999999999996E-2</c:v>
                </c:pt>
                <c:pt idx="15">
                  <c:v>8.8480000000000003E-2</c:v>
                </c:pt>
                <c:pt idx="16">
                  <c:v>8.931E-2</c:v>
                </c:pt>
                <c:pt idx="17">
                  <c:v>9.1420000000000001E-2</c:v>
                </c:pt>
                <c:pt idx="18">
                  <c:v>9.3259999999999996E-2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Sheet1!$O$1</c:f>
              <c:strCache>
                <c:ptCount val="1"/>
                <c:pt idx="0">
                  <c:v>Apr-16</c:v>
                </c:pt>
              </c:strCache>
            </c:strRef>
          </c:tx>
          <c:marker>
            <c:symbol val="none"/>
          </c:marker>
          <c:cat>
            <c:numRef>
              <c:f>Sheet1!$J$2:$J$20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cat>
          <c:val>
            <c:numRef>
              <c:f>Sheet1!$H$116:$H$134</c:f>
              <c:numCache>
                <c:formatCode>General</c:formatCode>
                <c:ptCount val="19"/>
                <c:pt idx="0">
                  <c:v>7.8439999999999996E-2</c:v>
                </c:pt>
                <c:pt idx="1">
                  <c:v>7.8799999999999995E-2</c:v>
                </c:pt>
                <c:pt idx="2">
                  <c:v>7.986E-2</c:v>
                </c:pt>
                <c:pt idx="3">
                  <c:v>8.1439999999999999E-2</c:v>
                </c:pt>
                <c:pt idx="4">
                  <c:v>8.4900000000000003E-2</c:v>
                </c:pt>
                <c:pt idx="5">
                  <c:v>8.7230000000000002E-2</c:v>
                </c:pt>
                <c:pt idx="6">
                  <c:v>8.7169999999999997E-2</c:v>
                </c:pt>
                <c:pt idx="7">
                  <c:v>8.6489999999999997E-2</c:v>
                </c:pt>
                <c:pt idx="8">
                  <c:v>8.5569999999999993E-2</c:v>
                </c:pt>
                <c:pt idx="9">
                  <c:v>8.6120000000000002E-2</c:v>
                </c:pt>
                <c:pt idx="10">
                  <c:v>8.6620000000000003E-2</c:v>
                </c:pt>
                <c:pt idx="11">
                  <c:v>8.659E-2</c:v>
                </c:pt>
                <c:pt idx="12">
                  <c:v>8.6879999999999999E-2</c:v>
                </c:pt>
                <c:pt idx="13">
                  <c:v>8.7290000000000006E-2</c:v>
                </c:pt>
                <c:pt idx="14">
                  <c:v>8.8099999999999998E-2</c:v>
                </c:pt>
                <c:pt idx="15">
                  <c:v>8.8980000000000004E-2</c:v>
                </c:pt>
                <c:pt idx="16">
                  <c:v>9.1200000000000003E-2</c:v>
                </c:pt>
                <c:pt idx="17">
                  <c:v>9.3109999999999998E-2</c:v>
                </c:pt>
                <c:pt idx="18">
                  <c:v>9.4009999999999996E-2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Sheet1!$P$1</c:f>
              <c:strCache>
                <c:ptCount val="1"/>
                <c:pt idx="0">
                  <c:v>May-16</c:v>
                </c:pt>
              </c:strCache>
            </c:strRef>
          </c:tx>
          <c:marker>
            <c:symbol val="none"/>
          </c:marker>
          <c:cat>
            <c:numRef>
              <c:f>Sheet1!$J$2:$J$20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cat>
          <c:val>
            <c:numRef>
              <c:f>Sheet1!$I$116:$I$134</c:f>
              <c:numCache>
                <c:formatCode>General</c:formatCode>
                <c:ptCount val="19"/>
                <c:pt idx="0">
                  <c:v>7.8380000000000005E-2</c:v>
                </c:pt>
                <c:pt idx="1">
                  <c:v>7.961E-2</c:v>
                </c:pt>
                <c:pt idx="2">
                  <c:v>8.1379999999999994E-2</c:v>
                </c:pt>
                <c:pt idx="3">
                  <c:v>8.5169999999999996E-2</c:v>
                </c:pt>
                <c:pt idx="4">
                  <c:v>8.7679999999999994E-2</c:v>
                </c:pt>
                <c:pt idx="5">
                  <c:v>8.7569999999999995E-2</c:v>
                </c:pt>
                <c:pt idx="6">
                  <c:v>8.6809999999999998E-2</c:v>
                </c:pt>
                <c:pt idx="7">
                  <c:v>8.5809999999999997E-2</c:v>
                </c:pt>
                <c:pt idx="8">
                  <c:v>8.6370000000000002E-2</c:v>
                </c:pt>
                <c:pt idx="9">
                  <c:v>8.6879999999999999E-2</c:v>
                </c:pt>
                <c:pt idx="10">
                  <c:v>8.6830000000000004E-2</c:v>
                </c:pt>
                <c:pt idx="11">
                  <c:v>8.7120000000000003E-2</c:v>
                </c:pt>
                <c:pt idx="12">
                  <c:v>8.7540000000000007E-2</c:v>
                </c:pt>
                <c:pt idx="13">
                  <c:v>8.8370000000000004E-2</c:v>
                </c:pt>
                <c:pt idx="14">
                  <c:v>8.9279999999999998E-2</c:v>
                </c:pt>
                <c:pt idx="15">
                  <c:v>9.1569999999999999E-2</c:v>
                </c:pt>
                <c:pt idx="16">
                  <c:v>9.3539999999999998E-2</c:v>
                </c:pt>
                <c:pt idx="17">
                  <c:v>9.4460000000000002E-2</c:v>
                </c:pt>
                <c:pt idx="18">
                  <c:v>9.4600000000000004E-2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2718768"/>
        <c:axId val="372721904"/>
      </c:lineChart>
      <c:catAx>
        <c:axId val="372718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72721904"/>
        <c:crosses val="autoZero"/>
        <c:auto val="1"/>
        <c:lblAlgn val="ctr"/>
        <c:lblOffset val="100"/>
        <c:noMultiLvlLbl val="0"/>
      </c:catAx>
      <c:valAx>
        <c:axId val="372721904"/>
        <c:scaling>
          <c:orientation val="minMax"/>
          <c:max val="0.15000000000000002"/>
          <c:min val="9.7000000000000031E-2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6350"/>
        </c:spPr>
        <c:crossAx val="372718768"/>
        <c:crosses val="autoZero"/>
        <c:crossBetween val="between"/>
      </c:valAx>
      <c:spPr>
        <a:noFill/>
      </c:spPr>
    </c:plotArea>
    <c:legend>
      <c:legendPos val="r"/>
      <c:layout/>
      <c:overlay val="0"/>
    </c:legend>
    <c:plotVisOnly val="1"/>
    <c:dispBlanksAs val="gap"/>
    <c:showDLblsOverMax val="0"/>
  </c:chart>
  <c:spPr>
    <a:noFill/>
    <a:ln w="15875" cap="rnd">
      <a:solidFill>
        <a:schemeClr val="accent6">
          <a:lumMod val="75000"/>
        </a:schemeClr>
      </a:solidFill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Dec-15</c:v>
                </c:pt>
              </c:strCache>
            </c:strRef>
          </c:tx>
          <c:marker>
            <c:symbol val="none"/>
          </c:marker>
          <c:cat>
            <c:numRef>
              <c:f>Sheet1!$J$2:$J$20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cat>
          <c:val>
            <c:numRef>
              <c:f>Sheet1!$D$135:$D$153</c:f>
              <c:numCache>
                <c:formatCode>General</c:formatCode>
                <c:ptCount val="19"/>
                <c:pt idx="0">
                  <c:v>8.8709999999999997E-2</c:v>
                </c:pt>
                <c:pt idx="1">
                  <c:v>8.6349999999999996E-2</c:v>
                </c:pt>
                <c:pt idx="2">
                  <c:v>8.5279999999999995E-2</c:v>
                </c:pt>
                <c:pt idx="3">
                  <c:v>8.3909999999999998E-2</c:v>
                </c:pt>
                <c:pt idx="4">
                  <c:v>8.2460000000000006E-2</c:v>
                </c:pt>
                <c:pt idx="5">
                  <c:v>8.1930000000000003E-2</c:v>
                </c:pt>
                <c:pt idx="6">
                  <c:v>8.2070000000000004E-2</c:v>
                </c:pt>
                <c:pt idx="7">
                  <c:v>8.2710000000000006E-2</c:v>
                </c:pt>
                <c:pt idx="8">
                  <c:v>8.4830000000000003E-2</c:v>
                </c:pt>
                <c:pt idx="9">
                  <c:v>8.6249999999999993E-2</c:v>
                </c:pt>
                <c:pt idx="10">
                  <c:v>8.5940000000000003E-2</c:v>
                </c:pt>
                <c:pt idx="11">
                  <c:v>8.523E-2</c:v>
                </c:pt>
                <c:pt idx="12">
                  <c:v>8.43E-2</c:v>
                </c:pt>
                <c:pt idx="13">
                  <c:v>8.4419999999999995E-2</c:v>
                </c:pt>
                <c:pt idx="14">
                  <c:v>8.4580000000000002E-2</c:v>
                </c:pt>
                <c:pt idx="15">
                  <c:v>8.4500000000000006E-2</c:v>
                </c:pt>
                <c:pt idx="16">
                  <c:v>8.4330000000000002E-2</c:v>
                </c:pt>
                <c:pt idx="17">
                  <c:v>8.4390000000000007E-2</c:v>
                </c:pt>
                <c:pt idx="18">
                  <c:v>8.4870000000000001E-2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Sheet1!$L$1</c:f>
              <c:strCache>
                <c:ptCount val="1"/>
                <c:pt idx="0">
                  <c:v>Jan-16</c:v>
                </c:pt>
              </c:strCache>
            </c:strRef>
          </c:tx>
          <c:marker>
            <c:symbol val="none"/>
          </c:marker>
          <c:dPt>
            <c:idx val="10"/>
            <c:bubble3D val="0"/>
          </c:dPt>
          <c:cat>
            <c:numRef>
              <c:f>Sheet1!$J$2:$J$20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cat>
          <c:val>
            <c:numRef>
              <c:f>Sheet1!$E$135:$E$153</c:f>
              <c:numCache>
                <c:formatCode>General</c:formatCode>
                <c:ptCount val="19"/>
                <c:pt idx="0">
                  <c:v>8.695E-2</c:v>
                </c:pt>
                <c:pt idx="1">
                  <c:v>8.5620000000000002E-2</c:v>
                </c:pt>
                <c:pt idx="2">
                  <c:v>8.4029999999999994E-2</c:v>
                </c:pt>
                <c:pt idx="3">
                  <c:v>8.2400000000000001E-2</c:v>
                </c:pt>
                <c:pt idx="4">
                  <c:v>8.183E-2</c:v>
                </c:pt>
                <c:pt idx="5">
                  <c:v>8.1989999999999993E-2</c:v>
                </c:pt>
                <c:pt idx="6">
                  <c:v>8.269E-2</c:v>
                </c:pt>
                <c:pt idx="7">
                  <c:v>8.4970000000000004E-2</c:v>
                </c:pt>
                <c:pt idx="8">
                  <c:v>8.6489999999999997E-2</c:v>
                </c:pt>
                <c:pt idx="9">
                  <c:v>8.6139999999999994E-2</c:v>
                </c:pt>
                <c:pt idx="10">
                  <c:v>8.5370000000000001E-2</c:v>
                </c:pt>
                <c:pt idx="11">
                  <c:v>8.4379999999999997E-2</c:v>
                </c:pt>
                <c:pt idx="12">
                  <c:v>8.4500000000000006E-2</c:v>
                </c:pt>
                <c:pt idx="13">
                  <c:v>8.4659999999999999E-2</c:v>
                </c:pt>
                <c:pt idx="14">
                  <c:v>8.4580000000000002E-2</c:v>
                </c:pt>
                <c:pt idx="15">
                  <c:v>8.4390000000000007E-2</c:v>
                </c:pt>
                <c:pt idx="16">
                  <c:v>8.4459999999999993E-2</c:v>
                </c:pt>
                <c:pt idx="17">
                  <c:v>8.4949999999999998E-2</c:v>
                </c:pt>
                <c:pt idx="18">
                  <c:v>8.5519999999999999E-2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Sheet1!$M$1</c:f>
              <c:strCache>
                <c:ptCount val="1"/>
                <c:pt idx="0">
                  <c:v>Feb-16</c:v>
                </c:pt>
              </c:strCache>
            </c:strRef>
          </c:tx>
          <c:marker>
            <c:symbol val="none"/>
          </c:marker>
          <c:cat>
            <c:numRef>
              <c:f>Sheet1!$J$2:$J$20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cat>
          <c:val>
            <c:numRef>
              <c:f>Sheet1!$F$135:$F$153</c:f>
              <c:numCache>
                <c:formatCode>General</c:formatCode>
                <c:ptCount val="19"/>
                <c:pt idx="0">
                  <c:v>8.2809999999999995E-2</c:v>
                </c:pt>
                <c:pt idx="1">
                  <c:v>8.1479999999999997E-2</c:v>
                </c:pt>
                <c:pt idx="2">
                  <c:v>7.9990000000000006E-2</c:v>
                </c:pt>
                <c:pt idx="3">
                  <c:v>7.9619999999999996E-2</c:v>
                </c:pt>
                <c:pt idx="4">
                  <c:v>0.08</c:v>
                </c:pt>
                <c:pt idx="5">
                  <c:v>8.0930000000000002E-2</c:v>
                </c:pt>
                <c:pt idx="6">
                  <c:v>8.3529999999999993E-2</c:v>
                </c:pt>
                <c:pt idx="7">
                  <c:v>8.5260000000000002E-2</c:v>
                </c:pt>
                <c:pt idx="8">
                  <c:v>8.4970000000000004E-2</c:v>
                </c:pt>
                <c:pt idx="9">
                  <c:v>8.4220000000000003E-2</c:v>
                </c:pt>
                <c:pt idx="10">
                  <c:v>8.3239999999999995E-2</c:v>
                </c:pt>
                <c:pt idx="11">
                  <c:v>8.344E-2</c:v>
                </c:pt>
                <c:pt idx="12">
                  <c:v>8.3680000000000004E-2</c:v>
                </c:pt>
                <c:pt idx="13">
                  <c:v>8.3659999999999998E-2</c:v>
                </c:pt>
                <c:pt idx="14">
                  <c:v>8.3510000000000001E-2</c:v>
                </c:pt>
                <c:pt idx="15">
                  <c:v>8.3610000000000004E-2</c:v>
                </c:pt>
                <c:pt idx="16">
                  <c:v>8.4169999999999995E-2</c:v>
                </c:pt>
                <c:pt idx="17">
                  <c:v>8.4790000000000004E-2</c:v>
                </c:pt>
                <c:pt idx="18">
                  <c:v>8.6650000000000005E-2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Sheet1!$N$1</c:f>
              <c:strCache>
                <c:ptCount val="1"/>
                <c:pt idx="0">
                  <c:v>Mar-16</c:v>
                </c:pt>
              </c:strCache>
            </c:strRef>
          </c:tx>
          <c:marker>
            <c:symbol val="none"/>
          </c:marker>
          <c:cat>
            <c:numRef>
              <c:f>Sheet1!$J$2:$J$20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cat>
          <c:val>
            <c:numRef>
              <c:f>Sheet1!$G$135:$G$153</c:f>
              <c:numCache>
                <c:formatCode>General</c:formatCode>
                <c:ptCount val="19"/>
                <c:pt idx="0">
                  <c:v>7.7590000000000006E-2</c:v>
                </c:pt>
                <c:pt idx="1">
                  <c:v>7.6490000000000002E-2</c:v>
                </c:pt>
                <c:pt idx="2">
                  <c:v>7.6490000000000002E-2</c:v>
                </c:pt>
                <c:pt idx="3">
                  <c:v>7.7219999999999997E-2</c:v>
                </c:pt>
                <c:pt idx="4">
                  <c:v>7.8490000000000004E-2</c:v>
                </c:pt>
                <c:pt idx="5">
                  <c:v>8.1500000000000003E-2</c:v>
                </c:pt>
                <c:pt idx="6">
                  <c:v>8.3500000000000005E-2</c:v>
                </c:pt>
                <c:pt idx="7">
                  <c:v>8.3320000000000005E-2</c:v>
                </c:pt>
                <c:pt idx="8">
                  <c:v>8.2629999999999995E-2</c:v>
                </c:pt>
                <c:pt idx="9">
                  <c:v>8.1699999999999995E-2</c:v>
                </c:pt>
                <c:pt idx="10">
                  <c:v>8.2019999999999996E-2</c:v>
                </c:pt>
                <c:pt idx="11">
                  <c:v>8.2369999999999999E-2</c:v>
                </c:pt>
                <c:pt idx="12">
                  <c:v>8.2430000000000003E-2</c:v>
                </c:pt>
                <c:pt idx="13">
                  <c:v>8.2339999999999997E-2</c:v>
                </c:pt>
                <c:pt idx="14">
                  <c:v>8.251E-2</c:v>
                </c:pt>
                <c:pt idx="15">
                  <c:v>8.3129999999999996E-2</c:v>
                </c:pt>
                <c:pt idx="16">
                  <c:v>8.3820000000000006E-2</c:v>
                </c:pt>
                <c:pt idx="17">
                  <c:v>8.5790000000000005E-2</c:v>
                </c:pt>
                <c:pt idx="18">
                  <c:v>8.7459999999999996E-2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Sheet1!$O$1</c:f>
              <c:strCache>
                <c:ptCount val="1"/>
                <c:pt idx="0">
                  <c:v>Apr-16</c:v>
                </c:pt>
              </c:strCache>
            </c:strRef>
          </c:tx>
          <c:marker>
            <c:symbol val="none"/>
          </c:marker>
          <c:cat>
            <c:numRef>
              <c:f>Sheet1!$J$2:$J$20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cat>
          <c:val>
            <c:numRef>
              <c:f>Sheet1!$H$135:$H$153</c:f>
              <c:numCache>
                <c:formatCode>General</c:formatCode>
                <c:ptCount val="19"/>
                <c:pt idx="0">
                  <c:v>7.4300000000000005E-2</c:v>
                </c:pt>
                <c:pt idx="1">
                  <c:v>7.4579999999999994E-2</c:v>
                </c:pt>
                <c:pt idx="2">
                  <c:v>7.5600000000000001E-2</c:v>
                </c:pt>
                <c:pt idx="3">
                  <c:v>7.7189999999999995E-2</c:v>
                </c:pt>
                <c:pt idx="4">
                  <c:v>8.0600000000000005E-2</c:v>
                </c:pt>
                <c:pt idx="5">
                  <c:v>8.2830000000000001E-2</c:v>
                </c:pt>
                <c:pt idx="6">
                  <c:v>8.269E-2</c:v>
                </c:pt>
                <c:pt idx="7">
                  <c:v>8.1989999999999993E-2</c:v>
                </c:pt>
                <c:pt idx="8">
                  <c:v>8.1049999999999997E-2</c:v>
                </c:pt>
                <c:pt idx="9">
                  <c:v>8.1430000000000002E-2</c:v>
                </c:pt>
                <c:pt idx="10">
                  <c:v>8.1839999999999996E-2</c:v>
                </c:pt>
                <c:pt idx="11">
                  <c:v>8.1939999999999999E-2</c:v>
                </c:pt>
                <c:pt idx="12">
                  <c:v>8.1879999999999994E-2</c:v>
                </c:pt>
                <c:pt idx="13">
                  <c:v>8.208E-2</c:v>
                </c:pt>
                <c:pt idx="14">
                  <c:v>8.2750000000000004E-2</c:v>
                </c:pt>
                <c:pt idx="15">
                  <c:v>8.3489999999999995E-2</c:v>
                </c:pt>
                <c:pt idx="16">
                  <c:v>8.5550000000000001E-2</c:v>
                </c:pt>
                <c:pt idx="17">
                  <c:v>8.7300000000000003E-2</c:v>
                </c:pt>
                <c:pt idx="18">
                  <c:v>8.8059999999999999E-2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Sheet1!$P$1</c:f>
              <c:strCache>
                <c:ptCount val="1"/>
                <c:pt idx="0">
                  <c:v>May-16</c:v>
                </c:pt>
              </c:strCache>
            </c:strRef>
          </c:tx>
          <c:marker>
            <c:symbol val="none"/>
          </c:marker>
          <c:cat>
            <c:numRef>
              <c:f>Sheet1!$J$2:$J$20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cat>
          <c:val>
            <c:numRef>
              <c:f>Sheet1!$I$135:$I$153</c:f>
              <c:numCache>
                <c:formatCode>General</c:formatCode>
                <c:ptCount val="19"/>
                <c:pt idx="0">
                  <c:v>7.4219999999999994E-2</c:v>
                </c:pt>
                <c:pt idx="1">
                  <c:v>7.5410000000000005E-2</c:v>
                </c:pt>
                <c:pt idx="2">
                  <c:v>7.7179999999999999E-2</c:v>
                </c:pt>
                <c:pt idx="3">
                  <c:v>8.0909999999999996E-2</c:v>
                </c:pt>
                <c:pt idx="4">
                  <c:v>8.3320000000000005E-2</c:v>
                </c:pt>
                <c:pt idx="5">
                  <c:v>8.3119999999999999E-2</c:v>
                </c:pt>
                <c:pt idx="6">
                  <c:v>8.2339999999999997E-2</c:v>
                </c:pt>
                <c:pt idx="7">
                  <c:v>8.1309999999999993E-2</c:v>
                </c:pt>
                <c:pt idx="8">
                  <c:v>8.1689999999999999E-2</c:v>
                </c:pt>
                <c:pt idx="9">
                  <c:v>8.2110000000000002E-2</c:v>
                </c:pt>
                <c:pt idx="10">
                  <c:v>8.2199999999999995E-2</c:v>
                </c:pt>
                <c:pt idx="11">
                  <c:v>8.2110000000000002E-2</c:v>
                </c:pt>
                <c:pt idx="12">
                  <c:v>8.2309999999999994E-2</c:v>
                </c:pt>
                <c:pt idx="13">
                  <c:v>8.3000000000000004E-2</c:v>
                </c:pt>
                <c:pt idx="14">
                  <c:v>8.3760000000000001E-2</c:v>
                </c:pt>
                <c:pt idx="15">
                  <c:v>8.5900000000000004E-2</c:v>
                </c:pt>
                <c:pt idx="16">
                  <c:v>8.77E-2</c:v>
                </c:pt>
                <c:pt idx="17">
                  <c:v>8.8480000000000003E-2</c:v>
                </c:pt>
                <c:pt idx="18">
                  <c:v>8.8510000000000005E-2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5872248"/>
        <c:axId val="265872640"/>
      </c:lineChart>
      <c:catAx>
        <c:axId val="265872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65872640"/>
        <c:crosses val="autoZero"/>
        <c:auto val="1"/>
        <c:lblAlgn val="ctr"/>
        <c:lblOffset val="100"/>
        <c:noMultiLvlLbl val="0"/>
      </c:catAx>
      <c:valAx>
        <c:axId val="265872640"/>
        <c:scaling>
          <c:orientation val="minMax"/>
          <c:max val="0.14300000000000002"/>
          <c:min val="9.2000000000000026E-2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6350"/>
        </c:spPr>
        <c:crossAx val="265872248"/>
        <c:crosses val="autoZero"/>
        <c:crossBetween val="between"/>
      </c:valAx>
      <c:spPr>
        <a:noFill/>
      </c:spPr>
    </c:plotArea>
    <c:legend>
      <c:legendPos val="r"/>
      <c:layout/>
      <c:overlay val="0"/>
    </c:legend>
    <c:plotVisOnly val="1"/>
    <c:dispBlanksAs val="gap"/>
    <c:showDLblsOverMax val="0"/>
  </c:chart>
  <c:spPr>
    <a:noFill/>
    <a:ln w="15875" cap="rnd">
      <a:solidFill>
        <a:schemeClr val="accent6">
          <a:lumMod val="75000"/>
        </a:schemeClr>
      </a:solidFill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Dec-15</c:v>
                </c:pt>
              </c:strCache>
            </c:strRef>
          </c:tx>
          <c:marker>
            <c:symbol val="none"/>
          </c:marker>
          <c:cat>
            <c:numRef>
              <c:f>Sheet1!$J$2:$J$20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cat>
          <c:val>
            <c:numRef>
              <c:f>Sheet1!$D$155:$D$173</c:f>
              <c:numCache>
                <c:formatCode>General</c:formatCode>
                <c:ptCount val="19"/>
                <c:pt idx="0">
                  <c:v>9.3969999999999998E-2</c:v>
                </c:pt>
                <c:pt idx="1">
                  <c:v>9.2960000000000001E-2</c:v>
                </c:pt>
                <c:pt idx="2">
                  <c:v>9.2770000000000005E-2</c:v>
                </c:pt>
                <c:pt idx="3">
                  <c:v>9.1939999999999994E-2</c:v>
                </c:pt>
                <c:pt idx="4">
                  <c:v>9.1189999999999993E-2</c:v>
                </c:pt>
                <c:pt idx="5">
                  <c:v>9.1170000000000001E-2</c:v>
                </c:pt>
                <c:pt idx="6">
                  <c:v>9.1649999999999995E-2</c:v>
                </c:pt>
                <c:pt idx="7">
                  <c:v>9.2590000000000006E-2</c:v>
                </c:pt>
                <c:pt idx="8">
                  <c:v>9.5000000000000001E-2</c:v>
                </c:pt>
                <c:pt idx="9">
                  <c:v>9.6809999999999993E-2</c:v>
                </c:pt>
                <c:pt idx="10">
                  <c:v>9.6409999999999996E-2</c:v>
                </c:pt>
                <c:pt idx="11">
                  <c:v>9.6060000000000006E-2</c:v>
                </c:pt>
                <c:pt idx="12">
                  <c:v>9.5310000000000006E-2</c:v>
                </c:pt>
                <c:pt idx="13">
                  <c:v>9.6089999999999995E-2</c:v>
                </c:pt>
                <c:pt idx="14">
                  <c:v>9.6790000000000001E-2</c:v>
                </c:pt>
                <c:pt idx="15">
                  <c:v>9.7129999999999994E-2</c:v>
                </c:pt>
                <c:pt idx="16">
                  <c:v>9.7549999999999998E-2</c:v>
                </c:pt>
                <c:pt idx="17">
                  <c:v>9.8089999999999997E-2</c:v>
                </c:pt>
                <c:pt idx="18">
                  <c:v>9.8979999999999999E-2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Sheet1!$L$1</c:f>
              <c:strCache>
                <c:ptCount val="1"/>
                <c:pt idx="0">
                  <c:v>Jan-16</c:v>
                </c:pt>
              </c:strCache>
            </c:strRef>
          </c:tx>
          <c:marker>
            <c:symbol val="none"/>
          </c:marker>
          <c:dPt>
            <c:idx val="10"/>
            <c:bubble3D val="0"/>
          </c:dPt>
          <c:cat>
            <c:numRef>
              <c:f>Sheet1!$J$2:$J$20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cat>
          <c:val>
            <c:numRef>
              <c:f>Sheet1!$E$155:$E$173</c:f>
              <c:numCache>
                <c:formatCode>General</c:formatCode>
                <c:ptCount val="19"/>
                <c:pt idx="0">
                  <c:v>9.3759999999999996E-2</c:v>
                </c:pt>
                <c:pt idx="1">
                  <c:v>9.3429999999999999E-2</c:v>
                </c:pt>
                <c:pt idx="2">
                  <c:v>9.2410000000000006E-2</c:v>
                </c:pt>
                <c:pt idx="3">
                  <c:v>9.153E-2</c:v>
                </c:pt>
                <c:pt idx="4">
                  <c:v>9.1469999999999996E-2</c:v>
                </c:pt>
                <c:pt idx="5">
                  <c:v>9.1969999999999996E-2</c:v>
                </c:pt>
                <c:pt idx="6">
                  <c:v>9.2969999999999997E-2</c:v>
                </c:pt>
                <c:pt idx="7">
                  <c:v>9.5519999999999994E-2</c:v>
                </c:pt>
                <c:pt idx="8">
                  <c:v>9.7420000000000007E-2</c:v>
                </c:pt>
                <c:pt idx="9">
                  <c:v>9.6949999999999995E-2</c:v>
                </c:pt>
                <c:pt idx="10">
                  <c:v>9.6549999999999997E-2</c:v>
                </c:pt>
                <c:pt idx="11">
                  <c:v>9.5729999999999996E-2</c:v>
                </c:pt>
                <c:pt idx="12">
                  <c:v>9.6530000000000005E-2</c:v>
                </c:pt>
                <c:pt idx="13">
                  <c:v>9.7239999999999993E-2</c:v>
                </c:pt>
                <c:pt idx="14">
                  <c:v>9.7570000000000004E-2</c:v>
                </c:pt>
                <c:pt idx="15">
                  <c:v>9.7979999999999998E-2</c:v>
                </c:pt>
                <c:pt idx="16">
                  <c:v>9.8530000000000006E-2</c:v>
                </c:pt>
                <c:pt idx="17">
                  <c:v>9.9449999999999997E-2</c:v>
                </c:pt>
                <c:pt idx="18">
                  <c:v>0.10032000000000001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Sheet1!$M$1</c:f>
              <c:strCache>
                <c:ptCount val="1"/>
                <c:pt idx="0">
                  <c:v>Feb-16</c:v>
                </c:pt>
              </c:strCache>
            </c:strRef>
          </c:tx>
          <c:marker>
            <c:symbol val="none"/>
          </c:marker>
          <c:cat>
            <c:numRef>
              <c:f>Sheet1!$J$2:$J$20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cat>
          <c:val>
            <c:numRef>
              <c:f>Sheet1!$F$155:$F$173</c:f>
              <c:numCache>
                <c:formatCode>General</c:formatCode>
                <c:ptCount val="19"/>
                <c:pt idx="0">
                  <c:v>9.1090000000000004E-2</c:v>
                </c:pt>
                <c:pt idx="1">
                  <c:v>9.0289999999999995E-2</c:v>
                </c:pt>
                <c:pt idx="2">
                  <c:v>8.9550000000000005E-2</c:v>
                </c:pt>
                <c:pt idx="3">
                  <c:v>8.9679999999999996E-2</c:v>
                </c:pt>
                <c:pt idx="4">
                  <c:v>9.0399999999999994E-2</c:v>
                </c:pt>
                <c:pt idx="5">
                  <c:v>9.1630000000000003E-2</c:v>
                </c:pt>
                <c:pt idx="6">
                  <c:v>9.4549999999999995E-2</c:v>
                </c:pt>
                <c:pt idx="7">
                  <c:v>9.6680000000000002E-2</c:v>
                </c:pt>
                <c:pt idx="8">
                  <c:v>9.6229999999999996E-2</c:v>
                </c:pt>
                <c:pt idx="9">
                  <c:v>9.5839999999999995E-2</c:v>
                </c:pt>
                <c:pt idx="10">
                  <c:v>9.5009999999999997E-2</c:v>
                </c:pt>
                <c:pt idx="11">
                  <c:v>9.5899999999999999E-2</c:v>
                </c:pt>
                <c:pt idx="12">
                  <c:v>9.6689999999999998E-2</c:v>
                </c:pt>
                <c:pt idx="13">
                  <c:v>9.708E-2</c:v>
                </c:pt>
                <c:pt idx="14">
                  <c:v>9.7540000000000002E-2</c:v>
                </c:pt>
                <c:pt idx="15">
                  <c:v>9.8129999999999995E-2</c:v>
                </c:pt>
                <c:pt idx="16">
                  <c:v>9.9110000000000004E-2</c:v>
                </c:pt>
                <c:pt idx="17">
                  <c:v>0.10004</c:v>
                </c:pt>
                <c:pt idx="18">
                  <c:v>0.10253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Sheet1!$N$1</c:f>
              <c:strCache>
                <c:ptCount val="1"/>
                <c:pt idx="0">
                  <c:v>Mar-16</c:v>
                </c:pt>
              </c:strCache>
            </c:strRef>
          </c:tx>
          <c:marker>
            <c:symbol val="none"/>
          </c:marker>
          <c:cat>
            <c:numRef>
              <c:f>Sheet1!$J$2:$J$20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cat>
          <c:val>
            <c:numRef>
              <c:f>Sheet1!$G$155:$G$173</c:f>
              <c:numCache>
                <c:formatCode>General</c:formatCode>
                <c:ptCount val="19"/>
                <c:pt idx="0">
                  <c:v>8.6660000000000001E-2</c:v>
                </c:pt>
                <c:pt idx="1">
                  <c:v>8.6290000000000006E-2</c:v>
                </c:pt>
                <c:pt idx="2">
                  <c:v>8.6809999999999998E-2</c:v>
                </c:pt>
                <c:pt idx="3">
                  <c:v>8.7889999999999996E-2</c:v>
                </c:pt>
                <c:pt idx="4">
                  <c:v>8.949E-2</c:v>
                </c:pt>
                <c:pt idx="5">
                  <c:v>9.2880000000000004E-2</c:v>
                </c:pt>
                <c:pt idx="6">
                  <c:v>9.5310000000000006E-2</c:v>
                </c:pt>
                <c:pt idx="7">
                  <c:v>9.4939999999999997E-2</c:v>
                </c:pt>
                <c:pt idx="8">
                  <c:v>9.4600000000000004E-2</c:v>
                </c:pt>
                <c:pt idx="9">
                  <c:v>9.3799999999999994E-2</c:v>
                </c:pt>
                <c:pt idx="10">
                  <c:v>9.4829999999999998E-2</c:v>
                </c:pt>
                <c:pt idx="11">
                  <c:v>9.5729999999999996E-2</c:v>
                </c:pt>
                <c:pt idx="12">
                  <c:v>9.6199999999999994E-2</c:v>
                </c:pt>
                <c:pt idx="13">
                  <c:v>9.672E-2</c:v>
                </c:pt>
                <c:pt idx="14">
                  <c:v>9.7379999999999994E-2</c:v>
                </c:pt>
                <c:pt idx="15">
                  <c:v>9.844E-2</c:v>
                </c:pt>
                <c:pt idx="16">
                  <c:v>9.9440000000000001E-2</c:v>
                </c:pt>
                <c:pt idx="17">
                  <c:v>0.10206</c:v>
                </c:pt>
                <c:pt idx="18">
                  <c:v>0.10427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Sheet1!$O$1</c:f>
              <c:strCache>
                <c:ptCount val="1"/>
                <c:pt idx="0">
                  <c:v>Apr-16</c:v>
                </c:pt>
              </c:strCache>
            </c:strRef>
          </c:tx>
          <c:marker>
            <c:symbol val="none"/>
          </c:marker>
          <c:cat>
            <c:numRef>
              <c:f>Sheet1!$J$2:$J$20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cat>
          <c:val>
            <c:numRef>
              <c:f>Sheet1!$H$155:$H$173</c:f>
              <c:numCache>
                <c:formatCode>General</c:formatCode>
                <c:ptCount val="19"/>
                <c:pt idx="0">
                  <c:v>8.473E-2</c:v>
                </c:pt>
                <c:pt idx="1">
                  <c:v>8.5519999999999999E-2</c:v>
                </c:pt>
                <c:pt idx="2">
                  <c:v>8.6889999999999995E-2</c:v>
                </c:pt>
                <c:pt idx="3">
                  <c:v>8.8779999999999998E-2</c:v>
                </c:pt>
                <c:pt idx="4">
                  <c:v>9.2600000000000002E-2</c:v>
                </c:pt>
                <c:pt idx="5">
                  <c:v>9.529E-2</c:v>
                </c:pt>
                <c:pt idx="6">
                  <c:v>9.4890000000000002E-2</c:v>
                </c:pt>
                <c:pt idx="7">
                  <c:v>9.4530000000000003E-2</c:v>
                </c:pt>
                <c:pt idx="8">
                  <c:v>9.3670000000000003E-2</c:v>
                </c:pt>
                <c:pt idx="9">
                  <c:v>9.4780000000000003E-2</c:v>
                </c:pt>
                <c:pt idx="10">
                  <c:v>9.5750000000000002E-2</c:v>
                </c:pt>
                <c:pt idx="11">
                  <c:v>9.6240000000000006E-2</c:v>
                </c:pt>
                <c:pt idx="12">
                  <c:v>9.6790000000000001E-2</c:v>
                </c:pt>
                <c:pt idx="13">
                  <c:v>9.7489999999999993E-2</c:v>
                </c:pt>
                <c:pt idx="14">
                  <c:v>9.8599999999999993E-2</c:v>
                </c:pt>
                <c:pt idx="15">
                  <c:v>9.9640000000000006E-2</c:v>
                </c:pt>
                <c:pt idx="16">
                  <c:v>0.10237</c:v>
                </c:pt>
                <c:pt idx="17">
                  <c:v>0.10466</c:v>
                </c:pt>
                <c:pt idx="18">
                  <c:v>0.10562000000000001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Sheet1!$P$1</c:f>
              <c:strCache>
                <c:ptCount val="1"/>
                <c:pt idx="0">
                  <c:v>May-16</c:v>
                </c:pt>
              </c:strCache>
            </c:strRef>
          </c:tx>
          <c:marker>
            <c:symbol val="none"/>
          </c:marker>
          <c:cat>
            <c:numRef>
              <c:f>Sheet1!$J$2:$J$20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cat>
          <c:val>
            <c:numRef>
              <c:f>Sheet1!$I$155:$I$173</c:f>
              <c:numCache>
                <c:formatCode>General</c:formatCode>
                <c:ptCount val="19"/>
                <c:pt idx="0">
                  <c:v>8.5959999999999995E-2</c:v>
                </c:pt>
                <c:pt idx="1">
                  <c:v>8.7440000000000004E-2</c:v>
                </c:pt>
                <c:pt idx="2">
                  <c:v>8.9480000000000004E-2</c:v>
                </c:pt>
                <c:pt idx="3">
                  <c:v>9.3579999999999997E-2</c:v>
                </c:pt>
                <c:pt idx="4">
                  <c:v>9.6420000000000006E-2</c:v>
                </c:pt>
                <c:pt idx="5">
                  <c:v>9.5869999999999997E-2</c:v>
                </c:pt>
                <c:pt idx="6">
                  <c:v>9.5409999999999995E-2</c:v>
                </c:pt>
                <c:pt idx="7">
                  <c:v>9.443E-2</c:v>
                </c:pt>
                <c:pt idx="8">
                  <c:v>9.5549999999999996E-2</c:v>
                </c:pt>
                <c:pt idx="9">
                  <c:v>9.6519999999999995E-2</c:v>
                </c:pt>
                <c:pt idx="10">
                  <c:v>9.6979999999999997E-2</c:v>
                </c:pt>
                <c:pt idx="11">
                  <c:v>9.7530000000000006E-2</c:v>
                </c:pt>
                <c:pt idx="12">
                  <c:v>9.8220000000000002E-2</c:v>
                </c:pt>
                <c:pt idx="13">
                  <c:v>9.9339999999999998E-2</c:v>
                </c:pt>
                <c:pt idx="14">
                  <c:v>0.1004</c:v>
                </c:pt>
                <c:pt idx="15">
                  <c:v>0.1032</c:v>
                </c:pt>
                <c:pt idx="16">
                  <c:v>0.10555</c:v>
                </c:pt>
                <c:pt idx="17">
                  <c:v>0.1065</c:v>
                </c:pt>
                <c:pt idx="18">
                  <c:v>0.10679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0492872"/>
        <c:axId val="561014344"/>
      </c:lineChart>
      <c:catAx>
        <c:axId val="370492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61014344"/>
        <c:crosses val="autoZero"/>
        <c:auto val="1"/>
        <c:lblAlgn val="ctr"/>
        <c:lblOffset val="100"/>
        <c:noMultiLvlLbl val="0"/>
      </c:catAx>
      <c:valAx>
        <c:axId val="561014344"/>
        <c:scaling>
          <c:orientation val="minMax"/>
          <c:max val="0.15000000000000002"/>
          <c:min val="9.7000000000000031E-2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6350"/>
        </c:spPr>
        <c:crossAx val="370492872"/>
        <c:crosses val="autoZero"/>
        <c:crossBetween val="between"/>
      </c:valAx>
      <c:spPr>
        <a:noFill/>
      </c:spPr>
    </c:plotArea>
    <c:legend>
      <c:legendPos val="r"/>
      <c:layout/>
      <c:overlay val="0"/>
    </c:legend>
    <c:plotVisOnly val="1"/>
    <c:dispBlanksAs val="gap"/>
    <c:showDLblsOverMax val="0"/>
  </c:chart>
  <c:spPr>
    <a:noFill/>
    <a:ln w="15875" cap="rnd">
      <a:solidFill>
        <a:schemeClr val="accent6">
          <a:lumMod val="75000"/>
        </a:schemeClr>
      </a:solidFill>
    </a:ln>
  </c:sp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8172268177669132E-2"/>
          <c:y val="6.7905319174552725E-2"/>
          <c:w val="0.79917210709672126"/>
          <c:h val="0.77887355823641313"/>
        </c:manualLayout>
      </c:layout>
      <c:lineChart>
        <c:grouping val="standard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Dec-15</c:v>
                </c:pt>
              </c:strCache>
            </c:strRef>
          </c:tx>
          <c:marker>
            <c:symbol val="none"/>
          </c:marker>
          <c:cat>
            <c:numRef>
              <c:f>Sheet1!$J$2:$J$20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cat>
          <c:val>
            <c:numRef>
              <c:f>Sheet1!$D$174:$D$192</c:f>
              <c:numCache>
                <c:formatCode>General</c:formatCode>
                <c:ptCount val="19"/>
                <c:pt idx="0">
                  <c:v>9.1370000000000007E-2</c:v>
                </c:pt>
                <c:pt idx="1">
                  <c:v>8.9980000000000004E-2</c:v>
                </c:pt>
                <c:pt idx="2">
                  <c:v>8.9639999999999997E-2</c:v>
                </c:pt>
                <c:pt idx="3">
                  <c:v>8.8639999999999997E-2</c:v>
                </c:pt>
                <c:pt idx="4">
                  <c:v>8.7720000000000006E-2</c:v>
                </c:pt>
                <c:pt idx="5">
                  <c:v>8.7480000000000002E-2</c:v>
                </c:pt>
                <c:pt idx="6">
                  <c:v>8.7819999999999995E-2</c:v>
                </c:pt>
                <c:pt idx="7">
                  <c:v>8.8709999999999997E-2</c:v>
                </c:pt>
                <c:pt idx="8">
                  <c:v>9.103E-2</c:v>
                </c:pt>
                <c:pt idx="9">
                  <c:v>9.2759999999999995E-2</c:v>
                </c:pt>
                <c:pt idx="10">
                  <c:v>9.2319999999999999E-2</c:v>
                </c:pt>
                <c:pt idx="11">
                  <c:v>9.1969999999999996E-2</c:v>
                </c:pt>
                <c:pt idx="12">
                  <c:v>9.1230000000000006E-2</c:v>
                </c:pt>
                <c:pt idx="13">
                  <c:v>9.1670000000000001E-2</c:v>
                </c:pt>
                <c:pt idx="14">
                  <c:v>9.2119999999999994E-2</c:v>
                </c:pt>
                <c:pt idx="15">
                  <c:v>9.2200000000000004E-2</c:v>
                </c:pt>
                <c:pt idx="16">
                  <c:v>9.2359999999999998E-2</c:v>
                </c:pt>
                <c:pt idx="17">
                  <c:v>9.2600000000000002E-2</c:v>
                </c:pt>
                <c:pt idx="18">
                  <c:v>9.325E-2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Sheet1!$L$1</c:f>
              <c:strCache>
                <c:ptCount val="1"/>
                <c:pt idx="0">
                  <c:v>Jan-16</c:v>
                </c:pt>
              </c:strCache>
            </c:strRef>
          </c:tx>
          <c:marker>
            <c:symbol val="none"/>
          </c:marker>
          <c:dPt>
            <c:idx val="10"/>
            <c:bubble3D val="0"/>
          </c:dPt>
          <c:cat>
            <c:numRef>
              <c:f>Sheet1!$J$2:$J$20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cat>
          <c:val>
            <c:numRef>
              <c:f>Sheet1!$E$174:$E$192</c:f>
              <c:numCache>
                <c:formatCode>General</c:formatCode>
                <c:ptCount val="19"/>
                <c:pt idx="0">
                  <c:v>9.0740000000000001E-2</c:v>
                </c:pt>
                <c:pt idx="1">
                  <c:v>9.0230000000000005E-2</c:v>
                </c:pt>
                <c:pt idx="2">
                  <c:v>8.9020000000000002E-2</c:v>
                </c:pt>
                <c:pt idx="3">
                  <c:v>8.7959999999999997E-2</c:v>
                </c:pt>
                <c:pt idx="4">
                  <c:v>8.7679999999999994E-2</c:v>
                </c:pt>
                <c:pt idx="5">
                  <c:v>8.8029999999999997E-2</c:v>
                </c:pt>
                <c:pt idx="6">
                  <c:v>8.8969999999999994E-2</c:v>
                </c:pt>
                <c:pt idx="7">
                  <c:v>9.1450000000000004E-2</c:v>
                </c:pt>
                <c:pt idx="8">
                  <c:v>9.3270000000000006E-2</c:v>
                </c:pt>
                <c:pt idx="9">
                  <c:v>9.2759999999999995E-2</c:v>
                </c:pt>
                <c:pt idx="10">
                  <c:v>9.2369999999999994E-2</c:v>
                </c:pt>
                <c:pt idx="11">
                  <c:v>9.1560000000000002E-2</c:v>
                </c:pt>
                <c:pt idx="12">
                  <c:v>9.2009999999999995E-2</c:v>
                </c:pt>
                <c:pt idx="13">
                  <c:v>9.2460000000000001E-2</c:v>
                </c:pt>
                <c:pt idx="14">
                  <c:v>9.2520000000000005E-2</c:v>
                </c:pt>
                <c:pt idx="15">
                  <c:v>9.2670000000000002E-2</c:v>
                </c:pt>
                <c:pt idx="16">
                  <c:v>9.2910000000000006E-2</c:v>
                </c:pt>
                <c:pt idx="17">
                  <c:v>9.3579999999999997E-2</c:v>
                </c:pt>
                <c:pt idx="18">
                  <c:v>9.4280000000000003E-2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Sheet1!$M$1</c:f>
              <c:strCache>
                <c:ptCount val="1"/>
                <c:pt idx="0">
                  <c:v>Feb-16</c:v>
                </c:pt>
              </c:strCache>
            </c:strRef>
          </c:tx>
          <c:marker>
            <c:symbol val="none"/>
          </c:marker>
          <c:cat>
            <c:numRef>
              <c:f>Sheet1!$J$2:$J$20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cat>
          <c:val>
            <c:numRef>
              <c:f>Sheet1!$F$174:$F$192</c:f>
              <c:numCache>
                <c:formatCode>General</c:formatCode>
                <c:ptCount val="19"/>
                <c:pt idx="0">
                  <c:v>8.7790000000000007E-2</c:v>
                </c:pt>
                <c:pt idx="1">
                  <c:v>8.6809999999999998E-2</c:v>
                </c:pt>
                <c:pt idx="2">
                  <c:v>8.5879999999999998E-2</c:v>
                </c:pt>
                <c:pt idx="3">
                  <c:v>8.5779999999999995E-2</c:v>
                </c:pt>
                <c:pt idx="4">
                  <c:v>8.6349999999999996E-2</c:v>
                </c:pt>
                <c:pt idx="5">
                  <c:v>8.7529999999999997E-2</c:v>
                </c:pt>
                <c:pt idx="6">
                  <c:v>9.035E-2</c:v>
                </c:pt>
                <c:pt idx="7">
                  <c:v>9.2399999999999996E-2</c:v>
                </c:pt>
                <c:pt idx="8">
                  <c:v>9.1920000000000002E-2</c:v>
                </c:pt>
                <c:pt idx="9">
                  <c:v>9.1550000000000006E-2</c:v>
                </c:pt>
                <c:pt idx="10">
                  <c:v>9.0730000000000005E-2</c:v>
                </c:pt>
                <c:pt idx="11">
                  <c:v>9.1259999999999994E-2</c:v>
                </c:pt>
                <c:pt idx="12">
                  <c:v>9.1789999999999997E-2</c:v>
                </c:pt>
                <c:pt idx="13">
                  <c:v>9.1899999999999996E-2</c:v>
                </c:pt>
                <c:pt idx="14">
                  <c:v>9.2090000000000005E-2</c:v>
                </c:pt>
                <c:pt idx="15">
                  <c:v>9.2359999999999998E-2</c:v>
                </c:pt>
                <c:pt idx="16">
                  <c:v>9.3090000000000006E-2</c:v>
                </c:pt>
                <c:pt idx="17">
                  <c:v>9.3840000000000007E-2</c:v>
                </c:pt>
                <c:pt idx="18">
                  <c:v>9.6140000000000003E-2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Sheet1!$N$1</c:f>
              <c:strCache>
                <c:ptCount val="1"/>
                <c:pt idx="0">
                  <c:v>Mar-16</c:v>
                </c:pt>
              </c:strCache>
            </c:strRef>
          </c:tx>
          <c:marker>
            <c:symbol val="none"/>
          </c:marker>
          <c:cat>
            <c:numRef>
              <c:f>Sheet1!$J$2:$J$20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cat>
          <c:val>
            <c:numRef>
              <c:f>Sheet1!$G$174:$G$192</c:f>
              <c:numCache>
                <c:formatCode>General</c:formatCode>
                <c:ptCount val="19"/>
                <c:pt idx="0">
                  <c:v>8.319E-2</c:v>
                </c:pt>
                <c:pt idx="1">
                  <c:v>8.2619999999999999E-2</c:v>
                </c:pt>
                <c:pt idx="2">
                  <c:v>8.2900000000000001E-2</c:v>
                </c:pt>
                <c:pt idx="3">
                  <c:v>8.3820000000000006E-2</c:v>
                </c:pt>
                <c:pt idx="4">
                  <c:v>8.5349999999999995E-2</c:v>
                </c:pt>
                <c:pt idx="5">
                  <c:v>8.8620000000000004E-2</c:v>
                </c:pt>
                <c:pt idx="6">
                  <c:v>9.0959999999999999E-2</c:v>
                </c:pt>
                <c:pt idx="7">
                  <c:v>9.0560000000000002E-2</c:v>
                </c:pt>
                <c:pt idx="8">
                  <c:v>9.0240000000000001E-2</c:v>
                </c:pt>
                <c:pt idx="9">
                  <c:v>8.9459999999999998E-2</c:v>
                </c:pt>
                <c:pt idx="10">
                  <c:v>9.01E-2</c:v>
                </c:pt>
                <c:pt idx="11">
                  <c:v>9.0730000000000005E-2</c:v>
                </c:pt>
                <c:pt idx="12">
                  <c:v>9.0920000000000001E-2</c:v>
                </c:pt>
                <c:pt idx="13">
                  <c:v>9.1170000000000001E-2</c:v>
                </c:pt>
                <c:pt idx="14">
                  <c:v>9.1499999999999998E-2</c:v>
                </c:pt>
                <c:pt idx="15">
                  <c:v>9.2289999999999997E-2</c:v>
                </c:pt>
                <c:pt idx="16">
                  <c:v>9.3109999999999998E-2</c:v>
                </c:pt>
                <c:pt idx="17">
                  <c:v>9.554E-2</c:v>
                </c:pt>
                <c:pt idx="18">
                  <c:v>9.7549999999999998E-2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Sheet1!$O$1</c:f>
              <c:strCache>
                <c:ptCount val="1"/>
                <c:pt idx="0">
                  <c:v>Apr-16</c:v>
                </c:pt>
              </c:strCache>
            </c:strRef>
          </c:tx>
          <c:marker>
            <c:symbol val="none"/>
          </c:marker>
          <c:cat>
            <c:numRef>
              <c:f>Sheet1!$J$2:$J$20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cat>
          <c:val>
            <c:numRef>
              <c:f>Sheet1!$H$174:$H$192</c:f>
              <c:numCache>
                <c:formatCode>General</c:formatCode>
                <c:ptCount val="19"/>
                <c:pt idx="0">
                  <c:v>8.0890000000000004E-2</c:v>
                </c:pt>
                <c:pt idx="1">
                  <c:v>8.1439999999999999E-2</c:v>
                </c:pt>
                <c:pt idx="2">
                  <c:v>8.2650000000000001E-2</c:v>
                </c:pt>
                <c:pt idx="3">
                  <c:v>8.448E-2</c:v>
                </c:pt>
                <c:pt idx="4">
                  <c:v>8.8190000000000004E-2</c:v>
                </c:pt>
                <c:pt idx="5">
                  <c:v>9.078E-2</c:v>
                </c:pt>
                <c:pt idx="6">
                  <c:v>9.0359999999999996E-2</c:v>
                </c:pt>
                <c:pt idx="7">
                  <c:v>9.0039999999999995E-2</c:v>
                </c:pt>
                <c:pt idx="8">
                  <c:v>8.9209999999999998E-2</c:v>
                </c:pt>
                <c:pt idx="9">
                  <c:v>8.9910000000000004E-2</c:v>
                </c:pt>
                <c:pt idx="10">
                  <c:v>9.06E-2</c:v>
                </c:pt>
                <c:pt idx="11">
                  <c:v>9.0810000000000002E-2</c:v>
                </c:pt>
                <c:pt idx="12">
                  <c:v>9.1069999999999998E-2</c:v>
                </c:pt>
                <c:pt idx="13">
                  <c:v>9.1429999999999997E-2</c:v>
                </c:pt>
                <c:pt idx="14">
                  <c:v>9.2270000000000005E-2</c:v>
                </c:pt>
                <c:pt idx="15">
                  <c:v>9.3130000000000004E-2</c:v>
                </c:pt>
                <c:pt idx="16">
                  <c:v>9.5670000000000005E-2</c:v>
                </c:pt>
                <c:pt idx="17">
                  <c:v>9.7769999999999996E-2</c:v>
                </c:pt>
                <c:pt idx="18">
                  <c:v>9.8589999999999997E-2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Sheet1!$P$1</c:f>
              <c:strCache>
                <c:ptCount val="1"/>
                <c:pt idx="0">
                  <c:v>May-16</c:v>
                </c:pt>
              </c:strCache>
            </c:strRef>
          </c:tx>
          <c:marker>
            <c:symbol val="none"/>
          </c:marker>
          <c:cat>
            <c:numRef>
              <c:f>Sheet1!$J$2:$J$20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cat>
          <c:val>
            <c:numRef>
              <c:f>Sheet1!$I$174:$I$192</c:f>
              <c:numCache>
                <c:formatCode>General</c:formatCode>
                <c:ptCount val="19"/>
                <c:pt idx="0">
                  <c:v>8.1640000000000004E-2</c:v>
                </c:pt>
                <c:pt idx="1">
                  <c:v>8.2970000000000002E-2</c:v>
                </c:pt>
                <c:pt idx="2">
                  <c:v>8.4959999999999994E-2</c:v>
                </c:pt>
                <c:pt idx="3">
                  <c:v>8.8940000000000005E-2</c:v>
                </c:pt>
                <c:pt idx="4">
                  <c:v>9.1679999999999998E-2</c:v>
                </c:pt>
                <c:pt idx="5">
                  <c:v>9.1149999999999995E-2</c:v>
                </c:pt>
                <c:pt idx="6">
                  <c:v>9.0749999999999997E-2</c:v>
                </c:pt>
                <c:pt idx="7">
                  <c:v>8.9810000000000001E-2</c:v>
                </c:pt>
                <c:pt idx="8">
                  <c:v>9.0509999999999993E-2</c:v>
                </c:pt>
                <c:pt idx="9">
                  <c:v>9.1189999999999993E-2</c:v>
                </c:pt>
                <c:pt idx="10">
                  <c:v>9.1370000000000007E-2</c:v>
                </c:pt>
                <c:pt idx="11">
                  <c:v>9.1619999999999993E-2</c:v>
                </c:pt>
                <c:pt idx="12">
                  <c:v>9.196E-2</c:v>
                </c:pt>
                <c:pt idx="13">
                  <c:v>9.2810000000000004E-2</c:v>
                </c:pt>
                <c:pt idx="14">
                  <c:v>9.3679999999999999E-2</c:v>
                </c:pt>
                <c:pt idx="15">
                  <c:v>9.6290000000000001E-2</c:v>
                </c:pt>
                <c:pt idx="16">
                  <c:v>9.8449999999999996E-2</c:v>
                </c:pt>
                <c:pt idx="17">
                  <c:v>9.9260000000000001E-2</c:v>
                </c:pt>
                <c:pt idx="18">
                  <c:v>9.9460000000000007E-2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1008856"/>
        <c:axId val="561010032"/>
      </c:lineChart>
      <c:catAx>
        <c:axId val="561008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61010032"/>
        <c:crosses val="autoZero"/>
        <c:auto val="1"/>
        <c:lblAlgn val="ctr"/>
        <c:lblOffset val="100"/>
        <c:noMultiLvlLbl val="0"/>
      </c:catAx>
      <c:valAx>
        <c:axId val="561010032"/>
        <c:scaling>
          <c:orientation val="minMax"/>
          <c:max val="0.15000000000000002"/>
          <c:min val="9.7000000000000031E-2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6350"/>
        </c:spPr>
        <c:crossAx val="561008856"/>
        <c:crosses val="autoZero"/>
        <c:crossBetween val="between"/>
      </c:valAx>
      <c:spPr>
        <a:noFill/>
      </c:spPr>
    </c:plotArea>
    <c:legend>
      <c:legendPos val="r"/>
      <c:layout/>
      <c:overlay val="0"/>
    </c:legend>
    <c:plotVisOnly val="1"/>
    <c:dispBlanksAs val="gap"/>
    <c:showDLblsOverMax val="0"/>
  </c:chart>
  <c:spPr>
    <a:noFill/>
    <a:ln w="15875" cap="rnd">
      <a:solidFill>
        <a:schemeClr val="accent6">
          <a:lumMod val="75000"/>
        </a:schemeClr>
      </a:solidFill>
    </a:ln>
  </c:sp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Dec-15</c:v>
                </c:pt>
              </c:strCache>
            </c:strRef>
          </c:tx>
          <c:marker>
            <c:symbol val="none"/>
          </c:marker>
          <c:cat>
            <c:numRef>
              <c:f>Sheet1!$J$2:$J$20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cat>
          <c:val>
            <c:numRef>
              <c:f>Sheet1!$D$193:$D$211</c:f>
              <c:numCache>
                <c:formatCode>General</c:formatCode>
                <c:ptCount val="19"/>
                <c:pt idx="0">
                  <c:v>9.4339999999999993E-2</c:v>
                </c:pt>
                <c:pt idx="1">
                  <c:v>9.2100000000000001E-2</c:v>
                </c:pt>
                <c:pt idx="2">
                  <c:v>9.0980000000000005E-2</c:v>
                </c:pt>
                <c:pt idx="3">
                  <c:v>8.9440000000000006E-2</c:v>
                </c:pt>
                <c:pt idx="4">
                  <c:v>8.8109999999999994E-2</c:v>
                </c:pt>
                <c:pt idx="5">
                  <c:v>8.7599999999999997E-2</c:v>
                </c:pt>
                <c:pt idx="6">
                  <c:v>8.7690000000000004E-2</c:v>
                </c:pt>
                <c:pt idx="7">
                  <c:v>8.8270000000000001E-2</c:v>
                </c:pt>
                <c:pt idx="8">
                  <c:v>9.0679999999999997E-2</c:v>
                </c:pt>
                <c:pt idx="9">
                  <c:v>9.2189999999999994E-2</c:v>
                </c:pt>
                <c:pt idx="10">
                  <c:v>9.1719999999999996E-2</c:v>
                </c:pt>
                <c:pt idx="11">
                  <c:v>9.0959999999999999E-2</c:v>
                </c:pt>
                <c:pt idx="12">
                  <c:v>9.0050000000000005E-2</c:v>
                </c:pt>
                <c:pt idx="13">
                  <c:v>9.0340000000000004E-2</c:v>
                </c:pt>
                <c:pt idx="14">
                  <c:v>9.0620000000000006E-2</c:v>
                </c:pt>
                <c:pt idx="15">
                  <c:v>9.06E-2</c:v>
                </c:pt>
                <c:pt idx="16">
                  <c:v>9.0609999999999996E-2</c:v>
                </c:pt>
                <c:pt idx="17">
                  <c:v>9.0819999999999998E-2</c:v>
                </c:pt>
                <c:pt idx="18">
                  <c:v>9.1389999999999999E-2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Sheet1!$L$1</c:f>
              <c:strCache>
                <c:ptCount val="1"/>
                <c:pt idx="0">
                  <c:v>Jan-16</c:v>
                </c:pt>
              </c:strCache>
            </c:strRef>
          </c:tx>
          <c:marker>
            <c:symbol val="none"/>
          </c:marker>
          <c:dPt>
            <c:idx val="10"/>
            <c:bubble3D val="0"/>
          </c:dPt>
          <c:cat>
            <c:numRef>
              <c:f>Sheet1!$J$2:$J$20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cat>
          <c:val>
            <c:numRef>
              <c:f>Sheet1!$E$193:$E$211</c:f>
              <c:numCache>
                <c:formatCode>General</c:formatCode>
                <c:ptCount val="19"/>
                <c:pt idx="0">
                  <c:v>9.2829999999999996E-2</c:v>
                </c:pt>
                <c:pt idx="1">
                  <c:v>9.1450000000000004E-2</c:v>
                </c:pt>
                <c:pt idx="2">
                  <c:v>8.9660000000000004E-2</c:v>
                </c:pt>
                <c:pt idx="3">
                  <c:v>8.8169999999999998E-2</c:v>
                </c:pt>
                <c:pt idx="4">
                  <c:v>8.7599999999999997E-2</c:v>
                </c:pt>
                <c:pt idx="5">
                  <c:v>8.77E-2</c:v>
                </c:pt>
                <c:pt idx="6">
                  <c:v>8.8330000000000006E-2</c:v>
                </c:pt>
                <c:pt idx="7">
                  <c:v>9.0910000000000005E-2</c:v>
                </c:pt>
                <c:pt idx="8">
                  <c:v>9.2509999999999995E-2</c:v>
                </c:pt>
                <c:pt idx="9">
                  <c:v>9.1990000000000002E-2</c:v>
                </c:pt>
                <c:pt idx="10">
                  <c:v>9.1170000000000001E-2</c:v>
                </c:pt>
                <c:pt idx="11">
                  <c:v>9.0190000000000006E-2</c:v>
                </c:pt>
                <c:pt idx="12">
                  <c:v>9.0490000000000001E-2</c:v>
                </c:pt>
                <c:pt idx="13">
                  <c:v>9.078E-2</c:v>
                </c:pt>
                <c:pt idx="14">
                  <c:v>9.0740000000000001E-2</c:v>
                </c:pt>
                <c:pt idx="15">
                  <c:v>9.0749999999999997E-2</c:v>
                </c:pt>
                <c:pt idx="16">
                  <c:v>9.0959999999999999E-2</c:v>
                </c:pt>
                <c:pt idx="17">
                  <c:v>9.1550000000000006E-2</c:v>
                </c:pt>
                <c:pt idx="18">
                  <c:v>9.2179999999999998E-2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Sheet1!$M$1</c:f>
              <c:strCache>
                <c:ptCount val="1"/>
                <c:pt idx="0">
                  <c:v>Feb-16</c:v>
                </c:pt>
              </c:strCache>
            </c:strRef>
          </c:tx>
          <c:marker>
            <c:symbol val="none"/>
          </c:marker>
          <c:cat>
            <c:numRef>
              <c:f>Sheet1!$J$2:$J$20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cat>
          <c:val>
            <c:numRef>
              <c:f>Sheet1!$F$193:$F$211</c:f>
              <c:numCache>
                <c:formatCode>General</c:formatCode>
                <c:ptCount val="19"/>
                <c:pt idx="0">
                  <c:v>8.8489999999999999E-2</c:v>
                </c:pt>
                <c:pt idx="1">
                  <c:v>8.6910000000000001E-2</c:v>
                </c:pt>
                <c:pt idx="2">
                  <c:v>8.5540000000000005E-2</c:v>
                </c:pt>
                <c:pt idx="3">
                  <c:v>8.516E-2</c:v>
                </c:pt>
                <c:pt idx="4">
                  <c:v>8.5489999999999997E-2</c:v>
                </c:pt>
                <c:pt idx="5">
                  <c:v>8.6379999999999998E-2</c:v>
                </c:pt>
                <c:pt idx="6">
                  <c:v>8.9380000000000001E-2</c:v>
                </c:pt>
                <c:pt idx="7">
                  <c:v>9.1230000000000006E-2</c:v>
                </c:pt>
                <c:pt idx="8">
                  <c:v>9.0770000000000003E-2</c:v>
                </c:pt>
                <c:pt idx="9">
                  <c:v>8.9959999999999998E-2</c:v>
                </c:pt>
                <c:pt idx="10">
                  <c:v>8.8980000000000004E-2</c:v>
                </c:pt>
                <c:pt idx="11">
                  <c:v>8.9370000000000005E-2</c:v>
                </c:pt>
                <c:pt idx="12">
                  <c:v>8.9749999999999996E-2</c:v>
                </c:pt>
                <c:pt idx="13">
                  <c:v>8.9779999999999999E-2</c:v>
                </c:pt>
                <c:pt idx="14">
                  <c:v>8.9829999999999993E-2</c:v>
                </c:pt>
                <c:pt idx="15">
                  <c:v>9.0090000000000003E-2</c:v>
                </c:pt>
                <c:pt idx="16">
                  <c:v>9.0749999999999997E-2</c:v>
                </c:pt>
                <c:pt idx="17">
                  <c:v>9.1450000000000004E-2</c:v>
                </c:pt>
                <c:pt idx="18">
                  <c:v>9.357E-2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Sheet1!$N$1</c:f>
              <c:strCache>
                <c:ptCount val="1"/>
                <c:pt idx="0">
                  <c:v>Mar-16</c:v>
                </c:pt>
              </c:strCache>
            </c:strRef>
          </c:tx>
          <c:marker>
            <c:symbol val="none"/>
          </c:marker>
          <c:cat>
            <c:numRef>
              <c:f>Sheet1!$J$2:$J$20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cat>
          <c:val>
            <c:numRef>
              <c:f>Sheet1!$G$193:$G$211</c:f>
              <c:numCache>
                <c:formatCode>General</c:formatCode>
                <c:ptCount val="19"/>
                <c:pt idx="0">
                  <c:v>8.2600000000000007E-2</c:v>
                </c:pt>
                <c:pt idx="1">
                  <c:v>8.1610000000000002E-2</c:v>
                </c:pt>
                <c:pt idx="2">
                  <c:v>8.1629999999999994E-2</c:v>
                </c:pt>
                <c:pt idx="3">
                  <c:v>8.2339999999999997E-2</c:v>
                </c:pt>
                <c:pt idx="4">
                  <c:v>8.3629999999999996E-2</c:v>
                </c:pt>
                <c:pt idx="5">
                  <c:v>8.7169999999999997E-2</c:v>
                </c:pt>
                <c:pt idx="6">
                  <c:v>8.9349999999999999E-2</c:v>
                </c:pt>
                <c:pt idx="7">
                  <c:v>8.8999999999999996E-2</c:v>
                </c:pt>
                <c:pt idx="8">
                  <c:v>8.8239999999999999E-2</c:v>
                </c:pt>
                <c:pt idx="9">
                  <c:v>8.7309999999999999E-2</c:v>
                </c:pt>
                <c:pt idx="10">
                  <c:v>8.7830000000000005E-2</c:v>
                </c:pt>
                <c:pt idx="11">
                  <c:v>8.8330000000000006E-2</c:v>
                </c:pt>
                <c:pt idx="12">
                  <c:v>8.8459999999999997E-2</c:v>
                </c:pt>
                <c:pt idx="13">
                  <c:v>8.8580000000000006E-2</c:v>
                </c:pt>
                <c:pt idx="14">
                  <c:v>8.8910000000000003E-2</c:v>
                </c:pt>
                <c:pt idx="15">
                  <c:v>8.9639999999999997E-2</c:v>
                </c:pt>
                <c:pt idx="16">
                  <c:v>9.042E-2</c:v>
                </c:pt>
                <c:pt idx="17">
                  <c:v>9.2679999999999998E-2</c:v>
                </c:pt>
                <c:pt idx="18">
                  <c:v>9.4549999999999995E-2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Sheet1!$O$1</c:f>
              <c:strCache>
                <c:ptCount val="1"/>
                <c:pt idx="0">
                  <c:v>Apr-16</c:v>
                </c:pt>
              </c:strCache>
            </c:strRef>
          </c:tx>
          <c:marker>
            <c:symbol val="none"/>
          </c:marker>
          <c:cat>
            <c:numRef>
              <c:f>Sheet1!$J$2:$J$20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cat>
          <c:val>
            <c:numRef>
              <c:f>Sheet1!$H$193:$H$211</c:f>
              <c:numCache>
                <c:formatCode>General</c:formatCode>
                <c:ptCount val="19"/>
                <c:pt idx="0">
                  <c:v>7.9250000000000001E-2</c:v>
                </c:pt>
                <c:pt idx="1">
                  <c:v>7.9570000000000002E-2</c:v>
                </c:pt>
                <c:pt idx="2">
                  <c:v>8.0610000000000001E-2</c:v>
                </c:pt>
                <c:pt idx="3">
                  <c:v>8.2229999999999998E-2</c:v>
                </c:pt>
                <c:pt idx="4">
                  <c:v>8.6290000000000006E-2</c:v>
                </c:pt>
                <c:pt idx="5">
                  <c:v>8.8760000000000006E-2</c:v>
                </c:pt>
                <c:pt idx="6">
                  <c:v>8.8429999999999995E-2</c:v>
                </c:pt>
                <c:pt idx="7">
                  <c:v>8.7650000000000006E-2</c:v>
                </c:pt>
                <c:pt idx="8">
                  <c:v>8.6690000000000003E-2</c:v>
                </c:pt>
                <c:pt idx="9">
                  <c:v>8.7290000000000006E-2</c:v>
                </c:pt>
                <c:pt idx="10">
                  <c:v>8.7859999999999994E-2</c:v>
                </c:pt>
                <c:pt idx="11">
                  <c:v>8.8029999999999997E-2</c:v>
                </c:pt>
                <c:pt idx="12">
                  <c:v>8.8179999999999994E-2</c:v>
                </c:pt>
                <c:pt idx="13">
                  <c:v>8.8539999999999994E-2</c:v>
                </c:pt>
                <c:pt idx="14">
                  <c:v>8.9330000000000007E-2</c:v>
                </c:pt>
                <c:pt idx="15">
                  <c:v>9.017E-2</c:v>
                </c:pt>
                <c:pt idx="16">
                  <c:v>9.2549999999999993E-2</c:v>
                </c:pt>
                <c:pt idx="17">
                  <c:v>9.4500000000000001E-2</c:v>
                </c:pt>
                <c:pt idx="18">
                  <c:v>9.5310000000000006E-2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Sheet1!$P$1</c:f>
              <c:strCache>
                <c:ptCount val="1"/>
                <c:pt idx="0">
                  <c:v>May-16</c:v>
                </c:pt>
              </c:strCache>
            </c:strRef>
          </c:tx>
          <c:marker>
            <c:symbol val="none"/>
          </c:marker>
          <c:cat>
            <c:numRef>
              <c:f>Sheet1!$J$2:$J$20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cat>
          <c:val>
            <c:numRef>
              <c:f>Sheet1!$I$193:$I$211</c:f>
              <c:numCache>
                <c:formatCode>General</c:formatCode>
                <c:ptCount val="19"/>
                <c:pt idx="0">
                  <c:v>7.9170000000000004E-2</c:v>
                </c:pt>
                <c:pt idx="1">
                  <c:v>8.0390000000000003E-2</c:v>
                </c:pt>
                <c:pt idx="2">
                  <c:v>8.2220000000000001E-2</c:v>
                </c:pt>
                <c:pt idx="3">
                  <c:v>8.6679999999999993E-2</c:v>
                </c:pt>
                <c:pt idx="4">
                  <c:v>8.9319999999999997E-2</c:v>
                </c:pt>
                <c:pt idx="5">
                  <c:v>8.8910000000000003E-2</c:v>
                </c:pt>
                <c:pt idx="6">
                  <c:v>8.8039999999999993E-2</c:v>
                </c:pt>
                <c:pt idx="7">
                  <c:v>8.6989999999999998E-2</c:v>
                </c:pt>
                <c:pt idx="8">
                  <c:v>8.7599999999999997E-2</c:v>
                </c:pt>
                <c:pt idx="9">
                  <c:v>8.8190000000000004E-2</c:v>
                </c:pt>
                <c:pt idx="10">
                  <c:v>8.8340000000000002E-2</c:v>
                </c:pt>
                <c:pt idx="11">
                  <c:v>8.8480000000000003E-2</c:v>
                </c:pt>
                <c:pt idx="12">
                  <c:v>8.8849999999999998E-2</c:v>
                </c:pt>
                <c:pt idx="13">
                  <c:v>8.9660000000000004E-2</c:v>
                </c:pt>
                <c:pt idx="14">
                  <c:v>9.0509999999999993E-2</c:v>
                </c:pt>
                <c:pt idx="15">
                  <c:v>9.2969999999999997E-2</c:v>
                </c:pt>
                <c:pt idx="16">
                  <c:v>9.4990000000000005E-2</c:v>
                </c:pt>
                <c:pt idx="17">
                  <c:v>9.5810000000000006E-2</c:v>
                </c:pt>
                <c:pt idx="18">
                  <c:v>9.5890000000000003E-2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1009248"/>
        <c:axId val="561010424"/>
      </c:lineChart>
      <c:catAx>
        <c:axId val="561009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61010424"/>
        <c:crosses val="autoZero"/>
        <c:auto val="1"/>
        <c:lblAlgn val="ctr"/>
        <c:lblOffset val="100"/>
        <c:noMultiLvlLbl val="0"/>
      </c:catAx>
      <c:valAx>
        <c:axId val="561010424"/>
        <c:scaling>
          <c:orientation val="minMax"/>
          <c:max val="0.15000000000000002"/>
          <c:min val="9.7000000000000031E-2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6350"/>
        </c:spPr>
        <c:crossAx val="561009248"/>
        <c:crosses val="autoZero"/>
        <c:crossBetween val="between"/>
      </c:valAx>
      <c:spPr>
        <a:noFill/>
      </c:spPr>
    </c:plotArea>
    <c:legend>
      <c:legendPos val="r"/>
      <c:layout/>
      <c:overlay val="0"/>
    </c:legend>
    <c:plotVisOnly val="1"/>
    <c:dispBlanksAs val="gap"/>
    <c:showDLblsOverMax val="0"/>
  </c:chart>
  <c:spPr>
    <a:noFill/>
    <a:ln w="15875" cap="rnd">
      <a:solidFill>
        <a:schemeClr val="accent6">
          <a:lumMod val="75000"/>
        </a:schemeClr>
      </a:solidFill>
    </a:ln>
  </c:sp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Dec-15</c:v>
                </c:pt>
              </c:strCache>
            </c:strRef>
          </c:tx>
          <c:marker>
            <c:symbol val="none"/>
          </c:marker>
          <c:cat>
            <c:numRef>
              <c:f>Sheet1!$J$2:$J$20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cat>
          <c:val>
            <c:numRef>
              <c:f>Sheet1!$D$212:$D$230</c:f>
              <c:numCache>
                <c:formatCode>General</c:formatCode>
                <c:ptCount val="19"/>
                <c:pt idx="0">
                  <c:v>9.3049999999999994E-2</c:v>
                </c:pt>
                <c:pt idx="1">
                  <c:v>9.0660000000000004E-2</c:v>
                </c:pt>
                <c:pt idx="2">
                  <c:v>8.9550000000000005E-2</c:v>
                </c:pt>
                <c:pt idx="3">
                  <c:v>8.795E-2</c:v>
                </c:pt>
                <c:pt idx="4">
                  <c:v>8.659E-2</c:v>
                </c:pt>
                <c:pt idx="5">
                  <c:v>8.5980000000000001E-2</c:v>
                </c:pt>
                <c:pt idx="6">
                  <c:v>8.6050000000000001E-2</c:v>
                </c:pt>
                <c:pt idx="7">
                  <c:v>8.6650000000000005E-2</c:v>
                </c:pt>
                <c:pt idx="8">
                  <c:v>8.8999999999999996E-2</c:v>
                </c:pt>
                <c:pt idx="9">
                  <c:v>9.0490000000000001E-2</c:v>
                </c:pt>
                <c:pt idx="10">
                  <c:v>9.0029999999999999E-2</c:v>
                </c:pt>
                <c:pt idx="11">
                  <c:v>8.9340000000000003E-2</c:v>
                </c:pt>
                <c:pt idx="12">
                  <c:v>8.8459999999999997E-2</c:v>
                </c:pt>
                <c:pt idx="13">
                  <c:v>8.8620000000000004E-2</c:v>
                </c:pt>
                <c:pt idx="14">
                  <c:v>8.8830000000000006E-2</c:v>
                </c:pt>
                <c:pt idx="15">
                  <c:v>8.8690000000000005E-2</c:v>
                </c:pt>
                <c:pt idx="16">
                  <c:v>8.8620000000000004E-2</c:v>
                </c:pt>
                <c:pt idx="17">
                  <c:v>8.8679999999999995E-2</c:v>
                </c:pt>
                <c:pt idx="18">
                  <c:v>8.9160000000000003E-2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Sheet1!$L$1</c:f>
              <c:strCache>
                <c:ptCount val="1"/>
                <c:pt idx="0">
                  <c:v>Jan-16</c:v>
                </c:pt>
              </c:strCache>
            </c:strRef>
          </c:tx>
          <c:marker>
            <c:symbol val="none"/>
          </c:marker>
          <c:dPt>
            <c:idx val="10"/>
            <c:bubble3D val="0"/>
          </c:dPt>
          <c:cat>
            <c:numRef>
              <c:f>Sheet1!$J$2:$J$20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cat>
          <c:val>
            <c:numRef>
              <c:f>Sheet1!$E$212:$E$230</c:f>
              <c:numCache>
                <c:formatCode>General</c:formatCode>
                <c:ptCount val="19"/>
                <c:pt idx="0">
                  <c:v>9.1389999999999999E-2</c:v>
                </c:pt>
                <c:pt idx="1">
                  <c:v>9.0010000000000007E-2</c:v>
                </c:pt>
                <c:pt idx="2">
                  <c:v>8.8150000000000006E-2</c:v>
                </c:pt>
                <c:pt idx="3">
                  <c:v>8.6620000000000003E-2</c:v>
                </c:pt>
                <c:pt idx="4">
                  <c:v>8.5959999999999995E-2</c:v>
                </c:pt>
                <c:pt idx="5">
                  <c:v>8.6029999999999995E-2</c:v>
                </c:pt>
                <c:pt idx="6">
                  <c:v>8.6679999999999993E-2</c:v>
                </c:pt>
                <c:pt idx="7">
                  <c:v>8.9200000000000002E-2</c:v>
                </c:pt>
                <c:pt idx="8">
                  <c:v>9.078E-2</c:v>
                </c:pt>
                <c:pt idx="9">
                  <c:v>9.0270000000000003E-2</c:v>
                </c:pt>
                <c:pt idx="10">
                  <c:v>8.9520000000000002E-2</c:v>
                </c:pt>
                <c:pt idx="11">
                  <c:v>8.8590000000000002E-2</c:v>
                </c:pt>
                <c:pt idx="12">
                  <c:v>8.8749999999999996E-2</c:v>
                </c:pt>
                <c:pt idx="13">
                  <c:v>8.8959999999999997E-2</c:v>
                </c:pt>
                <c:pt idx="14">
                  <c:v>8.881E-2</c:v>
                </c:pt>
                <c:pt idx="15">
                  <c:v>8.8719999999999993E-2</c:v>
                </c:pt>
                <c:pt idx="16">
                  <c:v>8.8789999999999994E-2</c:v>
                </c:pt>
                <c:pt idx="17">
                  <c:v>8.9279999999999998E-2</c:v>
                </c:pt>
                <c:pt idx="18">
                  <c:v>8.9859999999999995E-2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Sheet1!$M$1</c:f>
              <c:strCache>
                <c:ptCount val="1"/>
                <c:pt idx="0">
                  <c:v>Feb-16</c:v>
                </c:pt>
              </c:strCache>
            </c:strRef>
          </c:tx>
          <c:marker>
            <c:symbol val="none"/>
          </c:marker>
          <c:cat>
            <c:numRef>
              <c:f>Sheet1!$J$2:$J$20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cat>
          <c:val>
            <c:numRef>
              <c:f>Sheet1!$F$212:$F$230</c:f>
              <c:numCache>
                <c:formatCode>General</c:formatCode>
                <c:ptCount val="19"/>
                <c:pt idx="0">
                  <c:v>8.7059999999999998E-2</c:v>
                </c:pt>
                <c:pt idx="1">
                  <c:v>8.5430000000000006E-2</c:v>
                </c:pt>
                <c:pt idx="2">
                  <c:v>8.4029999999999994E-2</c:v>
                </c:pt>
                <c:pt idx="3">
                  <c:v>8.3559999999999995E-2</c:v>
                </c:pt>
                <c:pt idx="4">
                  <c:v>8.387E-2</c:v>
                </c:pt>
                <c:pt idx="5">
                  <c:v>8.4769999999999998E-2</c:v>
                </c:pt>
                <c:pt idx="6">
                  <c:v>8.7690000000000004E-2</c:v>
                </c:pt>
                <c:pt idx="7">
                  <c:v>8.9499999999999996E-2</c:v>
                </c:pt>
                <c:pt idx="8">
                  <c:v>8.9050000000000004E-2</c:v>
                </c:pt>
                <c:pt idx="9">
                  <c:v>8.8319999999999996E-2</c:v>
                </c:pt>
                <c:pt idx="10">
                  <c:v>8.7389999999999995E-2</c:v>
                </c:pt>
                <c:pt idx="11">
                  <c:v>8.7639999999999996E-2</c:v>
                </c:pt>
                <c:pt idx="12">
                  <c:v>8.7919999999999998E-2</c:v>
                </c:pt>
                <c:pt idx="13">
                  <c:v>8.7830000000000005E-2</c:v>
                </c:pt>
                <c:pt idx="14">
                  <c:v>8.7790000000000007E-2</c:v>
                </c:pt>
                <c:pt idx="15">
                  <c:v>8.7900000000000006E-2</c:v>
                </c:pt>
                <c:pt idx="16">
                  <c:v>8.8459999999999997E-2</c:v>
                </c:pt>
                <c:pt idx="17">
                  <c:v>8.9099999999999999E-2</c:v>
                </c:pt>
                <c:pt idx="18">
                  <c:v>9.1130000000000003E-2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Sheet1!$N$1</c:f>
              <c:strCache>
                <c:ptCount val="1"/>
                <c:pt idx="0">
                  <c:v>Mar-16</c:v>
                </c:pt>
              </c:strCache>
            </c:strRef>
          </c:tx>
          <c:marker>
            <c:symbol val="none"/>
          </c:marker>
          <c:cat>
            <c:numRef>
              <c:f>Sheet1!$J$2:$J$20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cat>
          <c:val>
            <c:numRef>
              <c:f>Sheet1!$G$212:$G$230</c:f>
              <c:numCache>
                <c:formatCode>General</c:formatCode>
                <c:ptCount val="19"/>
                <c:pt idx="0">
                  <c:v>8.1240000000000007E-2</c:v>
                </c:pt>
                <c:pt idx="1">
                  <c:v>8.022E-2</c:v>
                </c:pt>
                <c:pt idx="2">
                  <c:v>8.0149999999999999E-2</c:v>
                </c:pt>
                <c:pt idx="3">
                  <c:v>8.0839999999999995E-2</c:v>
                </c:pt>
                <c:pt idx="4">
                  <c:v>8.2119999999999999E-2</c:v>
                </c:pt>
                <c:pt idx="5">
                  <c:v>8.5529999999999995E-2</c:v>
                </c:pt>
                <c:pt idx="6">
                  <c:v>8.7650000000000006E-2</c:v>
                </c:pt>
                <c:pt idx="7">
                  <c:v>8.7309999999999999E-2</c:v>
                </c:pt>
                <c:pt idx="8">
                  <c:v>8.6639999999999995E-2</c:v>
                </c:pt>
                <c:pt idx="9">
                  <c:v>8.5760000000000003E-2</c:v>
                </c:pt>
                <c:pt idx="10">
                  <c:v>8.6129999999999998E-2</c:v>
                </c:pt>
                <c:pt idx="11">
                  <c:v>8.6529999999999996E-2</c:v>
                </c:pt>
                <c:pt idx="12">
                  <c:v>8.6529999999999996E-2</c:v>
                </c:pt>
                <c:pt idx="13">
                  <c:v>8.6550000000000002E-2</c:v>
                </c:pt>
                <c:pt idx="14">
                  <c:v>8.6730000000000002E-2</c:v>
                </c:pt>
                <c:pt idx="15">
                  <c:v>8.7359999999999993E-2</c:v>
                </c:pt>
                <c:pt idx="16">
                  <c:v>8.8069999999999996E-2</c:v>
                </c:pt>
                <c:pt idx="17">
                  <c:v>9.0240000000000001E-2</c:v>
                </c:pt>
                <c:pt idx="18">
                  <c:v>9.2009999999999995E-2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Sheet1!$O$1</c:f>
              <c:strCache>
                <c:ptCount val="1"/>
                <c:pt idx="0">
                  <c:v>Apr-16</c:v>
                </c:pt>
              </c:strCache>
            </c:strRef>
          </c:tx>
          <c:marker>
            <c:symbol val="none"/>
          </c:marker>
          <c:cat>
            <c:numRef>
              <c:f>Sheet1!$J$2:$J$20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cat>
          <c:val>
            <c:numRef>
              <c:f>Sheet1!$H$212:$H$230</c:f>
              <c:numCache>
                <c:formatCode>General</c:formatCode>
                <c:ptCount val="19"/>
                <c:pt idx="0">
                  <c:v>7.7859999999999999E-2</c:v>
                </c:pt>
                <c:pt idx="1">
                  <c:v>7.8100000000000003E-2</c:v>
                </c:pt>
                <c:pt idx="2">
                  <c:v>7.911E-2</c:v>
                </c:pt>
                <c:pt idx="3">
                  <c:v>8.0729999999999996E-2</c:v>
                </c:pt>
                <c:pt idx="4">
                  <c:v>8.4640000000000007E-2</c:v>
                </c:pt>
                <c:pt idx="5">
                  <c:v>8.7040000000000006E-2</c:v>
                </c:pt>
                <c:pt idx="6">
                  <c:v>8.6730000000000002E-2</c:v>
                </c:pt>
                <c:pt idx="7">
                  <c:v>8.6040000000000005E-2</c:v>
                </c:pt>
                <c:pt idx="8">
                  <c:v>8.5129999999999997E-2</c:v>
                </c:pt>
                <c:pt idx="9">
                  <c:v>8.5569999999999993E-2</c:v>
                </c:pt>
                <c:pt idx="10">
                  <c:v>8.6040000000000005E-2</c:v>
                </c:pt>
                <c:pt idx="11">
                  <c:v>8.6069999999999994E-2</c:v>
                </c:pt>
                <c:pt idx="12">
                  <c:v>8.6120000000000002E-2</c:v>
                </c:pt>
                <c:pt idx="13">
                  <c:v>8.6319999999999994E-2</c:v>
                </c:pt>
                <c:pt idx="14">
                  <c:v>8.7010000000000004E-2</c:v>
                </c:pt>
                <c:pt idx="15">
                  <c:v>8.7779999999999997E-2</c:v>
                </c:pt>
                <c:pt idx="16">
                  <c:v>9.0060000000000001E-2</c:v>
                </c:pt>
                <c:pt idx="17">
                  <c:v>9.1920000000000002E-2</c:v>
                </c:pt>
                <c:pt idx="18">
                  <c:v>9.2679999999999998E-2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Sheet1!$P$1</c:f>
              <c:strCache>
                <c:ptCount val="1"/>
                <c:pt idx="0">
                  <c:v>May-16</c:v>
                </c:pt>
              </c:strCache>
            </c:strRef>
          </c:tx>
          <c:marker>
            <c:symbol val="none"/>
          </c:marker>
          <c:cat>
            <c:numRef>
              <c:f>Sheet1!$J$2:$J$20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cat>
          <c:val>
            <c:numRef>
              <c:f>Sheet1!$I$212:$I$230</c:f>
              <c:numCache>
                <c:formatCode>General</c:formatCode>
                <c:ptCount val="19"/>
                <c:pt idx="0">
                  <c:v>7.7670000000000003E-2</c:v>
                </c:pt>
                <c:pt idx="1">
                  <c:v>7.886E-2</c:v>
                </c:pt>
                <c:pt idx="2">
                  <c:v>8.0670000000000006E-2</c:v>
                </c:pt>
                <c:pt idx="3">
                  <c:v>8.4949999999999998E-2</c:v>
                </c:pt>
                <c:pt idx="4">
                  <c:v>8.7520000000000001E-2</c:v>
                </c:pt>
                <c:pt idx="5">
                  <c:v>8.7139999999999995E-2</c:v>
                </c:pt>
                <c:pt idx="6">
                  <c:v>8.6370000000000002E-2</c:v>
                </c:pt>
                <c:pt idx="7">
                  <c:v>8.5379999999999998E-2</c:v>
                </c:pt>
                <c:pt idx="8">
                  <c:v>8.5830000000000004E-2</c:v>
                </c:pt>
                <c:pt idx="9">
                  <c:v>8.6300000000000002E-2</c:v>
                </c:pt>
                <c:pt idx="10">
                  <c:v>8.6319999999999994E-2</c:v>
                </c:pt>
                <c:pt idx="11">
                  <c:v>8.6349999999999996E-2</c:v>
                </c:pt>
                <c:pt idx="12">
                  <c:v>8.6559999999999998E-2</c:v>
                </c:pt>
                <c:pt idx="13">
                  <c:v>8.7260000000000004E-2</c:v>
                </c:pt>
                <c:pt idx="14">
                  <c:v>8.8050000000000003E-2</c:v>
                </c:pt>
                <c:pt idx="15">
                  <c:v>9.0399999999999994E-2</c:v>
                </c:pt>
                <c:pt idx="16">
                  <c:v>9.2319999999999999E-2</c:v>
                </c:pt>
                <c:pt idx="17">
                  <c:v>9.3090000000000006E-2</c:v>
                </c:pt>
                <c:pt idx="18">
                  <c:v>9.3170000000000003E-2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1006896"/>
        <c:axId val="561010816"/>
      </c:lineChart>
      <c:catAx>
        <c:axId val="561006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61010816"/>
        <c:crosses val="autoZero"/>
        <c:auto val="1"/>
        <c:lblAlgn val="ctr"/>
        <c:lblOffset val="100"/>
        <c:noMultiLvlLbl val="0"/>
      </c:catAx>
      <c:valAx>
        <c:axId val="561010816"/>
        <c:scaling>
          <c:orientation val="minMax"/>
          <c:max val="0.15000000000000002"/>
          <c:min val="9.7000000000000031E-2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6350"/>
        </c:spPr>
        <c:crossAx val="561006896"/>
        <c:crosses val="autoZero"/>
        <c:crossBetween val="between"/>
      </c:valAx>
      <c:spPr>
        <a:noFill/>
      </c:spPr>
    </c:plotArea>
    <c:legend>
      <c:legendPos val="r"/>
      <c:layout/>
      <c:overlay val="0"/>
    </c:legend>
    <c:plotVisOnly val="1"/>
    <c:dispBlanksAs val="gap"/>
    <c:showDLblsOverMax val="0"/>
  </c:chart>
  <c:spPr>
    <a:noFill/>
    <a:ln w="15875" cap="rnd">
      <a:solidFill>
        <a:schemeClr val="accent6">
          <a:lumMod val="75000"/>
        </a:schemeClr>
      </a:solidFill>
    </a:ln>
  </c:sp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Dec-15</c:v>
                </c:pt>
              </c:strCache>
            </c:strRef>
          </c:tx>
          <c:marker>
            <c:symbol val="none"/>
          </c:marker>
          <c:cat>
            <c:numRef>
              <c:f>Sheet1!$J$2:$J$20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cat>
          <c:val>
            <c:numRef>
              <c:f>Sheet1!$D$231:$D$249</c:f>
              <c:numCache>
                <c:formatCode>General</c:formatCode>
                <c:ptCount val="19"/>
                <c:pt idx="0">
                  <c:v>9.3689999999999996E-2</c:v>
                </c:pt>
                <c:pt idx="1">
                  <c:v>9.1439999999999994E-2</c:v>
                </c:pt>
                <c:pt idx="2">
                  <c:v>9.0300000000000005E-2</c:v>
                </c:pt>
                <c:pt idx="3">
                  <c:v>8.8749999999999996E-2</c:v>
                </c:pt>
                <c:pt idx="4">
                  <c:v>8.7440000000000004E-2</c:v>
                </c:pt>
                <c:pt idx="5">
                  <c:v>8.6840000000000001E-2</c:v>
                </c:pt>
                <c:pt idx="6">
                  <c:v>8.6830000000000004E-2</c:v>
                </c:pt>
                <c:pt idx="7">
                  <c:v>8.7709999999999996E-2</c:v>
                </c:pt>
                <c:pt idx="8">
                  <c:v>9.0010000000000007E-2</c:v>
                </c:pt>
                <c:pt idx="9">
                  <c:v>9.1509999999999994E-2</c:v>
                </c:pt>
                <c:pt idx="10">
                  <c:v>9.0920000000000001E-2</c:v>
                </c:pt>
                <c:pt idx="11">
                  <c:v>9.0389999999999998E-2</c:v>
                </c:pt>
                <c:pt idx="12">
                  <c:v>8.9419999999999999E-2</c:v>
                </c:pt>
                <c:pt idx="13">
                  <c:v>8.9700000000000002E-2</c:v>
                </c:pt>
                <c:pt idx="14">
                  <c:v>0.09</c:v>
                </c:pt>
                <c:pt idx="15">
                  <c:v>8.9990000000000001E-2</c:v>
                </c:pt>
                <c:pt idx="16">
                  <c:v>9.0029999999999999E-2</c:v>
                </c:pt>
                <c:pt idx="17">
                  <c:v>9.0160000000000004E-2</c:v>
                </c:pt>
                <c:pt idx="18">
                  <c:v>9.0700000000000003E-2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Sheet1!$L$1</c:f>
              <c:strCache>
                <c:ptCount val="1"/>
                <c:pt idx="0">
                  <c:v>Jan-16</c:v>
                </c:pt>
              </c:strCache>
            </c:strRef>
          </c:tx>
          <c:marker>
            <c:symbol val="none"/>
          </c:marker>
          <c:dPt>
            <c:idx val="10"/>
            <c:bubble3D val="0"/>
          </c:dPt>
          <c:cat>
            <c:numRef>
              <c:f>Sheet1!$J$2:$J$20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cat>
          <c:val>
            <c:numRef>
              <c:f>Sheet1!$E$231:$E$249</c:f>
              <c:numCache>
                <c:formatCode>General</c:formatCode>
                <c:ptCount val="19"/>
                <c:pt idx="0">
                  <c:v>9.2100000000000001E-2</c:v>
                </c:pt>
                <c:pt idx="1">
                  <c:v>9.0700000000000003E-2</c:v>
                </c:pt>
                <c:pt idx="2">
                  <c:v>8.8910000000000003E-2</c:v>
                </c:pt>
                <c:pt idx="3">
                  <c:v>8.7440000000000004E-2</c:v>
                </c:pt>
                <c:pt idx="4">
                  <c:v>8.6790000000000006E-2</c:v>
                </c:pt>
                <c:pt idx="5">
                  <c:v>8.6779999999999996E-2</c:v>
                </c:pt>
                <c:pt idx="6">
                  <c:v>8.7730000000000002E-2</c:v>
                </c:pt>
                <c:pt idx="7">
                  <c:v>9.0209999999999999E-2</c:v>
                </c:pt>
                <c:pt idx="8">
                  <c:v>9.1789999999999997E-2</c:v>
                </c:pt>
                <c:pt idx="9">
                  <c:v>9.1139999999999999E-2</c:v>
                </c:pt>
                <c:pt idx="10">
                  <c:v>9.0579999999999994E-2</c:v>
                </c:pt>
                <c:pt idx="11">
                  <c:v>8.9529999999999998E-2</c:v>
                </c:pt>
                <c:pt idx="12">
                  <c:v>8.9819999999999997E-2</c:v>
                </c:pt>
                <c:pt idx="13">
                  <c:v>9.0130000000000002E-2</c:v>
                </c:pt>
                <c:pt idx="14">
                  <c:v>9.0120000000000006E-2</c:v>
                </c:pt>
                <c:pt idx="15">
                  <c:v>9.0160000000000004E-2</c:v>
                </c:pt>
                <c:pt idx="16">
                  <c:v>9.0289999999999995E-2</c:v>
                </c:pt>
                <c:pt idx="17">
                  <c:v>9.0840000000000004E-2</c:v>
                </c:pt>
                <c:pt idx="18">
                  <c:v>9.1569999999999999E-2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Sheet1!$M$1</c:f>
              <c:strCache>
                <c:ptCount val="1"/>
                <c:pt idx="0">
                  <c:v>Feb-16</c:v>
                </c:pt>
              </c:strCache>
            </c:strRef>
          </c:tx>
          <c:marker>
            <c:symbol val="none"/>
          </c:marker>
          <c:cat>
            <c:numRef>
              <c:f>Sheet1!$J$2:$J$20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cat>
          <c:val>
            <c:numRef>
              <c:f>Sheet1!$F$231:$F$249</c:f>
              <c:numCache>
                <c:formatCode>General</c:formatCode>
                <c:ptCount val="19"/>
                <c:pt idx="0">
                  <c:v>8.7770000000000001E-2</c:v>
                </c:pt>
                <c:pt idx="1">
                  <c:v>8.6190000000000003E-2</c:v>
                </c:pt>
                <c:pt idx="2">
                  <c:v>8.4839999999999999E-2</c:v>
                </c:pt>
                <c:pt idx="3">
                  <c:v>8.4360000000000004E-2</c:v>
                </c:pt>
                <c:pt idx="4">
                  <c:v>8.4570000000000006E-2</c:v>
                </c:pt>
                <c:pt idx="5">
                  <c:v>8.5819999999999994E-2</c:v>
                </c:pt>
                <c:pt idx="6">
                  <c:v>8.8700000000000001E-2</c:v>
                </c:pt>
                <c:pt idx="7">
                  <c:v>9.0529999999999999E-2</c:v>
                </c:pt>
                <c:pt idx="8">
                  <c:v>8.992E-2</c:v>
                </c:pt>
                <c:pt idx="9">
                  <c:v>8.9389999999999997E-2</c:v>
                </c:pt>
                <c:pt idx="10">
                  <c:v>8.8340000000000002E-2</c:v>
                </c:pt>
                <c:pt idx="11">
                  <c:v>8.8719999999999993E-2</c:v>
                </c:pt>
                <c:pt idx="12">
                  <c:v>8.9120000000000005E-2</c:v>
                </c:pt>
                <c:pt idx="13">
                  <c:v>8.9169999999999999E-2</c:v>
                </c:pt>
                <c:pt idx="14">
                  <c:v>8.9249999999999996E-2</c:v>
                </c:pt>
                <c:pt idx="15">
                  <c:v>8.9429999999999996E-2</c:v>
                </c:pt>
                <c:pt idx="16">
                  <c:v>9.0050000000000005E-2</c:v>
                </c:pt>
                <c:pt idx="17">
                  <c:v>9.0840000000000004E-2</c:v>
                </c:pt>
                <c:pt idx="18">
                  <c:v>9.2990000000000003E-2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Sheet1!$N$1</c:f>
              <c:strCache>
                <c:ptCount val="1"/>
                <c:pt idx="0">
                  <c:v>Mar-16</c:v>
                </c:pt>
              </c:strCache>
            </c:strRef>
          </c:tx>
          <c:marker>
            <c:symbol val="none"/>
          </c:marker>
          <c:cat>
            <c:numRef>
              <c:f>Sheet1!$J$2:$J$20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cat>
          <c:val>
            <c:numRef>
              <c:f>Sheet1!$G$231:$G$249</c:f>
              <c:numCache>
                <c:formatCode>General</c:formatCode>
                <c:ptCount val="19"/>
                <c:pt idx="0">
                  <c:v>8.1909999999999997E-2</c:v>
                </c:pt>
                <c:pt idx="1">
                  <c:v>8.0949999999999994E-2</c:v>
                </c:pt>
                <c:pt idx="2">
                  <c:v>8.0850000000000005E-2</c:v>
                </c:pt>
                <c:pt idx="3">
                  <c:v>8.1430000000000002E-2</c:v>
                </c:pt>
                <c:pt idx="4">
                  <c:v>8.3099999999999993E-2</c:v>
                </c:pt>
                <c:pt idx="5">
                  <c:v>8.6510000000000004E-2</c:v>
                </c:pt>
                <c:pt idx="6">
                  <c:v>8.8669999999999999E-2</c:v>
                </c:pt>
                <c:pt idx="7">
                  <c:v>8.8160000000000002E-2</c:v>
                </c:pt>
                <c:pt idx="8">
                  <c:v>8.77E-2</c:v>
                </c:pt>
                <c:pt idx="9">
                  <c:v>8.6699999999999999E-2</c:v>
                </c:pt>
                <c:pt idx="10">
                  <c:v>8.72E-2</c:v>
                </c:pt>
                <c:pt idx="11">
                  <c:v>8.7720000000000006E-2</c:v>
                </c:pt>
                <c:pt idx="12">
                  <c:v>8.7870000000000004E-2</c:v>
                </c:pt>
                <c:pt idx="13">
                  <c:v>8.8020000000000001E-2</c:v>
                </c:pt>
                <c:pt idx="14">
                  <c:v>8.8260000000000005E-2</c:v>
                </c:pt>
                <c:pt idx="15">
                  <c:v>8.8959999999999997E-2</c:v>
                </c:pt>
                <c:pt idx="16">
                  <c:v>8.9829999999999993E-2</c:v>
                </c:pt>
                <c:pt idx="17">
                  <c:v>9.2119999999999994E-2</c:v>
                </c:pt>
                <c:pt idx="18">
                  <c:v>9.4039999999999999E-2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Sheet1!$O$1</c:f>
              <c:strCache>
                <c:ptCount val="1"/>
                <c:pt idx="0">
                  <c:v>Apr-16</c:v>
                </c:pt>
              </c:strCache>
            </c:strRef>
          </c:tx>
          <c:marker>
            <c:symbol val="none"/>
          </c:marker>
          <c:cat>
            <c:numRef>
              <c:f>Sheet1!$J$2:$J$20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cat>
          <c:val>
            <c:numRef>
              <c:f>Sheet1!$H$231:$H$249</c:f>
              <c:numCache>
                <c:formatCode>General</c:formatCode>
                <c:ptCount val="19"/>
                <c:pt idx="0">
                  <c:v>7.8579999999999997E-2</c:v>
                </c:pt>
                <c:pt idx="1">
                  <c:v>7.8770000000000007E-2</c:v>
                </c:pt>
                <c:pt idx="2">
                  <c:v>7.9659999999999995E-2</c:v>
                </c:pt>
                <c:pt idx="3">
                  <c:v>8.1720000000000001E-2</c:v>
                </c:pt>
                <c:pt idx="4">
                  <c:v>8.5639999999999994E-2</c:v>
                </c:pt>
                <c:pt idx="5">
                  <c:v>8.8080000000000006E-2</c:v>
                </c:pt>
                <c:pt idx="6">
                  <c:v>8.7580000000000005E-2</c:v>
                </c:pt>
                <c:pt idx="7">
                  <c:v>8.7120000000000003E-2</c:v>
                </c:pt>
                <c:pt idx="8">
                  <c:v>8.6080000000000004E-2</c:v>
                </c:pt>
                <c:pt idx="9">
                  <c:v>8.6660000000000001E-2</c:v>
                </c:pt>
                <c:pt idx="10">
                  <c:v>8.7260000000000004E-2</c:v>
                </c:pt>
                <c:pt idx="11">
                  <c:v>8.7440000000000004E-2</c:v>
                </c:pt>
                <c:pt idx="12">
                  <c:v>8.763E-2</c:v>
                </c:pt>
                <c:pt idx="13">
                  <c:v>8.7900000000000006E-2</c:v>
                </c:pt>
                <c:pt idx="14">
                  <c:v>8.8650000000000007E-2</c:v>
                </c:pt>
                <c:pt idx="15">
                  <c:v>8.9580000000000007E-2</c:v>
                </c:pt>
                <c:pt idx="16">
                  <c:v>9.1990000000000002E-2</c:v>
                </c:pt>
                <c:pt idx="17">
                  <c:v>9.4E-2</c:v>
                </c:pt>
                <c:pt idx="18">
                  <c:v>9.4719999999999999E-2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Sheet1!$P$1</c:f>
              <c:strCache>
                <c:ptCount val="1"/>
                <c:pt idx="0">
                  <c:v>May-16</c:v>
                </c:pt>
              </c:strCache>
            </c:strRef>
          </c:tx>
          <c:marker>
            <c:symbol val="none"/>
          </c:marker>
          <c:cat>
            <c:numRef>
              <c:f>Sheet1!$J$2:$J$20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cat>
          <c:val>
            <c:numRef>
              <c:f>Sheet1!$I$231:$I$249</c:f>
              <c:numCache>
                <c:formatCode>General</c:formatCode>
                <c:ptCount val="19"/>
                <c:pt idx="0">
                  <c:v>7.8350000000000003E-2</c:v>
                </c:pt>
                <c:pt idx="1">
                  <c:v>7.9399999999999998E-2</c:v>
                </c:pt>
                <c:pt idx="2">
                  <c:v>8.1729999999999997E-2</c:v>
                </c:pt>
                <c:pt idx="3">
                  <c:v>8.6019999999999999E-2</c:v>
                </c:pt>
                <c:pt idx="4">
                  <c:v>8.8639999999999997E-2</c:v>
                </c:pt>
                <c:pt idx="5">
                  <c:v>8.8039999999999993E-2</c:v>
                </c:pt>
                <c:pt idx="6">
                  <c:v>8.7520000000000001E-2</c:v>
                </c:pt>
                <c:pt idx="7">
                  <c:v>8.6379999999999998E-2</c:v>
                </c:pt>
                <c:pt idx="8">
                  <c:v>8.6980000000000002E-2</c:v>
                </c:pt>
                <c:pt idx="9">
                  <c:v>8.7580000000000005E-2</c:v>
                </c:pt>
                <c:pt idx="10">
                  <c:v>8.7749999999999995E-2</c:v>
                </c:pt>
                <c:pt idx="11">
                  <c:v>8.7929999999999994E-2</c:v>
                </c:pt>
                <c:pt idx="12">
                  <c:v>8.8200000000000001E-2</c:v>
                </c:pt>
                <c:pt idx="13">
                  <c:v>8.8969999999999994E-2</c:v>
                </c:pt>
                <c:pt idx="14">
                  <c:v>8.9929999999999996E-2</c:v>
                </c:pt>
                <c:pt idx="15">
                  <c:v>9.2420000000000002E-2</c:v>
                </c:pt>
                <c:pt idx="16">
                  <c:v>9.4490000000000005E-2</c:v>
                </c:pt>
                <c:pt idx="17">
                  <c:v>9.5210000000000003E-2</c:v>
                </c:pt>
                <c:pt idx="18">
                  <c:v>9.5299999999999996E-2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1011208"/>
        <c:axId val="561013168"/>
      </c:lineChart>
      <c:catAx>
        <c:axId val="561011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61013168"/>
        <c:crosses val="autoZero"/>
        <c:auto val="1"/>
        <c:lblAlgn val="ctr"/>
        <c:lblOffset val="100"/>
        <c:noMultiLvlLbl val="0"/>
      </c:catAx>
      <c:valAx>
        <c:axId val="561013168"/>
        <c:scaling>
          <c:orientation val="minMax"/>
          <c:max val="0.15500000000000003"/>
          <c:min val="0.1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6350"/>
        </c:spPr>
        <c:crossAx val="561011208"/>
        <c:crosses val="autoZero"/>
        <c:crossBetween val="between"/>
      </c:valAx>
      <c:spPr>
        <a:noFill/>
      </c:spPr>
    </c:plotArea>
    <c:legend>
      <c:legendPos val="r"/>
      <c:layout/>
      <c:overlay val="0"/>
    </c:legend>
    <c:plotVisOnly val="1"/>
    <c:dispBlanksAs val="gap"/>
    <c:showDLblsOverMax val="0"/>
  </c:chart>
  <c:spPr>
    <a:noFill/>
    <a:ln w="15875" cap="rnd">
      <a:solidFill>
        <a:schemeClr val="accent6">
          <a:lumMod val="75000"/>
        </a:schemeClr>
      </a:solidFill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Dec-15</c:v>
                </c:pt>
              </c:strCache>
            </c:strRef>
          </c:tx>
          <c:marker>
            <c:symbol val="none"/>
          </c:marker>
          <c:cat>
            <c:numRef>
              <c:f>Sheet1!$A$21:$A$39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cat>
          <c:val>
            <c:numRef>
              <c:f>Sheet1!$D$2:$D$20</c:f>
              <c:numCache>
                <c:formatCode>General</c:formatCode>
                <c:ptCount val="19"/>
                <c:pt idx="0">
                  <c:v>9.1679999999999998E-2</c:v>
                </c:pt>
                <c:pt idx="1">
                  <c:v>9.0630000000000002E-2</c:v>
                </c:pt>
                <c:pt idx="2">
                  <c:v>9.0450000000000003E-2</c:v>
                </c:pt>
                <c:pt idx="3">
                  <c:v>8.9630000000000001E-2</c:v>
                </c:pt>
                <c:pt idx="4">
                  <c:v>8.8779999999999998E-2</c:v>
                </c:pt>
                <c:pt idx="5">
                  <c:v>8.8770000000000002E-2</c:v>
                </c:pt>
                <c:pt idx="6">
                  <c:v>8.9090000000000003E-2</c:v>
                </c:pt>
                <c:pt idx="7">
                  <c:v>8.9950000000000002E-2</c:v>
                </c:pt>
                <c:pt idx="8">
                  <c:v>9.2270000000000005E-2</c:v>
                </c:pt>
                <c:pt idx="9">
                  <c:v>9.4030000000000002E-2</c:v>
                </c:pt>
                <c:pt idx="10">
                  <c:v>9.3659999999999993E-2</c:v>
                </c:pt>
                <c:pt idx="11">
                  <c:v>9.3210000000000001E-2</c:v>
                </c:pt>
                <c:pt idx="12">
                  <c:v>9.2520000000000005E-2</c:v>
                </c:pt>
                <c:pt idx="13">
                  <c:v>9.3160000000000007E-2</c:v>
                </c:pt>
                <c:pt idx="14">
                  <c:v>9.3770000000000006E-2</c:v>
                </c:pt>
                <c:pt idx="15">
                  <c:v>9.4020000000000006E-2</c:v>
                </c:pt>
                <c:pt idx="16">
                  <c:v>9.4310000000000005E-2</c:v>
                </c:pt>
                <c:pt idx="17">
                  <c:v>9.4780000000000003E-2</c:v>
                </c:pt>
                <c:pt idx="18">
                  <c:v>9.5479999999999995E-2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Sheet1!$L$1</c:f>
              <c:strCache>
                <c:ptCount val="1"/>
                <c:pt idx="0">
                  <c:v>Jan-16</c:v>
                </c:pt>
              </c:strCache>
            </c:strRef>
          </c:tx>
          <c:marker>
            <c:symbol val="none"/>
          </c:marker>
          <c:dPt>
            <c:idx val="10"/>
            <c:bubble3D val="0"/>
          </c:dPt>
          <c:cat>
            <c:numRef>
              <c:f>Sheet1!$A$21:$A$39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cat>
          <c:val>
            <c:numRef>
              <c:f>Sheet1!$E$2:$E$20</c:f>
              <c:numCache>
                <c:formatCode>General</c:formatCode>
                <c:ptCount val="19"/>
                <c:pt idx="0">
                  <c:v>9.153E-2</c:v>
                </c:pt>
                <c:pt idx="1">
                  <c:v>9.1179999999999997E-2</c:v>
                </c:pt>
                <c:pt idx="2">
                  <c:v>9.0149999999999994E-2</c:v>
                </c:pt>
                <c:pt idx="3">
                  <c:v>8.9149999999999993E-2</c:v>
                </c:pt>
                <c:pt idx="4">
                  <c:v>8.9099999999999999E-2</c:v>
                </c:pt>
                <c:pt idx="5">
                  <c:v>8.9429999999999996E-2</c:v>
                </c:pt>
                <c:pt idx="6">
                  <c:v>9.0340000000000004E-2</c:v>
                </c:pt>
                <c:pt idx="7">
                  <c:v>9.2799999999999994E-2</c:v>
                </c:pt>
                <c:pt idx="8">
                  <c:v>9.4649999999999998E-2</c:v>
                </c:pt>
                <c:pt idx="9">
                  <c:v>9.4219999999999998E-2</c:v>
                </c:pt>
                <c:pt idx="10">
                  <c:v>9.3710000000000002E-2</c:v>
                </c:pt>
                <c:pt idx="11">
                  <c:v>9.2950000000000005E-2</c:v>
                </c:pt>
                <c:pt idx="12">
                  <c:v>9.3600000000000003E-2</c:v>
                </c:pt>
                <c:pt idx="13">
                  <c:v>9.4219999999999998E-2</c:v>
                </c:pt>
                <c:pt idx="14">
                  <c:v>9.4460000000000002E-2</c:v>
                </c:pt>
                <c:pt idx="15">
                  <c:v>9.4740000000000005E-2</c:v>
                </c:pt>
                <c:pt idx="16">
                  <c:v>9.5219999999999999E-2</c:v>
                </c:pt>
                <c:pt idx="17">
                  <c:v>9.5930000000000001E-2</c:v>
                </c:pt>
                <c:pt idx="18">
                  <c:v>9.6640000000000004E-2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Sheet1!$M$1</c:f>
              <c:strCache>
                <c:ptCount val="1"/>
                <c:pt idx="0">
                  <c:v>Feb-16</c:v>
                </c:pt>
              </c:strCache>
            </c:strRef>
          </c:tx>
          <c:marker>
            <c:symbol val="none"/>
          </c:marker>
          <c:cat>
            <c:numRef>
              <c:f>Sheet1!$A$21:$A$39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cat>
          <c:val>
            <c:numRef>
              <c:f>Sheet1!$F$2:$F$20</c:f>
              <c:numCache>
                <c:formatCode>General</c:formatCode>
                <c:ptCount val="19"/>
                <c:pt idx="0">
                  <c:v>8.8800000000000004E-2</c:v>
                </c:pt>
                <c:pt idx="1">
                  <c:v>8.7999999999999995E-2</c:v>
                </c:pt>
                <c:pt idx="2">
                  <c:v>8.7120000000000003E-2</c:v>
                </c:pt>
                <c:pt idx="3">
                  <c:v>8.7260000000000004E-2</c:v>
                </c:pt>
                <c:pt idx="4">
                  <c:v>8.7819999999999995E-2</c:v>
                </c:pt>
                <c:pt idx="5">
                  <c:v>8.8969999999999994E-2</c:v>
                </c:pt>
                <c:pt idx="6">
                  <c:v>9.178E-2</c:v>
                </c:pt>
                <c:pt idx="7">
                  <c:v>9.3869999999999995E-2</c:v>
                </c:pt>
                <c:pt idx="8">
                  <c:v>9.3450000000000005E-2</c:v>
                </c:pt>
                <c:pt idx="9">
                  <c:v>9.2960000000000001E-2</c:v>
                </c:pt>
                <c:pt idx="10">
                  <c:v>9.2179999999999998E-2</c:v>
                </c:pt>
                <c:pt idx="11">
                  <c:v>9.2929999999999999E-2</c:v>
                </c:pt>
                <c:pt idx="12">
                  <c:v>9.3619999999999995E-2</c:v>
                </c:pt>
                <c:pt idx="13">
                  <c:v>9.3909999999999993E-2</c:v>
                </c:pt>
                <c:pt idx="14">
                  <c:v>9.4229999999999994E-2</c:v>
                </c:pt>
                <c:pt idx="15">
                  <c:v>9.4759999999999997E-2</c:v>
                </c:pt>
                <c:pt idx="16">
                  <c:v>9.5530000000000004E-2</c:v>
                </c:pt>
                <c:pt idx="17">
                  <c:v>9.6290000000000001E-2</c:v>
                </c:pt>
                <c:pt idx="18">
                  <c:v>9.8659999999999998E-2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Sheet1!$N$1</c:f>
              <c:strCache>
                <c:ptCount val="1"/>
                <c:pt idx="0">
                  <c:v>Mar-16</c:v>
                </c:pt>
              </c:strCache>
            </c:strRef>
          </c:tx>
          <c:marker>
            <c:symbol val="none"/>
          </c:marker>
          <c:cat>
            <c:numRef>
              <c:f>Sheet1!$A$21:$A$39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cat>
          <c:val>
            <c:numRef>
              <c:f>Sheet1!$G$2:$G$20</c:f>
              <c:numCache>
                <c:formatCode>General</c:formatCode>
                <c:ptCount val="19"/>
                <c:pt idx="0">
                  <c:v>8.4250000000000005E-2</c:v>
                </c:pt>
                <c:pt idx="1">
                  <c:v>8.3750000000000005E-2</c:v>
                </c:pt>
                <c:pt idx="2">
                  <c:v>8.4290000000000004E-2</c:v>
                </c:pt>
                <c:pt idx="3">
                  <c:v>8.523E-2</c:v>
                </c:pt>
                <c:pt idx="4">
                  <c:v>8.677E-2</c:v>
                </c:pt>
                <c:pt idx="5">
                  <c:v>9.0060000000000001E-2</c:v>
                </c:pt>
                <c:pt idx="6">
                  <c:v>9.2460000000000001E-2</c:v>
                </c:pt>
                <c:pt idx="7">
                  <c:v>9.2119999999999994E-2</c:v>
                </c:pt>
                <c:pt idx="8">
                  <c:v>9.1679999999999998E-2</c:v>
                </c:pt>
                <c:pt idx="9">
                  <c:v>9.0929999999999997E-2</c:v>
                </c:pt>
                <c:pt idx="10">
                  <c:v>9.1800000000000007E-2</c:v>
                </c:pt>
                <c:pt idx="11">
                  <c:v>9.2600000000000002E-2</c:v>
                </c:pt>
                <c:pt idx="12">
                  <c:v>9.2979999999999993E-2</c:v>
                </c:pt>
                <c:pt idx="13">
                  <c:v>9.3359999999999999E-2</c:v>
                </c:pt>
                <c:pt idx="14">
                  <c:v>9.3950000000000006E-2</c:v>
                </c:pt>
                <c:pt idx="15">
                  <c:v>9.4799999999999995E-2</c:v>
                </c:pt>
                <c:pt idx="16">
                  <c:v>9.5630000000000007E-2</c:v>
                </c:pt>
                <c:pt idx="17">
                  <c:v>9.8140000000000005E-2</c:v>
                </c:pt>
                <c:pt idx="18">
                  <c:v>0.10026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Sheet1!$O$1</c:f>
              <c:strCache>
                <c:ptCount val="1"/>
                <c:pt idx="0">
                  <c:v>Apr-16</c:v>
                </c:pt>
              </c:strCache>
            </c:strRef>
          </c:tx>
          <c:marker>
            <c:symbol val="none"/>
          </c:marker>
          <c:cat>
            <c:numRef>
              <c:f>Sheet1!$A$21:$A$39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cat>
          <c:val>
            <c:numRef>
              <c:f>Sheet1!$H$2:$H$20</c:f>
              <c:numCache>
                <c:formatCode>General</c:formatCode>
                <c:ptCount val="19"/>
                <c:pt idx="0">
                  <c:v>8.2089999999999996E-2</c:v>
                </c:pt>
                <c:pt idx="1">
                  <c:v>8.2909999999999998E-2</c:v>
                </c:pt>
                <c:pt idx="2">
                  <c:v>8.4150000000000003E-2</c:v>
                </c:pt>
                <c:pt idx="3">
                  <c:v>8.5989999999999997E-2</c:v>
                </c:pt>
                <c:pt idx="4">
                  <c:v>8.9690000000000006E-2</c:v>
                </c:pt>
                <c:pt idx="5">
                  <c:v>9.2340000000000005E-2</c:v>
                </c:pt>
                <c:pt idx="6">
                  <c:v>9.1990000000000002E-2</c:v>
                </c:pt>
                <c:pt idx="7">
                  <c:v>9.1520000000000004E-2</c:v>
                </c:pt>
                <c:pt idx="8">
                  <c:v>9.0730000000000005E-2</c:v>
                </c:pt>
                <c:pt idx="9">
                  <c:v>9.1670000000000001E-2</c:v>
                </c:pt>
                <c:pt idx="10">
                  <c:v>9.2530000000000001E-2</c:v>
                </c:pt>
                <c:pt idx="11">
                  <c:v>9.2929999999999999E-2</c:v>
                </c:pt>
                <c:pt idx="12">
                  <c:v>9.3340000000000006E-2</c:v>
                </c:pt>
                <c:pt idx="13">
                  <c:v>9.3969999999999998E-2</c:v>
                </c:pt>
                <c:pt idx="14">
                  <c:v>9.4850000000000004E-2</c:v>
                </c:pt>
                <c:pt idx="15">
                  <c:v>9.572E-2</c:v>
                </c:pt>
                <c:pt idx="16">
                  <c:v>9.8339999999999997E-2</c:v>
                </c:pt>
                <c:pt idx="17">
                  <c:v>0.10054</c:v>
                </c:pt>
                <c:pt idx="18">
                  <c:v>0.10142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Sheet1!$P$1</c:f>
              <c:strCache>
                <c:ptCount val="1"/>
                <c:pt idx="0">
                  <c:v>May-16</c:v>
                </c:pt>
              </c:strCache>
            </c:strRef>
          </c:tx>
          <c:marker>
            <c:symbol val="none"/>
          </c:marker>
          <c:cat>
            <c:numRef>
              <c:f>Sheet1!$A$21:$A$39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cat>
          <c:val>
            <c:numRef>
              <c:f>Sheet1!$I$2:$I$20</c:f>
              <c:numCache>
                <c:formatCode>General</c:formatCode>
                <c:ptCount val="19"/>
                <c:pt idx="0">
                  <c:v>8.3430000000000004E-2</c:v>
                </c:pt>
                <c:pt idx="1">
                  <c:v>8.4750000000000006E-2</c:v>
                </c:pt>
                <c:pt idx="2">
                  <c:v>8.6720000000000005E-2</c:v>
                </c:pt>
                <c:pt idx="3">
                  <c:v>9.0709999999999999E-2</c:v>
                </c:pt>
                <c:pt idx="4">
                  <c:v>9.35E-2</c:v>
                </c:pt>
                <c:pt idx="5">
                  <c:v>9.3009999999999995E-2</c:v>
                </c:pt>
                <c:pt idx="6">
                  <c:v>9.2429999999999998E-2</c:v>
                </c:pt>
                <c:pt idx="7">
                  <c:v>9.1520000000000004E-2</c:v>
                </c:pt>
                <c:pt idx="8">
                  <c:v>9.2469999999999997E-2</c:v>
                </c:pt>
                <c:pt idx="9">
                  <c:v>9.3329999999999996E-2</c:v>
                </c:pt>
                <c:pt idx="10">
                  <c:v>9.3689999999999996E-2</c:v>
                </c:pt>
                <c:pt idx="11">
                  <c:v>9.4079999999999997E-2</c:v>
                </c:pt>
                <c:pt idx="12">
                  <c:v>9.4700000000000006E-2</c:v>
                </c:pt>
                <c:pt idx="13">
                  <c:v>9.5589999999999994E-2</c:v>
                </c:pt>
                <c:pt idx="14">
                  <c:v>9.6460000000000004E-2</c:v>
                </c:pt>
                <c:pt idx="15">
                  <c:v>9.9150000000000002E-2</c:v>
                </c:pt>
                <c:pt idx="16">
                  <c:v>0.10141</c:v>
                </c:pt>
                <c:pt idx="17">
                  <c:v>0.10229000000000001</c:v>
                </c:pt>
                <c:pt idx="18">
                  <c:v>0.10242999999999999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cmpd="dbl">
              <a:prstDash val="dashDot"/>
            </a:ln>
          </c:spPr>
        </c:dropLines>
        <c:smooth val="0"/>
        <c:axId val="375730288"/>
        <c:axId val="375728720"/>
      </c:lineChart>
      <c:catAx>
        <c:axId val="375730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r>
                  <a:rPr lang="en-US"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rPr>
                  <a:t>Month</a:t>
                </a:r>
                <a:r>
                  <a:rPr lang="en-US" baseline="0"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rPr>
                  <a:t> Term</a:t>
                </a:r>
                <a:endParaRPr lang="en-US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effectLst/>
        </c:spPr>
        <c:txPr>
          <a:bodyPr rot="0" vert="horz" anchor="t" anchorCtr="1"/>
          <a:lstStyle/>
          <a:p>
            <a:pPr>
              <a:defRPr/>
            </a:pPr>
            <a:endParaRPr lang="en-US"/>
          </a:p>
        </c:txPr>
        <c:crossAx val="375728720"/>
        <c:crossesAt val="0"/>
        <c:auto val="1"/>
        <c:lblAlgn val="ctr"/>
        <c:lblOffset val="100"/>
        <c:noMultiLvlLbl val="0"/>
      </c:catAx>
      <c:valAx>
        <c:axId val="375728720"/>
        <c:scaling>
          <c:orientation val="minMax"/>
          <c:max val="0.14200000000000002"/>
          <c:min val="8.500000000000002E-2"/>
        </c:scaling>
        <c:delete val="1"/>
        <c:axPos val="l"/>
        <c:title>
          <c:tx>
            <c:rich>
              <a:bodyPr/>
              <a:lstStyle/>
              <a:p>
                <a:pPr>
                  <a:defRPr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r>
                  <a:rPr lang="en-US"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rPr>
                  <a:t>Rate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75730288"/>
        <c:crossesAt val="1"/>
        <c:crossBetween val="midCat"/>
      </c:valAx>
      <c:spPr>
        <a:pattFill prst="lgGrid">
          <a:fgClr>
            <a:schemeClr val="bg1">
              <a:lumMod val="85000"/>
            </a:schemeClr>
          </a:fgClr>
          <a:bgClr>
            <a:schemeClr val="bg1"/>
          </a:bgClr>
        </a:pattFill>
      </c:spPr>
    </c:plotArea>
    <c:legend>
      <c:legendPos val="b"/>
      <c:overlay val="0"/>
    </c:legend>
    <c:plotVisOnly val="1"/>
    <c:dispBlanksAs val="gap"/>
    <c:showDLblsOverMax val="0"/>
  </c:chart>
  <c:spPr>
    <a:noFill/>
    <a:ln w="15875" cap="rnd">
      <a:solidFill>
        <a:schemeClr val="accent6">
          <a:alpha val="10000"/>
        </a:schemeClr>
      </a:solidFill>
    </a:ln>
    <a:effectLst>
      <a:glow rad="101600">
        <a:schemeClr val="accent6">
          <a:satMod val="175000"/>
          <a:alpha val="40000"/>
        </a:schemeClr>
      </a:glow>
    </a:effectLst>
  </c:sp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Dec-15</c:v>
                </c:pt>
              </c:strCache>
            </c:strRef>
          </c:tx>
          <c:marker>
            <c:symbol val="none"/>
          </c:marker>
          <c:cat>
            <c:numRef>
              <c:f>Sheet1!$J$2:$J$20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cat>
          <c:val>
            <c:numRef>
              <c:f>Sheet1!$D$250:$D$268</c:f>
              <c:numCache>
                <c:formatCode>General</c:formatCode>
                <c:ptCount val="19"/>
                <c:pt idx="0">
                  <c:v>9.239E-2</c:v>
                </c:pt>
                <c:pt idx="1">
                  <c:v>0.09</c:v>
                </c:pt>
                <c:pt idx="2">
                  <c:v>8.8870000000000005E-2</c:v>
                </c:pt>
                <c:pt idx="3">
                  <c:v>8.7260000000000004E-2</c:v>
                </c:pt>
                <c:pt idx="4">
                  <c:v>8.591E-2</c:v>
                </c:pt>
                <c:pt idx="5">
                  <c:v>8.5220000000000004E-2</c:v>
                </c:pt>
                <c:pt idx="6">
                  <c:v>8.5169999999999996E-2</c:v>
                </c:pt>
                <c:pt idx="7">
                  <c:v>8.6069999999999994E-2</c:v>
                </c:pt>
                <c:pt idx="8">
                  <c:v>8.8319999999999996E-2</c:v>
                </c:pt>
                <c:pt idx="9">
                  <c:v>8.9789999999999995E-2</c:v>
                </c:pt>
                <c:pt idx="10">
                  <c:v>8.9209999999999998E-2</c:v>
                </c:pt>
                <c:pt idx="11">
                  <c:v>8.8739999999999999E-2</c:v>
                </c:pt>
                <c:pt idx="12">
                  <c:v>8.7809999999999999E-2</c:v>
                </c:pt>
                <c:pt idx="13">
                  <c:v>8.7959999999999997E-2</c:v>
                </c:pt>
                <c:pt idx="14">
                  <c:v>8.8169999999999998E-2</c:v>
                </c:pt>
                <c:pt idx="15">
                  <c:v>8.8059999999999999E-2</c:v>
                </c:pt>
                <c:pt idx="16">
                  <c:v>8.8010000000000005E-2</c:v>
                </c:pt>
                <c:pt idx="17">
                  <c:v>8.7999999999999995E-2</c:v>
                </c:pt>
                <c:pt idx="18">
                  <c:v>8.8450000000000001E-2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Sheet1!$L$1</c:f>
              <c:strCache>
                <c:ptCount val="1"/>
                <c:pt idx="0">
                  <c:v>Jan-16</c:v>
                </c:pt>
              </c:strCache>
            </c:strRef>
          </c:tx>
          <c:marker>
            <c:symbol val="none"/>
          </c:marker>
          <c:dPt>
            <c:idx val="10"/>
            <c:bubble3D val="0"/>
          </c:dPt>
          <c:cat>
            <c:numRef>
              <c:f>Sheet1!$J$2:$J$20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cat>
          <c:val>
            <c:numRef>
              <c:f>Sheet1!$E$250:$E$268</c:f>
              <c:numCache>
                <c:formatCode>General</c:formatCode>
                <c:ptCount val="19"/>
                <c:pt idx="0">
                  <c:v>9.0649999999999994E-2</c:v>
                </c:pt>
                <c:pt idx="1">
                  <c:v>8.9260000000000006E-2</c:v>
                </c:pt>
                <c:pt idx="2">
                  <c:v>8.7389999999999995E-2</c:v>
                </c:pt>
                <c:pt idx="3">
                  <c:v>8.5889999999999994E-2</c:v>
                </c:pt>
                <c:pt idx="4">
                  <c:v>8.5129999999999997E-2</c:v>
                </c:pt>
                <c:pt idx="5">
                  <c:v>8.5099999999999995E-2</c:v>
                </c:pt>
                <c:pt idx="6">
                  <c:v>8.6069999999999994E-2</c:v>
                </c:pt>
                <c:pt idx="7">
                  <c:v>8.8489999999999999E-2</c:v>
                </c:pt>
                <c:pt idx="8">
                  <c:v>9.0050000000000005E-2</c:v>
                </c:pt>
                <c:pt idx="9">
                  <c:v>8.9410000000000003E-2</c:v>
                </c:pt>
                <c:pt idx="10">
                  <c:v>8.8900000000000007E-2</c:v>
                </c:pt>
                <c:pt idx="11">
                  <c:v>8.7910000000000002E-2</c:v>
                </c:pt>
                <c:pt idx="12">
                  <c:v>8.8059999999999999E-2</c:v>
                </c:pt>
                <c:pt idx="13">
                  <c:v>8.8279999999999997E-2</c:v>
                </c:pt>
                <c:pt idx="14">
                  <c:v>8.8160000000000002E-2</c:v>
                </c:pt>
                <c:pt idx="15">
                  <c:v>8.8099999999999998E-2</c:v>
                </c:pt>
                <c:pt idx="16">
                  <c:v>8.8090000000000002E-2</c:v>
                </c:pt>
                <c:pt idx="17">
                  <c:v>8.8539999999999994E-2</c:v>
                </c:pt>
                <c:pt idx="18">
                  <c:v>8.9219999999999994E-2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Sheet1!$M$1</c:f>
              <c:strCache>
                <c:ptCount val="1"/>
                <c:pt idx="0">
                  <c:v>Feb-16</c:v>
                </c:pt>
              </c:strCache>
            </c:strRef>
          </c:tx>
          <c:marker>
            <c:symbol val="none"/>
          </c:marker>
          <c:cat>
            <c:numRef>
              <c:f>Sheet1!$J$2:$J$20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cat>
          <c:val>
            <c:numRef>
              <c:f>Sheet1!$F$250:$F$268</c:f>
              <c:numCache>
                <c:formatCode>General</c:formatCode>
                <c:ptCount val="19"/>
                <c:pt idx="0">
                  <c:v>8.634E-2</c:v>
                </c:pt>
                <c:pt idx="1">
                  <c:v>8.4699999999999998E-2</c:v>
                </c:pt>
                <c:pt idx="2">
                  <c:v>8.3320000000000005E-2</c:v>
                </c:pt>
                <c:pt idx="3">
                  <c:v>8.2750000000000004E-2</c:v>
                </c:pt>
                <c:pt idx="4">
                  <c:v>8.2919999999999994E-2</c:v>
                </c:pt>
                <c:pt idx="5">
                  <c:v>8.4190000000000001E-2</c:v>
                </c:pt>
                <c:pt idx="6">
                  <c:v>8.6989999999999998E-2</c:v>
                </c:pt>
                <c:pt idx="7">
                  <c:v>8.8779999999999998E-2</c:v>
                </c:pt>
                <c:pt idx="8">
                  <c:v>8.8190000000000004E-2</c:v>
                </c:pt>
                <c:pt idx="9">
                  <c:v>8.7720000000000006E-2</c:v>
                </c:pt>
                <c:pt idx="10">
                  <c:v>8.6720000000000005E-2</c:v>
                </c:pt>
                <c:pt idx="11">
                  <c:v>8.6959999999999996E-2</c:v>
                </c:pt>
                <c:pt idx="12">
                  <c:v>8.7260000000000004E-2</c:v>
                </c:pt>
                <c:pt idx="13">
                  <c:v>8.72E-2</c:v>
                </c:pt>
                <c:pt idx="14">
                  <c:v>8.7179999999999994E-2</c:v>
                </c:pt>
                <c:pt idx="15">
                  <c:v>8.7209999999999996E-2</c:v>
                </c:pt>
                <c:pt idx="16">
                  <c:v>8.7730000000000002E-2</c:v>
                </c:pt>
                <c:pt idx="17">
                  <c:v>8.8469999999999993E-2</c:v>
                </c:pt>
                <c:pt idx="18">
                  <c:v>9.0529999999999999E-2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Sheet1!$N$1</c:f>
              <c:strCache>
                <c:ptCount val="1"/>
                <c:pt idx="0">
                  <c:v>Mar-16</c:v>
                </c:pt>
              </c:strCache>
            </c:strRef>
          </c:tx>
          <c:marker>
            <c:symbol val="none"/>
          </c:marker>
          <c:cat>
            <c:numRef>
              <c:f>Sheet1!$J$2:$J$20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cat>
          <c:val>
            <c:numRef>
              <c:f>Sheet1!$G$250:$G$268</c:f>
              <c:numCache>
                <c:formatCode>General</c:formatCode>
                <c:ptCount val="19"/>
                <c:pt idx="0">
                  <c:v>8.0549999999999997E-2</c:v>
                </c:pt>
                <c:pt idx="1">
                  <c:v>7.9549999999999996E-2</c:v>
                </c:pt>
                <c:pt idx="2">
                  <c:v>7.936E-2</c:v>
                </c:pt>
                <c:pt idx="3">
                  <c:v>7.9899999999999999E-2</c:v>
                </c:pt>
                <c:pt idx="4">
                  <c:v>8.1570000000000004E-2</c:v>
                </c:pt>
                <c:pt idx="5">
                  <c:v>8.4849999999999995E-2</c:v>
                </c:pt>
                <c:pt idx="6">
                  <c:v>8.695E-2</c:v>
                </c:pt>
                <c:pt idx="7">
                  <c:v>8.6459999999999995E-2</c:v>
                </c:pt>
                <c:pt idx="8">
                  <c:v>8.6059999999999998E-2</c:v>
                </c:pt>
                <c:pt idx="9">
                  <c:v>8.5110000000000005E-2</c:v>
                </c:pt>
                <c:pt idx="10">
                  <c:v>8.5459999999999994E-2</c:v>
                </c:pt>
                <c:pt idx="11">
                  <c:v>8.5889999999999994E-2</c:v>
                </c:pt>
                <c:pt idx="12">
                  <c:v>8.591E-2</c:v>
                </c:pt>
                <c:pt idx="13">
                  <c:v>8.5959999999999995E-2</c:v>
                </c:pt>
                <c:pt idx="14">
                  <c:v>8.6050000000000001E-2</c:v>
                </c:pt>
                <c:pt idx="15">
                  <c:v>8.6639999999999995E-2</c:v>
                </c:pt>
                <c:pt idx="16">
                  <c:v>8.745E-2</c:v>
                </c:pt>
                <c:pt idx="17">
                  <c:v>8.9639999999999997E-2</c:v>
                </c:pt>
                <c:pt idx="18">
                  <c:v>9.1469999999999996E-2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Sheet1!$O$1</c:f>
              <c:strCache>
                <c:ptCount val="1"/>
                <c:pt idx="0">
                  <c:v>Apr-16</c:v>
                </c:pt>
              </c:strCache>
            </c:strRef>
          </c:tx>
          <c:marker>
            <c:symbol val="none"/>
          </c:marker>
          <c:cat>
            <c:numRef>
              <c:f>Sheet1!$J$2:$J$20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cat>
          <c:val>
            <c:numRef>
              <c:f>Sheet1!$H$250:$H$268</c:f>
              <c:numCache>
                <c:formatCode>General</c:formatCode>
                <c:ptCount val="19"/>
                <c:pt idx="0">
                  <c:v>7.7189999999999995E-2</c:v>
                </c:pt>
                <c:pt idx="1">
                  <c:v>7.7280000000000001E-2</c:v>
                </c:pt>
                <c:pt idx="2">
                  <c:v>7.8140000000000001E-2</c:v>
                </c:pt>
                <c:pt idx="3">
                  <c:v>8.0189999999999997E-2</c:v>
                </c:pt>
                <c:pt idx="4">
                  <c:v>8.3970000000000003E-2</c:v>
                </c:pt>
                <c:pt idx="5">
                  <c:v>8.634E-2</c:v>
                </c:pt>
                <c:pt idx="6">
                  <c:v>8.5860000000000006E-2</c:v>
                </c:pt>
                <c:pt idx="7">
                  <c:v>8.5470000000000004E-2</c:v>
                </c:pt>
                <c:pt idx="8">
                  <c:v>8.4489999999999996E-2</c:v>
                </c:pt>
                <c:pt idx="9">
                  <c:v>8.4900000000000003E-2</c:v>
                </c:pt>
                <c:pt idx="10">
                  <c:v>8.5389999999999994E-2</c:v>
                </c:pt>
                <c:pt idx="11">
                  <c:v>8.5459999999999994E-2</c:v>
                </c:pt>
                <c:pt idx="12">
                  <c:v>8.5529999999999995E-2</c:v>
                </c:pt>
                <c:pt idx="13">
                  <c:v>8.5650000000000004E-2</c:v>
                </c:pt>
                <c:pt idx="14">
                  <c:v>8.6290000000000006E-2</c:v>
                </c:pt>
                <c:pt idx="15">
                  <c:v>8.7160000000000001E-2</c:v>
                </c:pt>
                <c:pt idx="16">
                  <c:v>8.9469999999999994E-2</c:v>
                </c:pt>
                <c:pt idx="17">
                  <c:v>9.1389999999999999E-2</c:v>
                </c:pt>
                <c:pt idx="18">
                  <c:v>9.2060000000000003E-2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Sheet1!$P$1</c:f>
              <c:strCache>
                <c:ptCount val="1"/>
                <c:pt idx="0">
                  <c:v>May-16</c:v>
                </c:pt>
              </c:strCache>
            </c:strRef>
          </c:tx>
          <c:marker>
            <c:symbol val="none"/>
          </c:marker>
          <c:cat>
            <c:numRef>
              <c:f>Sheet1!$J$2:$J$20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cat>
          <c:val>
            <c:numRef>
              <c:f>Sheet1!$I$250:$I$268</c:f>
              <c:numCache>
                <c:formatCode>General</c:formatCode>
                <c:ptCount val="19"/>
                <c:pt idx="0">
                  <c:v>7.6840000000000006E-2</c:v>
                </c:pt>
                <c:pt idx="1">
                  <c:v>7.7850000000000003E-2</c:v>
                </c:pt>
                <c:pt idx="2">
                  <c:v>8.0149999999999999E-2</c:v>
                </c:pt>
                <c:pt idx="3">
                  <c:v>8.4269999999999998E-2</c:v>
                </c:pt>
                <c:pt idx="4">
                  <c:v>8.6819999999999994E-2</c:v>
                </c:pt>
                <c:pt idx="5">
                  <c:v>8.6260000000000003E-2</c:v>
                </c:pt>
                <c:pt idx="6">
                  <c:v>8.5809999999999997E-2</c:v>
                </c:pt>
                <c:pt idx="7">
                  <c:v>8.4739999999999996E-2</c:v>
                </c:pt>
                <c:pt idx="8">
                  <c:v>8.516E-2</c:v>
                </c:pt>
                <c:pt idx="9">
                  <c:v>8.566E-2</c:v>
                </c:pt>
                <c:pt idx="10">
                  <c:v>8.5709999999999995E-2</c:v>
                </c:pt>
                <c:pt idx="11">
                  <c:v>8.5769999999999999E-2</c:v>
                </c:pt>
                <c:pt idx="12">
                  <c:v>8.5879999999999998E-2</c:v>
                </c:pt>
                <c:pt idx="13">
                  <c:v>8.6529999999999996E-2</c:v>
                </c:pt>
                <c:pt idx="14">
                  <c:v>8.7429999999999994E-2</c:v>
                </c:pt>
                <c:pt idx="15">
                  <c:v>8.9819999999999997E-2</c:v>
                </c:pt>
                <c:pt idx="16">
                  <c:v>9.1789999999999997E-2</c:v>
                </c:pt>
                <c:pt idx="17">
                  <c:v>9.2469999999999997E-2</c:v>
                </c:pt>
                <c:pt idx="18">
                  <c:v>9.2549999999999993E-2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1011600"/>
        <c:axId val="561007288"/>
      </c:lineChart>
      <c:catAx>
        <c:axId val="561011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61007288"/>
        <c:crosses val="autoZero"/>
        <c:auto val="1"/>
        <c:lblAlgn val="ctr"/>
        <c:lblOffset val="100"/>
        <c:noMultiLvlLbl val="0"/>
      </c:catAx>
      <c:valAx>
        <c:axId val="561007288"/>
        <c:scaling>
          <c:orientation val="minMax"/>
          <c:max val="0.15000000000000002"/>
          <c:min val="9.7000000000000031E-2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6350"/>
        </c:spPr>
        <c:crossAx val="561011600"/>
        <c:crosses val="autoZero"/>
        <c:crossBetween val="between"/>
      </c:valAx>
      <c:spPr>
        <a:noFill/>
      </c:spPr>
    </c:plotArea>
    <c:legend>
      <c:legendPos val="r"/>
      <c:layout/>
      <c:overlay val="0"/>
    </c:legend>
    <c:plotVisOnly val="1"/>
    <c:dispBlanksAs val="gap"/>
    <c:showDLblsOverMax val="0"/>
  </c:chart>
  <c:spPr>
    <a:noFill/>
    <a:ln w="15875" cap="rnd">
      <a:solidFill>
        <a:schemeClr val="accent6">
          <a:lumMod val="75000"/>
        </a:schemeClr>
      </a:solidFill>
    </a:ln>
  </c:sp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Dec-15</c:v>
                </c:pt>
              </c:strCache>
            </c:strRef>
          </c:tx>
          <c:marker>
            <c:symbol val="none"/>
          </c:marker>
          <c:cat>
            <c:numRef>
              <c:f>Sheet1!$J$2:$J$20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cat>
          <c:val>
            <c:numRef>
              <c:f>Sheet1!$D$270:$D$288</c:f>
              <c:numCache>
                <c:formatCode>General</c:formatCode>
                <c:ptCount val="19"/>
                <c:pt idx="0">
                  <c:v>9.0870000000000006E-2</c:v>
                </c:pt>
                <c:pt idx="1">
                  <c:v>8.8880000000000001E-2</c:v>
                </c:pt>
                <c:pt idx="2">
                  <c:v>8.8099999999999998E-2</c:v>
                </c:pt>
                <c:pt idx="3">
                  <c:v>8.7010000000000004E-2</c:v>
                </c:pt>
                <c:pt idx="4">
                  <c:v>8.5620000000000002E-2</c:v>
                </c:pt>
                <c:pt idx="5">
                  <c:v>8.4839999999999999E-2</c:v>
                </c:pt>
                <c:pt idx="6">
                  <c:v>8.4779999999999994E-2</c:v>
                </c:pt>
                <c:pt idx="7">
                  <c:v>8.5720000000000005E-2</c:v>
                </c:pt>
                <c:pt idx="8">
                  <c:v>8.7900000000000006E-2</c:v>
                </c:pt>
                <c:pt idx="9">
                  <c:v>8.9380000000000001E-2</c:v>
                </c:pt>
                <c:pt idx="10">
                  <c:v>8.8840000000000002E-2</c:v>
                </c:pt>
                <c:pt idx="11">
                  <c:v>8.8190000000000004E-2</c:v>
                </c:pt>
                <c:pt idx="12">
                  <c:v>8.7129999999999999E-2</c:v>
                </c:pt>
                <c:pt idx="13">
                  <c:v>8.7359999999999993E-2</c:v>
                </c:pt>
                <c:pt idx="14">
                  <c:v>8.7709999999999996E-2</c:v>
                </c:pt>
                <c:pt idx="15">
                  <c:v>8.7859999999999994E-2</c:v>
                </c:pt>
                <c:pt idx="16">
                  <c:v>8.7790000000000007E-2</c:v>
                </c:pt>
                <c:pt idx="17">
                  <c:v>8.7720000000000006E-2</c:v>
                </c:pt>
                <c:pt idx="18">
                  <c:v>8.8150000000000006E-2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Sheet1!$L$1</c:f>
              <c:strCache>
                <c:ptCount val="1"/>
                <c:pt idx="0">
                  <c:v>Jan-16</c:v>
                </c:pt>
              </c:strCache>
            </c:strRef>
          </c:tx>
          <c:marker>
            <c:symbol val="none"/>
          </c:marker>
          <c:dPt>
            <c:idx val="10"/>
            <c:bubble3D val="0"/>
          </c:dPt>
          <c:cat>
            <c:numRef>
              <c:f>Sheet1!$J$2:$J$20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cat>
          <c:val>
            <c:numRef>
              <c:f>Sheet1!$E$270:$E$288</c:f>
              <c:numCache>
                <c:formatCode>General</c:formatCode>
                <c:ptCount val="19"/>
                <c:pt idx="0">
                  <c:v>8.9459999999999998E-2</c:v>
                </c:pt>
                <c:pt idx="1">
                  <c:v>8.8489999999999999E-2</c:v>
                </c:pt>
                <c:pt idx="2">
                  <c:v>8.7209999999999996E-2</c:v>
                </c:pt>
                <c:pt idx="3">
                  <c:v>8.5629999999999998E-2</c:v>
                </c:pt>
                <c:pt idx="4">
                  <c:v>8.4769999999999998E-2</c:v>
                </c:pt>
                <c:pt idx="5">
                  <c:v>8.4709999999999994E-2</c:v>
                </c:pt>
                <c:pt idx="6">
                  <c:v>8.5739999999999997E-2</c:v>
                </c:pt>
                <c:pt idx="7">
                  <c:v>8.8090000000000002E-2</c:v>
                </c:pt>
                <c:pt idx="8">
                  <c:v>8.9660000000000004E-2</c:v>
                </c:pt>
                <c:pt idx="9">
                  <c:v>8.9069999999999996E-2</c:v>
                </c:pt>
                <c:pt idx="10">
                  <c:v>8.8359999999999994E-2</c:v>
                </c:pt>
                <c:pt idx="11">
                  <c:v>8.7230000000000002E-2</c:v>
                </c:pt>
                <c:pt idx="12">
                  <c:v>8.7470000000000006E-2</c:v>
                </c:pt>
                <c:pt idx="13">
                  <c:v>8.7830000000000005E-2</c:v>
                </c:pt>
                <c:pt idx="14">
                  <c:v>8.7980000000000003E-2</c:v>
                </c:pt>
                <c:pt idx="15">
                  <c:v>8.7910000000000002E-2</c:v>
                </c:pt>
                <c:pt idx="16">
                  <c:v>8.7830000000000005E-2</c:v>
                </c:pt>
                <c:pt idx="17">
                  <c:v>8.8270000000000001E-2</c:v>
                </c:pt>
                <c:pt idx="18">
                  <c:v>8.8940000000000005E-2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Sheet1!$M$1</c:f>
              <c:strCache>
                <c:ptCount val="1"/>
                <c:pt idx="0">
                  <c:v>Feb-16</c:v>
                </c:pt>
              </c:strCache>
            </c:strRef>
          </c:tx>
          <c:marker>
            <c:symbol val="none"/>
          </c:marker>
          <c:cat>
            <c:numRef>
              <c:f>Sheet1!$J$2:$J$20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cat>
          <c:val>
            <c:numRef>
              <c:f>Sheet1!$F$270:$F$288</c:f>
              <c:numCache>
                <c:formatCode>General</c:formatCode>
                <c:ptCount val="19"/>
                <c:pt idx="0">
                  <c:v>8.5580000000000003E-2</c:v>
                </c:pt>
                <c:pt idx="1">
                  <c:v>8.4529999999999994E-2</c:v>
                </c:pt>
                <c:pt idx="2">
                  <c:v>8.3080000000000001E-2</c:v>
                </c:pt>
                <c:pt idx="3">
                  <c:v>8.2419999999999993E-2</c:v>
                </c:pt>
                <c:pt idx="4">
                  <c:v>8.2580000000000001E-2</c:v>
                </c:pt>
                <c:pt idx="5">
                  <c:v>8.3900000000000002E-2</c:v>
                </c:pt>
                <c:pt idx="6">
                  <c:v>8.6620000000000003E-2</c:v>
                </c:pt>
                <c:pt idx="7">
                  <c:v>8.8410000000000002E-2</c:v>
                </c:pt>
                <c:pt idx="8">
                  <c:v>8.7870000000000004E-2</c:v>
                </c:pt>
                <c:pt idx="9">
                  <c:v>8.7190000000000004E-2</c:v>
                </c:pt>
                <c:pt idx="10">
                  <c:v>8.6059999999999998E-2</c:v>
                </c:pt>
                <c:pt idx="11">
                  <c:v>8.6379999999999998E-2</c:v>
                </c:pt>
                <c:pt idx="12">
                  <c:v>8.6830000000000004E-2</c:v>
                </c:pt>
                <c:pt idx="13">
                  <c:v>8.7040000000000006E-2</c:v>
                </c:pt>
                <c:pt idx="14">
                  <c:v>8.7010000000000004E-2</c:v>
                </c:pt>
                <c:pt idx="15">
                  <c:v>8.6970000000000006E-2</c:v>
                </c:pt>
                <c:pt idx="16">
                  <c:v>8.7470000000000006E-2</c:v>
                </c:pt>
                <c:pt idx="17">
                  <c:v>8.8209999999999997E-2</c:v>
                </c:pt>
                <c:pt idx="18">
                  <c:v>9.0219999999999995E-2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Sheet1!$N$1</c:f>
              <c:strCache>
                <c:ptCount val="1"/>
                <c:pt idx="0">
                  <c:v>Mar-16</c:v>
                </c:pt>
              </c:strCache>
            </c:strRef>
          </c:tx>
          <c:marker>
            <c:symbol val="none"/>
          </c:marker>
          <c:cat>
            <c:numRef>
              <c:f>Sheet1!$J$2:$J$20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cat>
          <c:val>
            <c:numRef>
              <c:f>Sheet1!$G$270:$G$288</c:f>
              <c:numCache>
                <c:formatCode>General</c:formatCode>
                <c:ptCount val="19"/>
                <c:pt idx="0">
                  <c:v>8.0299999999999996E-2</c:v>
                </c:pt>
                <c:pt idx="1">
                  <c:v>7.9259999999999997E-2</c:v>
                </c:pt>
                <c:pt idx="2">
                  <c:v>7.9009999999999997E-2</c:v>
                </c:pt>
                <c:pt idx="3">
                  <c:v>7.9560000000000006E-2</c:v>
                </c:pt>
                <c:pt idx="4">
                  <c:v>8.1299999999999997E-2</c:v>
                </c:pt>
                <c:pt idx="5">
                  <c:v>8.4489999999999996E-2</c:v>
                </c:pt>
                <c:pt idx="6">
                  <c:v>8.659E-2</c:v>
                </c:pt>
                <c:pt idx="7">
                  <c:v>8.6139999999999994E-2</c:v>
                </c:pt>
                <c:pt idx="8">
                  <c:v>8.5550000000000001E-2</c:v>
                </c:pt>
                <c:pt idx="9">
                  <c:v>8.4459999999999993E-2</c:v>
                </c:pt>
                <c:pt idx="10">
                  <c:v>8.4889999999999993E-2</c:v>
                </c:pt>
                <c:pt idx="11">
                  <c:v>8.5449999999999998E-2</c:v>
                </c:pt>
                <c:pt idx="12">
                  <c:v>8.5750000000000007E-2</c:v>
                </c:pt>
                <c:pt idx="13">
                  <c:v>8.5790000000000005E-2</c:v>
                </c:pt>
                <c:pt idx="14">
                  <c:v>8.5809999999999997E-2</c:v>
                </c:pt>
                <c:pt idx="15">
                  <c:v>8.6379999999999998E-2</c:v>
                </c:pt>
                <c:pt idx="16">
                  <c:v>8.72E-2</c:v>
                </c:pt>
                <c:pt idx="17">
                  <c:v>8.9349999999999999E-2</c:v>
                </c:pt>
                <c:pt idx="18">
                  <c:v>9.1170000000000001E-2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Sheet1!$O$1</c:f>
              <c:strCache>
                <c:ptCount val="1"/>
                <c:pt idx="0">
                  <c:v>Apr-16</c:v>
                </c:pt>
              </c:strCache>
            </c:strRef>
          </c:tx>
          <c:marker>
            <c:symbol val="none"/>
          </c:marker>
          <c:cat>
            <c:numRef>
              <c:f>Sheet1!$J$2:$J$20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cat>
          <c:val>
            <c:numRef>
              <c:f>Sheet1!$H$270:$H$288</c:f>
              <c:numCache>
                <c:formatCode>General</c:formatCode>
                <c:ptCount val="19"/>
                <c:pt idx="0">
                  <c:v>7.6910000000000006E-2</c:v>
                </c:pt>
                <c:pt idx="1">
                  <c:v>7.6960000000000001E-2</c:v>
                </c:pt>
                <c:pt idx="2">
                  <c:v>7.7829999999999996E-2</c:v>
                </c:pt>
                <c:pt idx="3">
                  <c:v>7.9969999999999999E-2</c:v>
                </c:pt>
                <c:pt idx="4">
                  <c:v>8.3610000000000004E-2</c:v>
                </c:pt>
                <c:pt idx="5">
                  <c:v>8.5970000000000005E-2</c:v>
                </c:pt>
                <c:pt idx="6">
                  <c:v>8.5540000000000005E-2</c:v>
                </c:pt>
                <c:pt idx="7">
                  <c:v>8.4949999999999998E-2</c:v>
                </c:pt>
                <c:pt idx="8">
                  <c:v>8.3820000000000006E-2</c:v>
                </c:pt>
                <c:pt idx="9">
                  <c:v>8.4330000000000002E-2</c:v>
                </c:pt>
                <c:pt idx="10">
                  <c:v>8.4959999999999994E-2</c:v>
                </c:pt>
                <c:pt idx="11">
                  <c:v>8.5309999999999997E-2</c:v>
                </c:pt>
                <c:pt idx="12">
                  <c:v>8.5370000000000001E-2</c:v>
                </c:pt>
                <c:pt idx="13">
                  <c:v>8.541E-2</c:v>
                </c:pt>
                <c:pt idx="14">
                  <c:v>8.6029999999999995E-2</c:v>
                </c:pt>
                <c:pt idx="15">
                  <c:v>8.6910000000000001E-2</c:v>
                </c:pt>
                <c:pt idx="16">
                  <c:v>8.9169999999999999E-2</c:v>
                </c:pt>
                <c:pt idx="17">
                  <c:v>9.1079999999999994E-2</c:v>
                </c:pt>
                <c:pt idx="18">
                  <c:v>9.1770000000000004E-2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Sheet1!$P$1</c:f>
              <c:strCache>
                <c:ptCount val="1"/>
                <c:pt idx="0">
                  <c:v>May-16</c:v>
                </c:pt>
              </c:strCache>
            </c:strRef>
          </c:tx>
          <c:marker>
            <c:symbol val="none"/>
          </c:marker>
          <c:cat>
            <c:numRef>
              <c:f>Sheet1!$J$2:$J$20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cat>
          <c:val>
            <c:numRef>
              <c:f>Sheet1!$I$270:$I$288</c:f>
              <c:numCache>
                <c:formatCode>General</c:formatCode>
                <c:ptCount val="19"/>
                <c:pt idx="0">
                  <c:v>7.671E-2</c:v>
                </c:pt>
                <c:pt idx="1">
                  <c:v>7.7729999999999994E-2</c:v>
                </c:pt>
                <c:pt idx="2">
                  <c:v>8.0149999999999999E-2</c:v>
                </c:pt>
                <c:pt idx="3">
                  <c:v>8.4159999999999999E-2</c:v>
                </c:pt>
                <c:pt idx="4">
                  <c:v>8.6709999999999995E-2</c:v>
                </c:pt>
                <c:pt idx="5">
                  <c:v>8.6169999999999997E-2</c:v>
                </c:pt>
                <c:pt idx="6">
                  <c:v>8.548E-2</c:v>
                </c:pt>
                <c:pt idx="7">
                  <c:v>8.4229999999999999E-2</c:v>
                </c:pt>
                <c:pt idx="8">
                  <c:v>8.4739999999999996E-2</c:v>
                </c:pt>
                <c:pt idx="9">
                  <c:v>8.5389999999999994E-2</c:v>
                </c:pt>
                <c:pt idx="10">
                  <c:v>8.5730000000000001E-2</c:v>
                </c:pt>
                <c:pt idx="11">
                  <c:v>8.5769999999999999E-2</c:v>
                </c:pt>
                <c:pt idx="12">
                  <c:v>8.5790000000000005E-2</c:v>
                </c:pt>
                <c:pt idx="13">
                  <c:v>8.6430000000000007E-2</c:v>
                </c:pt>
                <c:pt idx="14">
                  <c:v>8.7330000000000005E-2</c:v>
                </c:pt>
                <c:pt idx="15">
                  <c:v>8.967E-2</c:v>
                </c:pt>
                <c:pt idx="16">
                  <c:v>9.1649999999999995E-2</c:v>
                </c:pt>
                <c:pt idx="17">
                  <c:v>9.2340000000000005E-2</c:v>
                </c:pt>
                <c:pt idx="18">
                  <c:v>9.2240000000000003E-2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1012384"/>
        <c:axId val="561008072"/>
      </c:lineChart>
      <c:catAx>
        <c:axId val="561012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61008072"/>
        <c:crosses val="autoZero"/>
        <c:auto val="1"/>
        <c:lblAlgn val="ctr"/>
        <c:lblOffset val="100"/>
        <c:noMultiLvlLbl val="0"/>
      </c:catAx>
      <c:valAx>
        <c:axId val="561008072"/>
        <c:scaling>
          <c:orientation val="minMax"/>
          <c:max val="0.14200000000000002"/>
          <c:min val="9.3500000000000028E-2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6350"/>
        </c:spPr>
        <c:crossAx val="561012384"/>
        <c:crosses val="autoZero"/>
        <c:crossBetween val="between"/>
      </c:valAx>
      <c:spPr>
        <a:noFill/>
      </c:spPr>
    </c:plotArea>
    <c:legend>
      <c:legendPos val="r"/>
      <c:layout/>
      <c:overlay val="0"/>
    </c:legend>
    <c:plotVisOnly val="1"/>
    <c:dispBlanksAs val="gap"/>
    <c:showDLblsOverMax val="0"/>
  </c:chart>
  <c:spPr>
    <a:noFill/>
    <a:ln w="15875" cap="rnd">
      <a:solidFill>
        <a:schemeClr val="accent6">
          <a:lumMod val="75000"/>
        </a:schemeClr>
      </a:solidFill>
    </a:ln>
  </c:sp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Dec-15</c:v>
                </c:pt>
              </c:strCache>
            </c:strRef>
          </c:tx>
          <c:marker>
            <c:symbol val="none"/>
          </c:marker>
          <c:cat>
            <c:numRef>
              <c:f>Sheet1!$J$2:$J$20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cat>
          <c:val>
            <c:numRef>
              <c:f>Sheet1!$D$289:$D$307</c:f>
              <c:numCache>
                <c:formatCode>General</c:formatCode>
                <c:ptCount val="19"/>
                <c:pt idx="0">
                  <c:v>8.8539999999999994E-2</c:v>
                </c:pt>
                <c:pt idx="1">
                  <c:v>8.6599999999999996E-2</c:v>
                </c:pt>
                <c:pt idx="2">
                  <c:v>8.5809999999999997E-2</c:v>
                </c:pt>
                <c:pt idx="3">
                  <c:v>8.473E-2</c:v>
                </c:pt>
                <c:pt idx="4">
                  <c:v>8.3379999999999996E-2</c:v>
                </c:pt>
                <c:pt idx="5">
                  <c:v>8.2619999999999999E-2</c:v>
                </c:pt>
                <c:pt idx="6">
                  <c:v>8.2570000000000005E-2</c:v>
                </c:pt>
                <c:pt idx="7">
                  <c:v>8.3479999999999999E-2</c:v>
                </c:pt>
                <c:pt idx="8">
                  <c:v>8.5580000000000003E-2</c:v>
                </c:pt>
                <c:pt idx="9">
                  <c:v>8.7010000000000004E-2</c:v>
                </c:pt>
                <c:pt idx="10">
                  <c:v>8.6499999999999994E-2</c:v>
                </c:pt>
                <c:pt idx="11">
                  <c:v>8.5870000000000002E-2</c:v>
                </c:pt>
                <c:pt idx="12">
                  <c:v>8.4839999999999999E-2</c:v>
                </c:pt>
                <c:pt idx="13">
                  <c:v>8.5080000000000003E-2</c:v>
                </c:pt>
                <c:pt idx="14">
                  <c:v>8.5430000000000006E-2</c:v>
                </c:pt>
                <c:pt idx="15">
                  <c:v>8.5589999999999999E-2</c:v>
                </c:pt>
                <c:pt idx="16">
                  <c:v>8.5550000000000001E-2</c:v>
                </c:pt>
                <c:pt idx="17">
                  <c:v>8.5500000000000007E-2</c:v>
                </c:pt>
                <c:pt idx="18">
                  <c:v>8.5919999999999996E-2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Sheet1!$L$1</c:f>
              <c:strCache>
                <c:ptCount val="1"/>
                <c:pt idx="0">
                  <c:v>Jan-16</c:v>
                </c:pt>
              </c:strCache>
            </c:strRef>
          </c:tx>
          <c:marker>
            <c:symbol val="none"/>
          </c:marker>
          <c:dPt>
            <c:idx val="10"/>
            <c:bubble3D val="0"/>
          </c:dPt>
          <c:cat>
            <c:numRef>
              <c:f>Sheet1!$J$2:$J$20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cat>
          <c:val>
            <c:numRef>
              <c:f>Sheet1!$E$289:$E$307</c:f>
              <c:numCache>
                <c:formatCode>General</c:formatCode>
                <c:ptCount val="19"/>
                <c:pt idx="0">
                  <c:v>8.7150000000000005E-2</c:v>
                </c:pt>
                <c:pt idx="1">
                  <c:v>8.6169999999999997E-2</c:v>
                </c:pt>
                <c:pt idx="2">
                  <c:v>8.4900000000000003E-2</c:v>
                </c:pt>
                <c:pt idx="3">
                  <c:v>8.3379999999999996E-2</c:v>
                </c:pt>
                <c:pt idx="4">
                  <c:v>8.2549999999999998E-2</c:v>
                </c:pt>
                <c:pt idx="5">
                  <c:v>8.2489999999999994E-2</c:v>
                </c:pt>
                <c:pt idx="6">
                  <c:v>8.3479999999999999E-2</c:v>
                </c:pt>
                <c:pt idx="7">
                  <c:v>8.5750000000000007E-2</c:v>
                </c:pt>
                <c:pt idx="8">
                  <c:v>8.7279999999999996E-2</c:v>
                </c:pt>
                <c:pt idx="9">
                  <c:v>8.6709999999999995E-2</c:v>
                </c:pt>
                <c:pt idx="10">
                  <c:v>8.6029999999999995E-2</c:v>
                </c:pt>
                <c:pt idx="11">
                  <c:v>8.4930000000000005E-2</c:v>
                </c:pt>
                <c:pt idx="12">
                  <c:v>8.5180000000000006E-2</c:v>
                </c:pt>
                <c:pt idx="13">
                  <c:v>8.5550000000000001E-2</c:v>
                </c:pt>
                <c:pt idx="14">
                  <c:v>8.5699999999999998E-2</c:v>
                </c:pt>
                <c:pt idx="15">
                  <c:v>8.5650000000000004E-2</c:v>
                </c:pt>
                <c:pt idx="16">
                  <c:v>8.5589999999999999E-2</c:v>
                </c:pt>
                <c:pt idx="17">
                  <c:v>8.6040000000000005E-2</c:v>
                </c:pt>
                <c:pt idx="18">
                  <c:v>8.6709999999999995E-2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Sheet1!$M$1</c:f>
              <c:strCache>
                <c:ptCount val="1"/>
                <c:pt idx="0">
                  <c:v>Feb-16</c:v>
                </c:pt>
              </c:strCache>
            </c:strRef>
          </c:tx>
          <c:marker>
            <c:symbol val="none"/>
          </c:marker>
          <c:cat>
            <c:numRef>
              <c:f>Sheet1!$J$2:$J$20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cat>
          <c:val>
            <c:numRef>
              <c:f>Sheet1!$F$289:$F$307</c:f>
              <c:numCache>
                <c:formatCode>General</c:formatCode>
                <c:ptCount val="19"/>
                <c:pt idx="0">
                  <c:v>8.3330000000000001E-2</c:v>
                </c:pt>
                <c:pt idx="1">
                  <c:v>8.2290000000000002E-2</c:v>
                </c:pt>
                <c:pt idx="2">
                  <c:v>8.0890000000000004E-2</c:v>
                </c:pt>
                <c:pt idx="3">
                  <c:v>8.0250000000000002E-2</c:v>
                </c:pt>
                <c:pt idx="4">
                  <c:v>8.0420000000000005E-2</c:v>
                </c:pt>
                <c:pt idx="5">
                  <c:v>8.1699999999999995E-2</c:v>
                </c:pt>
                <c:pt idx="6">
                  <c:v>8.4309999999999996E-2</c:v>
                </c:pt>
                <c:pt idx="7">
                  <c:v>8.6059999999999998E-2</c:v>
                </c:pt>
                <c:pt idx="8">
                  <c:v>8.5540000000000005E-2</c:v>
                </c:pt>
                <c:pt idx="9">
                  <c:v>8.4889999999999993E-2</c:v>
                </c:pt>
                <c:pt idx="10">
                  <c:v>8.3790000000000003E-2</c:v>
                </c:pt>
                <c:pt idx="11">
                  <c:v>8.412E-2</c:v>
                </c:pt>
                <c:pt idx="12">
                  <c:v>8.4570000000000006E-2</c:v>
                </c:pt>
                <c:pt idx="13">
                  <c:v>8.4779999999999994E-2</c:v>
                </c:pt>
                <c:pt idx="14">
                  <c:v>8.4779999999999994E-2</c:v>
                </c:pt>
                <c:pt idx="15">
                  <c:v>8.4760000000000002E-2</c:v>
                </c:pt>
                <c:pt idx="16">
                  <c:v>8.5260000000000002E-2</c:v>
                </c:pt>
                <c:pt idx="17">
                  <c:v>8.5999999999999993E-2</c:v>
                </c:pt>
                <c:pt idx="18">
                  <c:v>8.7970000000000007E-2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Sheet1!$N$1</c:f>
              <c:strCache>
                <c:ptCount val="1"/>
                <c:pt idx="0">
                  <c:v>Mar-16</c:v>
                </c:pt>
              </c:strCache>
            </c:strRef>
          </c:tx>
          <c:marker>
            <c:symbol val="none"/>
          </c:marker>
          <c:cat>
            <c:numRef>
              <c:f>Sheet1!$J$2:$J$20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cat>
          <c:val>
            <c:numRef>
              <c:f>Sheet1!$G$289:$G$307</c:f>
              <c:numCache>
                <c:formatCode>General</c:formatCode>
                <c:ptCount val="19"/>
                <c:pt idx="0">
                  <c:v>7.8179999999999999E-2</c:v>
                </c:pt>
                <c:pt idx="1">
                  <c:v>7.7179999999999999E-2</c:v>
                </c:pt>
                <c:pt idx="2">
                  <c:v>7.6939999999999995E-2</c:v>
                </c:pt>
                <c:pt idx="3">
                  <c:v>7.7479999999999993E-2</c:v>
                </c:pt>
                <c:pt idx="4">
                  <c:v>7.9170000000000004E-2</c:v>
                </c:pt>
                <c:pt idx="5">
                  <c:v>8.2239999999999994E-2</c:v>
                </c:pt>
                <c:pt idx="6">
                  <c:v>8.4279999999999994E-2</c:v>
                </c:pt>
                <c:pt idx="7">
                  <c:v>8.387E-2</c:v>
                </c:pt>
                <c:pt idx="8">
                  <c:v>8.3290000000000003E-2</c:v>
                </c:pt>
                <c:pt idx="9">
                  <c:v>8.2229999999999998E-2</c:v>
                </c:pt>
                <c:pt idx="10">
                  <c:v>8.2680000000000003E-2</c:v>
                </c:pt>
                <c:pt idx="11">
                  <c:v>8.3229999999999998E-2</c:v>
                </c:pt>
                <c:pt idx="12">
                  <c:v>8.3529999999999993E-2</c:v>
                </c:pt>
                <c:pt idx="13">
                  <c:v>8.3589999999999998E-2</c:v>
                </c:pt>
                <c:pt idx="14">
                  <c:v>8.3640000000000006E-2</c:v>
                </c:pt>
                <c:pt idx="15">
                  <c:v>8.4209999999999993E-2</c:v>
                </c:pt>
                <c:pt idx="16">
                  <c:v>8.5029999999999994E-2</c:v>
                </c:pt>
                <c:pt idx="17">
                  <c:v>8.7120000000000003E-2</c:v>
                </c:pt>
                <c:pt idx="18">
                  <c:v>8.8919999999999999E-2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Sheet1!$O$1</c:f>
              <c:strCache>
                <c:ptCount val="1"/>
                <c:pt idx="0">
                  <c:v>Apr-16</c:v>
                </c:pt>
              </c:strCache>
            </c:strRef>
          </c:tx>
          <c:marker>
            <c:symbol val="none"/>
          </c:marker>
          <c:cat>
            <c:numRef>
              <c:f>Sheet1!$J$2:$J$20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cat>
          <c:val>
            <c:numRef>
              <c:f>Sheet1!$H$289:$H$307</c:f>
              <c:numCache>
                <c:formatCode>General</c:formatCode>
                <c:ptCount val="19"/>
                <c:pt idx="0">
                  <c:v>7.4859999999999996E-2</c:v>
                </c:pt>
                <c:pt idx="1">
                  <c:v>7.492E-2</c:v>
                </c:pt>
                <c:pt idx="2">
                  <c:v>7.5770000000000004E-2</c:v>
                </c:pt>
                <c:pt idx="3">
                  <c:v>7.7850000000000003E-2</c:v>
                </c:pt>
                <c:pt idx="4">
                  <c:v>8.1360000000000002E-2</c:v>
                </c:pt>
                <c:pt idx="5">
                  <c:v>8.3659999999999998E-2</c:v>
                </c:pt>
                <c:pt idx="6">
                  <c:v>8.3269999999999997E-2</c:v>
                </c:pt>
                <c:pt idx="7">
                  <c:v>8.269E-2</c:v>
                </c:pt>
                <c:pt idx="8">
                  <c:v>8.1600000000000006E-2</c:v>
                </c:pt>
                <c:pt idx="9">
                  <c:v>8.2119999999999999E-2</c:v>
                </c:pt>
                <c:pt idx="10">
                  <c:v>8.2750000000000004E-2</c:v>
                </c:pt>
                <c:pt idx="11">
                  <c:v>8.3089999999999997E-2</c:v>
                </c:pt>
                <c:pt idx="12">
                  <c:v>8.3180000000000004E-2</c:v>
                </c:pt>
                <c:pt idx="13">
                  <c:v>8.3250000000000005E-2</c:v>
                </c:pt>
                <c:pt idx="14">
                  <c:v>8.387E-2</c:v>
                </c:pt>
                <c:pt idx="15">
                  <c:v>8.4739999999999996E-2</c:v>
                </c:pt>
                <c:pt idx="16">
                  <c:v>8.6940000000000003E-2</c:v>
                </c:pt>
                <c:pt idx="17">
                  <c:v>8.8830000000000006E-2</c:v>
                </c:pt>
                <c:pt idx="18">
                  <c:v>8.9510000000000006E-2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Sheet1!$P$1</c:f>
              <c:strCache>
                <c:ptCount val="1"/>
                <c:pt idx="0">
                  <c:v>May-16</c:v>
                </c:pt>
              </c:strCache>
            </c:strRef>
          </c:tx>
          <c:marker>
            <c:symbol val="none"/>
          </c:marker>
          <c:cat>
            <c:numRef>
              <c:f>Sheet1!$J$2:$J$20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cat>
          <c:val>
            <c:numRef>
              <c:f>Sheet1!$I$289:$I$307</c:f>
              <c:numCache>
                <c:formatCode>General</c:formatCode>
                <c:ptCount val="19"/>
                <c:pt idx="0">
                  <c:v>7.4660000000000004E-2</c:v>
                </c:pt>
                <c:pt idx="1">
                  <c:v>7.5679999999999997E-2</c:v>
                </c:pt>
                <c:pt idx="2">
                  <c:v>7.8020000000000006E-2</c:v>
                </c:pt>
                <c:pt idx="3">
                  <c:v>8.1890000000000004E-2</c:v>
                </c:pt>
                <c:pt idx="4">
                  <c:v>8.4370000000000001E-2</c:v>
                </c:pt>
                <c:pt idx="5">
                  <c:v>8.387E-2</c:v>
                </c:pt>
                <c:pt idx="6">
                  <c:v>8.3199999999999996E-2</c:v>
                </c:pt>
                <c:pt idx="7">
                  <c:v>8.1989999999999993E-2</c:v>
                </c:pt>
                <c:pt idx="8">
                  <c:v>8.251E-2</c:v>
                </c:pt>
                <c:pt idx="9">
                  <c:v>8.3159999999999998E-2</c:v>
                </c:pt>
                <c:pt idx="10">
                  <c:v>8.3500000000000005E-2</c:v>
                </c:pt>
                <c:pt idx="11">
                  <c:v>8.3570000000000005E-2</c:v>
                </c:pt>
                <c:pt idx="12">
                  <c:v>8.362E-2</c:v>
                </c:pt>
                <c:pt idx="13">
                  <c:v>8.4260000000000002E-2</c:v>
                </c:pt>
                <c:pt idx="14">
                  <c:v>8.5150000000000003E-2</c:v>
                </c:pt>
                <c:pt idx="15">
                  <c:v>8.7429999999999994E-2</c:v>
                </c:pt>
                <c:pt idx="16">
                  <c:v>8.9380000000000001E-2</c:v>
                </c:pt>
                <c:pt idx="17">
                  <c:v>9.0069999999999997E-2</c:v>
                </c:pt>
                <c:pt idx="18">
                  <c:v>8.9980000000000004E-2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1533672"/>
        <c:axId val="561533280"/>
      </c:lineChart>
      <c:catAx>
        <c:axId val="561533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61533280"/>
        <c:crosses val="autoZero"/>
        <c:auto val="1"/>
        <c:lblAlgn val="ctr"/>
        <c:lblOffset val="100"/>
        <c:noMultiLvlLbl val="0"/>
      </c:catAx>
      <c:valAx>
        <c:axId val="561533280"/>
        <c:scaling>
          <c:orientation val="minMax"/>
          <c:max val="0.13500000000000001"/>
          <c:min val="9.0000000000000024E-2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6350"/>
        </c:spPr>
        <c:crossAx val="561533672"/>
        <c:crosses val="autoZero"/>
        <c:crossBetween val="between"/>
      </c:valAx>
      <c:spPr>
        <a:noFill/>
      </c:spPr>
    </c:plotArea>
    <c:legend>
      <c:legendPos val="r"/>
      <c:layout/>
      <c:overlay val="0"/>
    </c:legend>
    <c:plotVisOnly val="1"/>
    <c:dispBlanksAs val="gap"/>
    <c:showDLblsOverMax val="0"/>
  </c:chart>
  <c:spPr>
    <a:noFill/>
    <a:ln w="15875" cap="rnd">
      <a:solidFill>
        <a:schemeClr val="accent6">
          <a:lumMod val="75000"/>
        </a:schemeClr>
      </a:solidFill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Dec-15</c:v>
                </c:pt>
              </c:strCache>
            </c:strRef>
          </c:tx>
          <c:marker>
            <c:symbol val="none"/>
          </c:marker>
          <c:cat>
            <c:numRef>
              <c:f>Sheet1!$A$21:$A$39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cat>
          <c:val>
            <c:numRef>
              <c:f>Sheet1!$D$2:$D$20</c:f>
              <c:numCache>
                <c:formatCode>General</c:formatCode>
                <c:ptCount val="19"/>
                <c:pt idx="0">
                  <c:v>9.1679999999999998E-2</c:v>
                </c:pt>
                <c:pt idx="1">
                  <c:v>9.0630000000000002E-2</c:v>
                </c:pt>
                <c:pt idx="2">
                  <c:v>9.0450000000000003E-2</c:v>
                </c:pt>
                <c:pt idx="3">
                  <c:v>8.9630000000000001E-2</c:v>
                </c:pt>
                <c:pt idx="4">
                  <c:v>8.8779999999999998E-2</c:v>
                </c:pt>
                <c:pt idx="5">
                  <c:v>8.8770000000000002E-2</c:v>
                </c:pt>
                <c:pt idx="6">
                  <c:v>8.9090000000000003E-2</c:v>
                </c:pt>
                <c:pt idx="7">
                  <c:v>8.9950000000000002E-2</c:v>
                </c:pt>
                <c:pt idx="8">
                  <c:v>9.2270000000000005E-2</c:v>
                </c:pt>
                <c:pt idx="9">
                  <c:v>9.4030000000000002E-2</c:v>
                </c:pt>
                <c:pt idx="10">
                  <c:v>9.3659999999999993E-2</c:v>
                </c:pt>
                <c:pt idx="11">
                  <c:v>9.3210000000000001E-2</c:v>
                </c:pt>
                <c:pt idx="12">
                  <c:v>9.2520000000000005E-2</c:v>
                </c:pt>
                <c:pt idx="13">
                  <c:v>9.3160000000000007E-2</c:v>
                </c:pt>
                <c:pt idx="14">
                  <c:v>9.3770000000000006E-2</c:v>
                </c:pt>
                <c:pt idx="15">
                  <c:v>9.4020000000000006E-2</c:v>
                </c:pt>
                <c:pt idx="16">
                  <c:v>9.4310000000000005E-2</c:v>
                </c:pt>
                <c:pt idx="17">
                  <c:v>9.4780000000000003E-2</c:v>
                </c:pt>
                <c:pt idx="18">
                  <c:v>9.5479999999999995E-2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Sheet1!$L$1</c:f>
              <c:strCache>
                <c:ptCount val="1"/>
                <c:pt idx="0">
                  <c:v>Jan-16</c:v>
                </c:pt>
              </c:strCache>
            </c:strRef>
          </c:tx>
          <c:marker>
            <c:symbol val="none"/>
          </c:marker>
          <c:dPt>
            <c:idx val="10"/>
            <c:bubble3D val="0"/>
          </c:dPt>
          <c:cat>
            <c:numRef>
              <c:f>Sheet1!$A$21:$A$39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cat>
          <c:val>
            <c:numRef>
              <c:f>Sheet1!$E$2:$E$20</c:f>
              <c:numCache>
                <c:formatCode>General</c:formatCode>
                <c:ptCount val="19"/>
                <c:pt idx="0">
                  <c:v>9.153E-2</c:v>
                </c:pt>
                <c:pt idx="1">
                  <c:v>9.1179999999999997E-2</c:v>
                </c:pt>
                <c:pt idx="2">
                  <c:v>9.0149999999999994E-2</c:v>
                </c:pt>
                <c:pt idx="3">
                  <c:v>8.9149999999999993E-2</c:v>
                </c:pt>
                <c:pt idx="4">
                  <c:v>8.9099999999999999E-2</c:v>
                </c:pt>
                <c:pt idx="5">
                  <c:v>8.9429999999999996E-2</c:v>
                </c:pt>
                <c:pt idx="6">
                  <c:v>9.0340000000000004E-2</c:v>
                </c:pt>
                <c:pt idx="7">
                  <c:v>9.2799999999999994E-2</c:v>
                </c:pt>
                <c:pt idx="8">
                  <c:v>9.4649999999999998E-2</c:v>
                </c:pt>
                <c:pt idx="9">
                  <c:v>9.4219999999999998E-2</c:v>
                </c:pt>
                <c:pt idx="10">
                  <c:v>9.3710000000000002E-2</c:v>
                </c:pt>
                <c:pt idx="11">
                  <c:v>9.2950000000000005E-2</c:v>
                </c:pt>
                <c:pt idx="12">
                  <c:v>9.3600000000000003E-2</c:v>
                </c:pt>
                <c:pt idx="13">
                  <c:v>9.4219999999999998E-2</c:v>
                </c:pt>
                <c:pt idx="14">
                  <c:v>9.4460000000000002E-2</c:v>
                </c:pt>
                <c:pt idx="15">
                  <c:v>9.4740000000000005E-2</c:v>
                </c:pt>
                <c:pt idx="16">
                  <c:v>9.5219999999999999E-2</c:v>
                </c:pt>
                <c:pt idx="17">
                  <c:v>9.5930000000000001E-2</c:v>
                </c:pt>
                <c:pt idx="18">
                  <c:v>9.6640000000000004E-2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Sheet1!$M$1</c:f>
              <c:strCache>
                <c:ptCount val="1"/>
                <c:pt idx="0">
                  <c:v>Feb-16</c:v>
                </c:pt>
              </c:strCache>
            </c:strRef>
          </c:tx>
          <c:marker>
            <c:symbol val="none"/>
          </c:marker>
          <c:cat>
            <c:numRef>
              <c:f>Sheet1!$A$21:$A$39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cat>
          <c:val>
            <c:numRef>
              <c:f>Sheet1!$F$2:$F$20</c:f>
              <c:numCache>
                <c:formatCode>General</c:formatCode>
                <c:ptCount val="19"/>
                <c:pt idx="0">
                  <c:v>8.8800000000000004E-2</c:v>
                </c:pt>
                <c:pt idx="1">
                  <c:v>8.7999999999999995E-2</c:v>
                </c:pt>
                <c:pt idx="2">
                  <c:v>8.7120000000000003E-2</c:v>
                </c:pt>
                <c:pt idx="3">
                  <c:v>8.7260000000000004E-2</c:v>
                </c:pt>
                <c:pt idx="4">
                  <c:v>8.7819999999999995E-2</c:v>
                </c:pt>
                <c:pt idx="5">
                  <c:v>8.8969999999999994E-2</c:v>
                </c:pt>
                <c:pt idx="6">
                  <c:v>9.178E-2</c:v>
                </c:pt>
                <c:pt idx="7">
                  <c:v>9.3869999999999995E-2</c:v>
                </c:pt>
                <c:pt idx="8">
                  <c:v>9.3450000000000005E-2</c:v>
                </c:pt>
                <c:pt idx="9">
                  <c:v>9.2960000000000001E-2</c:v>
                </c:pt>
                <c:pt idx="10">
                  <c:v>9.2179999999999998E-2</c:v>
                </c:pt>
                <c:pt idx="11">
                  <c:v>9.2929999999999999E-2</c:v>
                </c:pt>
                <c:pt idx="12">
                  <c:v>9.3619999999999995E-2</c:v>
                </c:pt>
                <c:pt idx="13">
                  <c:v>9.3909999999999993E-2</c:v>
                </c:pt>
                <c:pt idx="14">
                  <c:v>9.4229999999999994E-2</c:v>
                </c:pt>
                <c:pt idx="15">
                  <c:v>9.4759999999999997E-2</c:v>
                </c:pt>
                <c:pt idx="16">
                  <c:v>9.5530000000000004E-2</c:v>
                </c:pt>
                <c:pt idx="17">
                  <c:v>9.6290000000000001E-2</c:v>
                </c:pt>
                <c:pt idx="18">
                  <c:v>9.8659999999999998E-2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Sheet1!$N$1</c:f>
              <c:strCache>
                <c:ptCount val="1"/>
                <c:pt idx="0">
                  <c:v>Mar-16</c:v>
                </c:pt>
              </c:strCache>
            </c:strRef>
          </c:tx>
          <c:marker>
            <c:symbol val="none"/>
          </c:marker>
          <c:cat>
            <c:numRef>
              <c:f>Sheet1!$A$21:$A$39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cat>
          <c:val>
            <c:numRef>
              <c:f>Sheet1!$G$2:$G$20</c:f>
              <c:numCache>
                <c:formatCode>General</c:formatCode>
                <c:ptCount val="19"/>
                <c:pt idx="0">
                  <c:v>8.4250000000000005E-2</c:v>
                </c:pt>
                <c:pt idx="1">
                  <c:v>8.3750000000000005E-2</c:v>
                </c:pt>
                <c:pt idx="2">
                  <c:v>8.4290000000000004E-2</c:v>
                </c:pt>
                <c:pt idx="3">
                  <c:v>8.523E-2</c:v>
                </c:pt>
                <c:pt idx="4">
                  <c:v>8.677E-2</c:v>
                </c:pt>
                <c:pt idx="5">
                  <c:v>9.0060000000000001E-2</c:v>
                </c:pt>
                <c:pt idx="6">
                  <c:v>9.2460000000000001E-2</c:v>
                </c:pt>
                <c:pt idx="7">
                  <c:v>9.2119999999999994E-2</c:v>
                </c:pt>
                <c:pt idx="8">
                  <c:v>9.1679999999999998E-2</c:v>
                </c:pt>
                <c:pt idx="9">
                  <c:v>9.0929999999999997E-2</c:v>
                </c:pt>
                <c:pt idx="10">
                  <c:v>9.1800000000000007E-2</c:v>
                </c:pt>
                <c:pt idx="11">
                  <c:v>9.2600000000000002E-2</c:v>
                </c:pt>
                <c:pt idx="12">
                  <c:v>9.2979999999999993E-2</c:v>
                </c:pt>
                <c:pt idx="13">
                  <c:v>9.3359999999999999E-2</c:v>
                </c:pt>
                <c:pt idx="14">
                  <c:v>9.3950000000000006E-2</c:v>
                </c:pt>
                <c:pt idx="15">
                  <c:v>9.4799999999999995E-2</c:v>
                </c:pt>
                <c:pt idx="16">
                  <c:v>9.5630000000000007E-2</c:v>
                </c:pt>
                <c:pt idx="17">
                  <c:v>9.8140000000000005E-2</c:v>
                </c:pt>
                <c:pt idx="18">
                  <c:v>0.10026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Sheet1!$O$1</c:f>
              <c:strCache>
                <c:ptCount val="1"/>
                <c:pt idx="0">
                  <c:v>Apr-16</c:v>
                </c:pt>
              </c:strCache>
            </c:strRef>
          </c:tx>
          <c:marker>
            <c:symbol val="none"/>
          </c:marker>
          <c:cat>
            <c:numRef>
              <c:f>Sheet1!$A$21:$A$39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cat>
          <c:val>
            <c:numRef>
              <c:f>Sheet1!$H$2:$H$20</c:f>
              <c:numCache>
                <c:formatCode>General</c:formatCode>
                <c:ptCount val="19"/>
                <c:pt idx="0">
                  <c:v>8.2089999999999996E-2</c:v>
                </c:pt>
                <c:pt idx="1">
                  <c:v>8.2909999999999998E-2</c:v>
                </c:pt>
                <c:pt idx="2">
                  <c:v>8.4150000000000003E-2</c:v>
                </c:pt>
                <c:pt idx="3">
                  <c:v>8.5989999999999997E-2</c:v>
                </c:pt>
                <c:pt idx="4">
                  <c:v>8.9690000000000006E-2</c:v>
                </c:pt>
                <c:pt idx="5">
                  <c:v>9.2340000000000005E-2</c:v>
                </c:pt>
                <c:pt idx="6">
                  <c:v>9.1990000000000002E-2</c:v>
                </c:pt>
                <c:pt idx="7">
                  <c:v>9.1520000000000004E-2</c:v>
                </c:pt>
                <c:pt idx="8">
                  <c:v>9.0730000000000005E-2</c:v>
                </c:pt>
                <c:pt idx="9">
                  <c:v>9.1670000000000001E-2</c:v>
                </c:pt>
                <c:pt idx="10">
                  <c:v>9.2530000000000001E-2</c:v>
                </c:pt>
                <c:pt idx="11">
                  <c:v>9.2929999999999999E-2</c:v>
                </c:pt>
                <c:pt idx="12">
                  <c:v>9.3340000000000006E-2</c:v>
                </c:pt>
                <c:pt idx="13">
                  <c:v>9.3969999999999998E-2</c:v>
                </c:pt>
                <c:pt idx="14">
                  <c:v>9.4850000000000004E-2</c:v>
                </c:pt>
                <c:pt idx="15">
                  <c:v>9.572E-2</c:v>
                </c:pt>
                <c:pt idx="16">
                  <c:v>9.8339999999999997E-2</c:v>
                </c:pt>
                <c:pt idx="17">
                  <c:v>0.10054</c:v>
                </c:pt>
                <c:pt idx="18">
                  <c:v>0.10142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Sheet1!$P$1</c:f>
              <c:strCache>
                <c:ptCount val="1"/>
                <c:pt idx="0">
                  <c:v>May-16</c:v>
                </c:pt>
              </c:strCache>
            </c:strRef>
          </c:tx>
          <c:marker>
            <c:symbol val="none"/>
          </c:marker>
          <c:cat>
            <c:numRef>
              <c:f>Sheet1!$A$21:$A$39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cat>
          <c:val>
            <c:numRef>
              <c:f>Sheet1!$I$2:$I$20</c:f>
              <c:numCache>
                <c:formatCode>General</c:formatCode>
                <c:ptCount val="19"/>
                <c:pt idx="0">
                  <c:v>8.3430000000000004E-2</c:v>
                </c:pt>
                <c:pt idx="1">
                  <c:v>8.4750000000000006E-2</c:v>
                </c:pt>
                <c:pt idx="2">
                  <c:v>8.6720000000000005E-2</c:v>
                </c:pt>
                <c:pt idx="3">
                  <c:v>9.0709999999999999E-2</c:v>
                </c:pt>
                <c:pt idx="4">
                  <c:v>9.35E-2</c:v>
                </c:pt>
                <c:pt idx="5">
                  <c:v>9.3009999999999995E-2</c:v>
                </c:pt>
                <c:pt idx="6">
                  <c:v>9.2429999999999998E-2</c:v>
                </c:pt>
                <c:pt idx="7">
                  <c:v>9.1520000000000004E-2</c:v>
                </c:pt>
                <c:pt idx="8">
                  <c:v>9.2469999999999997E-2</c:v>
                </c:pt>
                <c:pt idx="9">
                  <c:v>9.3329999999999996E-2</c:v>
                </c:pt>
                <c:pt idx="10">
                  <c:v>9.3689999999999996E-2</c:v>
                </c:pt>
                <c:pt idx="11">
                  <c:v>9.4079999999999997E-2</c:v>
                </c:pt>
                <c:pt idx="12">
                  <c:v>9.4700000000000006E-2</c:v>
                </c:pt>
                <c:pt idx="13">
                  <c:v>9.5589999999999994E-2</c:v>
                </c:pt>
                <c:pt idx="14">
                  <c:v>9.6460000000000004E-2</c:v>
                </c:pt>
                <c:pt idx="15">
                  <c:v>9.9150000000000002E-2</c:v>
                </c:pt>
                <c:pt idx="16">
                  <c:v>0.10141</c:v>
                </c:pt>
                <c:pt idx="17">
                  <c:v>0.10229000000000001</c:v>
                </c:pt>
                <c:pt idx="18">
                  <c:v>0.10242999999999999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cmpd="dbl">
              <a:prstDash val="dashDot"/>
            </a:ln>
          </c:spPr>
        </c:dropLines>
        <c:smooth val="0"/>
        <c:axId val="375730680"/>
        <c:axId val="375727544"/>
      </c:lineChart>
      <c:catAx>
        <c:axId val="375730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r>
                  <a:rPr lang="en-US"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rPr>
                  <a:t>Month</a:t>
                </a:r>
                <a:r>
                  <a:rPr lang="en-US" baseline="0"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rPr>
                  <a:t> Term</a:t>
                </a:r>
                <a:endParaRPr lang="en-US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effectLst/>
        </c:spPr>
        <c:txPr>
          <a:bodyPr rot="0" vert="horz" anchor="t" anchorCtr="1"/>
          <a:lstStyle/>
          <a:p>
            <a:pPr>
              <a:defRPr/>
            </a:pPr>
            <a:endParaRPr lang="en-US"/>
          </a:p>
        </c:txPr>
        <c:crossAx val="375727544"/>
        <c:crossesAt val="0"/>
        <c:auto val="1"/>
        <c:lblAlgn val="ctr"/>
        <c:lblOffset val="100"/>
        <c:noMultiLvlLbl val="0"/>
      </c:catAx>
      <c:valAx>
        <c:axId val="375727544"/>
        <c:scaling>
          <c:orientation val="minMax"/>
          <c:max val="0.14200000000000002"/>
          <c:min val="8.500000000000002E-2"/>
        </c:scaling>
        <c:delete val="1"/>
        <c:axPos val="l"/>
        <c:title>
          <c:tx>
            <c:rich>
              <a:bodyPr/>
              <a:lstStyle/>
              <a:p>
                <a:pPr>
                  <a:defRPr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r>
                  <a:rPr lang="en-US"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rPr>
                  <a:t>Rate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75730680"/>
        <c:crossesAt val="1"/>
        <c:crossBetween val="midCat"/>
      </c:valAx>
      <c:spPr>
        <a:pattFill prst="lgGrid">
          <a:fgClr>
            <a:schemeClr val="bg1">
              <a:lumMod val="85000"/>
            </a:schemeClr>
          </a:fgClr>
          <a:bgClr>
            <a:schemeClr val="bg1"/>
          </a:bgClr>
        </a:pattFill>
      </c:spPr>
    </c:plotArea>
    <c:legend>
      <c:legendPos val="b"/>
      <c:overlay val="0"/>
    </c:legend>
    <c:plotVisOnly val="1"/>
    <c:dispBlanksAs val="gap"/>
    <c:showDLblsOverMax val="0"/>
  </c:chart>
  <c:spPr>
    <a:noFill/>
    <a:ln w="15875" cap="rnd">
      <a:solidFill>
        <a:schemeClr val="accent6">
          <a:alpha val="10000"/>
        </a:schemeClr>
      </a:solidFill>
    </a:ln>
    <a:effectLst>
      <a:glow rad="101600">
        <a:schemeClr val="accent6">
          <a:satMod val="175000"/>
          <a:alpha val="40000"/>
        </a:schemeClr>
      </a:glow>
    </a:effectLst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Dec-15</c:v>
                </c:pt>
              </c:strCache>
            </c:strRef>
          </c:tx>
          <c:marker>
            <c:symbol val="none"/>
          </c:marker>
          <c:cat>
            <c:numRef>
              <c:f>Sheet1!$A$21:$A$39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cat>
          <c:val>
            <c:numRef>
              <c:f>Sheet1!$D$2:$D$20</c:f>
              <c:numCache>
                <c:formatCode>General</c:formatCode>
                <c:ptCount val="19"/>
                <c:pt idx="0">
                  <c:v>9.1679999999999998E-2</c:v>
                </c:pt>
                <c:pt idx="1">
                  <c:v>9.0630000000000002E-2</c:v>
                </c:pt>
                <c:pt idx="2">
                  <c:v>9.0450000000000003E-2</c:v>
                </c:pt>
                <c:pt idx="3">
                  <c:v>8.9630000000000001E-2</c:v>
                </c:pt>
                <c:pt idx="4">
                  <c:v>8.8779999999999998E-2</c:v>
                </c:pt>
                <c:pt idx="5">
                  <c:v>8.8770000000000002E-2</c:v>
                </c:pt>
                <c:pt idx="6">
                  <c:v>8.9090000000000003E-2</c:v>
                </c:pt>
                <c:pt idx="7">
                  <c:v>8.9950000000000002E-2</c:v>
                </c:pt>
                <c:pt idx="8">
                  <c:v>9.2270000000000005E-2</c:v>
                </c:pt>
                <c:pt idx="9">
                  <c:v>9.4030000000000002E-2</c:v>
                </c:pt>
                <c:pt idx="10">
                  <c:v>9.3659999999999993E-2</c:v>
                </c:pt>
                <c:pt idx="11">
                  <c:v>9.3210000000000001E-2</c:v>
                </c:pt>
                <c:pt idx="12">
                  <c:v>9.2520000000000005E-2</c:v>
                </c:pt>
                <c:pt idx="13">
                  <c:v>9.3160000000000007E-2</c:v>
                </c:pt>
                <c:pt idx="14">
                  <c:v>9.3770000000000006E-2</c:v>
                </c:pt>
                <c:pt idx="15">
                  <c:v>9.4020000000000006E-2</c:v>
                </c:pt>
                <c:pt idx="16">
                  <c:v>9.4310000000000005E-2</c:v>
                </c:pt>
                <c:pt idx="17">
                  <c:v>9.4780000000000003E-2</c:v>
                </c:pt>
                <c:pt idx="18">
                  <c:v>9.5479999999999995E-2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Sheet1!$L$1</c:f>
              <c:strCache>
                <c:ptCount val="1"/>
                <c:pt idx="0">
                  <c:v>Jan-16</c:v>
                </c:pt>
              </c:strCache>
            </c:strRef>
          </c:tx>
          <c:marker>
            <c:symbol val="none"/>
          </c:marker>
          <c:dPt>
            <c:idx val="10"/>
            <c:bubble3D val="0"/>
          </c:dPt>
          <c:cat>
            <c:numRef>
              <c:f>Sheet1!$A$21:$A$39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cat>
          <c:val>
            <c:numRef>
              <c:f>Sheet1!$E$2:$E$20</c:f>
              <c:numCache>
                <c:formatCode>General</c:formatCode>
                <c:ptCount val="19"/>
                <c:pt idx="0">
                  <c:v>9.153E-2</c:v>
                </c:pt>
                <c:pt idx="1">
                  <c:v>9.1179999999999997E-2</c:v>
                </c:pt>
                <c:pt idx="2">
                  <c:v>9.0149999999999994E-2</c:v>
                </c:pt>
                <c:pt idx="3">
                  <c:v>8.9149999999999993E-2</c:v>
                </c:pt>
                <c:pt idx="4">
                  <c:v>8.9099999999999999E-2</c:v>
                </c:pt>
                <c:pt idx="5">
                  <c:v>8.9429999999999996E-2</c:v>
                </c:pt>
                <c:pt idx="6">
                  <c:v>9.0340000000000004E-2</c:v>
                </c:pt>
                <c:pt idx="7">
                  <c:v>9.2799999999999994E-2</c:v>
                </c:pt>
                <c:pt idx="8">
                  <c:v>9.4649999999999998E-2</c:v>
                </c:pt>
                <c:pt idx="9">
                  <c:v>9.4219999999999998E-2</c:v>
                </c:pt>
                <c:pt idx="10">
                  <c:v>9.3710000000000002E-2</c:v>
                </c:pt>
                <c:pt idx="11">
                  <c:v>9.2950000000000005E-2</c:v>
                </c:pt>
                <c:pt idx="12">
                  <c:v>9.3600000000000003E-2</c:v>
                </c:pt>
                <c:pt idx="13">
                  <c:v>9.4219999999999998E-2</c:v>
                </c:pt>
                <c:pt idx="14">
                  <c:v>9.4460000000000002E-2</c:v>
                </c:pt>
                <c:pt idx="15">
                  <c:v>9.4740000000000005E-2</c:v>
                </c:pt>
                <c:pt idx="16">
                  <c:v>9.5219999999999999E-2</c:v>
                </c:pt>
                <c:pt idx="17">
                  <c:v>9.5930000000000001E-2</c:v>
                </c:pt>
                <c:pt idx="18">
                  <c:v>9.6640000000000004E-2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Sheet1!$M$1</c:f>
              <c:strCache>
                <c:ptCount val="1"/>
                <c:pt idx="0">
                  <c:v>Feb-16</c:v>
                </c:pt>
              </c:strCache>
            </c:strRef>
          </c:tx>
          <c:marker>
            <c:symbol val="none"/>
          </c:marker>
          <c:cat>
            <c:numRef>
              <c:f>Sheet1!$A$21:$A$39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cat>
          <c:val>
            <c:numRef>
              <c:f>Sheet1!$F$2:$F$20</c:f>
              <c:numCache>
                <c:formatCode>General</c:formatCode>
                <c:ptCount val="19"/>
                <c:pt idx="0">
                  <c:v>8.8800000000000004E-2</c:v>
                </c:pt>
                <c:pt idx="1">
                  <c:v>8.7999999999999995E-2</c:v>
                </c:pt>
                <c:pt idx="2">
                  <c:v>8.7120000000000003E-2</c:v>
                </c:pt>
                <c:pt idx="3">
                  <c:v>8.7260000000000004E-2</c:v>
                </c:pt>
                <c:pt idx="4">
                  <c:v>8.7819999999999995E-2</c:v>
                </c:pt>
                <c:pt idx="5">
                  <c:v>8.8969999999999994E-2</c:v>
                </c:pt>
                <c:pt idx="6">
                  <c:v>9.178E-2</c:v>
                </c:pt>
                <c:pt idx="7">
                  <c:v>9.3869999999999995E-2</c:v>
                </c:pt>
                <c:pt idx="8">
                  <c:v>9.3450000000000005E-2</c:v>
                </c:pt>
                <c:pt idx="9">
                  <c:v>9.2960000000000001E-2</c:v>
                </c:pt>
                <c:pt idx="10">
                  <c:v>9.2179999999999998E-2</c:v>
                </c:pt>
                <c:pt idx="11">
                  <c:v>9.2929999999999999E-2</c:v>
                </c:pt>
                <c:pt idx="12">
                  <c:v>9.3619999999999995E-2</c:v>
                </c:pt>
                <c:pt idx="13">
                  <c:v>9.3909999999999993E-2</c:v>
                </c:pt>
                <c:pt idx="14">
                  <c:v>9.4229999999999994E-2</c:v>
                </c:pt>
                <c:pt idx="15">
                  <c:v>9.4759999999999997E-2</c:v>
                </c:pt>
                <c:pt idx="16">
                  <c:v>9.5530000000000004E-2</c:v>
                </c:pt>
                <c:pt idx="17">
                  <c:v>9.6290000000000001E-2</c:v>
                </c:pt>
                <c:pt idx="18">
                  <c:v>9.8659999999999998E-2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Sheet1!$N$1</c:f>
              <c:strCache>
                <c:ptCount val="1"/>
                <c:pt idx="0">
                  <c:v>Mar-16</c:v>
                </c:pt>
              </c:strCache>
            </c:strRef>
          </c:tx>
          <c:marker>
            <c:symbol val="none"/>
          </c:marker>
          <c:cat>
            <c:numRef>
              <c:f>Sheet1!$A$21:$A$39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cat>
          <c:val>
            <c:numRef>
              <c:f>Sheet1!$G$2:$G$20</c:f>
              <c:numCache>
                <c:formatCode>General</c:formatCode>
                <c:ptCount val="19"/>
                <c:pt idx="0">
                  <c:v>8.4250000000000005E-2</c:v>
                </c:pt>
                <c:pt idx="1">
                  <c:v>8.3750000000000005E-2</c:v>
                </c:pt>
                <c:pt idx="2">
                  <c:v>8.4290000000000004E-2</c:v>
                </c:pt>
                <c:pt idx="3">
                  <c:v>8.523E-2</c:v>
                </c:pt>
                <c:pt idx="4">
                  <c:v>8.677E-2</c:v>
                </c:pt>
                <c:pt idx="5">
                  <c:v>9.0060000000000001E-2</c:v>
                </c:pt>
                <c:pt idx="6">
                  <c:v>9.2460000000000001E-2</c:v>
                </c:pt>
                <c:pt idx="7">
                  <c:v>9.2119999999999994E-2</c:v>
                </c:pt>
                <c:pt idx="8">
                  <c:v>9.1679999999999998E-2</c:v>
                </c:pt>
                <c:pt idx="9">
                  <c:v>9.0929999999999997E-2</c:v>
                </c:pt>
                <c:pt idx="10">
                  <c:v>9.1800000000000007E-2</c:v>
                </c:pt>
                <c:pt idx="11">
                  <c:v>9.2600000000000002E-2</c:v>
                </c:pt>
                <c:pt idx="12">
                  <c:v>9.2979999999999993E-2</c:v>
                </c:pt>
                <c:pt idx="13">
                  <c:v>9.3359999999999999E-2</c:v>
                </c:pt>
                <c:pt idx="14">
                  <c:v>9.3950000000000006E-2</c:v>
                </c:pt>
                <c:pt idx="15">
                  <c:v>9.4799999999999995E-2</c:v>
                </c:pt>
                <c:pt idx="16">
                  <c:v>9.5630000000000007E-2</c:v>
                </c:pt>
                <c:pt idx="17">
                  <c:v>9.8140000000000005E-2</c:v>
                </c:pt>
                <c:pt idx="18">
                  <c:v>0.10026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Sheet1!$O$1</c:f>
              <c:strCache>
                <c:ptCount val="1"/>
                <c:pt idx="0">
                  <c:v>Apr-16</c:v>
                </c:pt>
              </c:strCache>
            </c:strRef>
          </c:tx>
          <c:marker>
            <c:symbol val="none"/>
          </c:marker>
          <c:cat>
            <c:numRef>
              <c:f>Sheet1!$A$21:$A$39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cat>
          <c:val>
            <c:numRef>
              <c:f>Sheet1!$H$2:$H$20</c:f>
              <c:numCache>
                <c:formatCode>General</c:formatCode>
                <c:ptCount val="19"/>
                <c:pt idx="0">
                  <c:v>8.2089999999999996E-2</c:v>
                </c:pt>
                <c:pt idx="1">
                  <c:v>8.2909999999999998E-2</c:v>
                </c:pt>
                <c:pt idx="2">
                  <c:v>8.4150000000000003E-2</c:v>
                </c:pt>
                <c:pt idx="3">
                  <c:v>8.5989999999999997E-2</c:v>
                </c:pt>
                <c:pt idx="4">
                  <c:v>8.9690000000000006E-2</c:v>
                </c:pt>
                <c:pt idx="5">
                  <c:v>9.2340000000000005E-2</c:v>
                </c:pt>
                <c:pt idx="6">
                  <c:v>9.1990000000000002E-2</c:v>
                </c:pt>
                <c:pt idx="7">
                  <c:v>9.1520000000000004E-2</c:v>
                </c:pt>
                <c:pt idx="8">
                  <c:v>9.0730000000000005E-2</c:v>
                </c:pt>
                <c:pt idx="9">
                  <c:v>9.1670000000000001E-2</c:v>
                </c:pt>
                <c:pt idx="10">
                  <c:v>9.2530000000000001E-2</c:v>
                </c:pt>
                <c:pt idx="11">
                  <c:v>9.2929999999999999E-2</c:v>
                </c:pt>
                <c:pt idx="12">
                  <c:v>9.3340000000000006E-2</c:v>
                </c:pt>
                <c:pt idx="13">
                  <c:v>9.3969999999999998E-2</c:v>
                </c:pt>
                <c:pt idx="14">
                  <c:v>9.4850000000000004E-2</c:v>
                </c:pt>
                <c:pt idx="15">
                  <c:v>9.572E-2</c:v>
                </c:pt>
                <c:pt idx="16">
                  <c:v>9.8339999999999997E-2</c:v>
                </c:pt>
                <c:pt idx="17">
                  <c:v>0.10054</c:v>
                </c:pt>
                <c:pt idx="18">
                  <c:v>0.10142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Sheet1!$P$1</c:f>
              <c:strCache>
                <c:ptCount val="1"/>
                <c:pt idx="0">
                  <c:v>May-16</c:v>
                </c:pt>
              </c:strCache>
            </c:strRef>
          </c:tx>
          <c:marker>
            <c:symbol val="none"/>
          </c:marker>
          <c:cat>
            <c:numRef>
              <c:f>Sheet1!$A$21:$A$39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cat>
          <c:val>
            <c:numRef>
              <c:f>Sheet1!$I$2:$I$20</c:f>
              <c:numCache>
                <c:formatCode>General</c:formatCode>
                <c:ptCount val="19"/>
                <c:pt idx="0">
                  <c:v>8.3430000000000004E-2</c:v>
                </c:pt>
                <c:pt idx="1">
                  <c:v>8.4750000000000006E-2</c:v>
                </c:pt>
                <c:pt idx="2">
                  <c:v>8.6720000000000005E-2</c:v>
                </c:pt>
                <c:pt idx="3">
                  <c:v>9.0709999999999999E-2</c:v>
                </c:pt>
                <c:pt idx="4">
                  <c:v>9.35E-2</c:v>
                </c:pt>
                <c:pt idx="5">
                  <c:v>9.3009999999999995E-2</c:v>
                </c:pt>
                <c:pt idx="6">
                  <c:v>9.2429999999999998E-2</c:v>
                </c:pt>
                <c:pt idx="7">
                  <c:v>9.1520000000000004E-2</c:v>
                </c:pt>
                <c:pt idx="8">
                  <c:v>9.2469999999999997E-2</c:v>
                </c:pt>
                <c:pt idx="9">
                  <c:v>9.3329999999999996E-2</c:v>
                </c:pt>
                <c:pt idx="10">
                  <c:v>9.3689999999999996E-2</c:v>
                </c:pt>
                <c:pt idx="11">
                  <c:v>9.4079999999999997E-2</c:v>
                </c:pt>
                <c:pt idx="12">
                  <c:v>9.4700000000000006E-2</c:v>
                </c:pt>
                <c:pt idx="13">
                  <c:v>9.5589999999999994E-2</c:v>
                </c:pt>
                <c:pt idx="14">
                  <c:v>9.6460000000000004E-2</c:v>
                </c:pt>
                <c:pt idx="15">
                  <c:v>9.9150000000000002E-2</c:v>
                </c:pt>
                <c:pt idx="16">
                  <c:v>0.10141</c:v>
                </c:pt>
                <c:pt idx="17">
                  <c:v>0.10229000000000001</c:v>
                </c:pt>
                <c:pt idx="18">
                  <c:v>0.10242999999999999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cmpd="dbl">
              <a:prstDash val="dashDot"/>
            </a:ln>
          </c:spPr>
        </c:dropLines>
        <c:smooth val="0"/>
        <c:axId val="375731072"/>
        <c:axId val="375726760"/>
      </c:lineChart>
      <c:catAx>
        <c:axId val="375731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r>
                  <a:rPr lang="en-US"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rPr>
                  <a:t>Month</a:t>
                </a:r>
                <a:r>
                  <a:rPr lang="en-US" baseline="0"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rPr>
                  <a:t> Term</a:t>
                </a:r>
                <a:endParaRPr lang="en-US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effectLst/>
        </c:spPr>
        <c:txPr>
          <a:bodyPr rot="0" vert="horz" anchor="t" anchorCtr="1"/>
          <a:lstStyle/>
          <a:p>
            <a:pPr>
              <a:defRPr/>
            </a:pPr>
            <a:endParaRPr lang="en-US"/>
          </a:p>
        </c:txPr>
        <c:crossAx val="375726760"/>
        <c:crossesAt val="0"/>
        <c:auto val="1"/>
        <c:lblAlgn val="ctr"/>
        <c:lblOffset val="100"/>
        <c:noMultiLvlLbl val="0"/>
      </c:catAx>
      <c:valAx>
        <c:axId val="375726760"/>
        <c:scaling>
          <c:orientation val="minMax"/>
          <c:max val="0.14200000000000002"/>
          <c:min val="8.500000000000002E-2"/>
        </c:scaling>
        <c:delete val="1"/>
        <c:axPos val="l"/>
        <c:title>
          <c:tx>
            <c:rich>
              <a:bodyPr/>
              <a:lstStyle/>
              <a:p>
                <a:pPr>
                  <a:defRPr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r>
                  <a:rPr lang="en-US"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rPr>
                  <a:t>Rate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75731072"/>
        <c:crossesAt val="1"/>
        <c:crossBetween val="midCat"/>
      </c:valAx>
      <c:spPr>
        <a:pattFill prst="lgGrid">
          <a:fgClr>
            <a:schemeClr val="bg1">
              <a:lumMod val="85000"/>
            </a:schemeClr>
          </a:fgClr>
          <a:bgClr>
            <a:schemeClr val="bg1"/>
          </a:bgClr>
        </a:pattFill>
      </c:spPr>
    </c:plotArea>
    <c:legend>
      <c:legendPos val="b"/>
      <c:overlay val="0"/>
    </c:legend>
    <c:plotVisOnly val="1"/>
    <c:dispBlanksAs val="gap"/>
    <c:showDLblsOverMax val="0"/>
  </c:chart>
  <c:spPr>
    <a:noFill/>
    <a:ln w="15875" cap="rnd">
      <a:solidFill>
        <a:schemeClr val="accent6">
          <a:alpha val="10000"/>
        </a:schemeClr>
      </a:solidFill>
    </a:ln>
    <a:effectLst>
      <a:glow rad="101600">
        <a:schemeClr val="accent6">
          <a:satMod val="175000"/>
          <a:alpha val="40000"/>
        </a:schemeClr>
      </a:glow>
    </a:effectLst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Dec-15</c:v>
                </c:pt>
              </c:strCache>
            </c:strRef>
          </c:tx>
          <c:marker>
            <c:symbol val="none"/>
          </c:marker>
          <c:cat>
            <c:numRef>
              <c:f>Sheet1!$A$21:$A$39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cat>
          <c:val>
            <c:numRef>
              <c:f>Sheet1!$D$2:$D$20</c:f>
              <c:numCache>
                <c:formatCode>General</c:formatCode>
                <c:ptCount val="19"/>
                <c:pt idx="0">
                  <c:v>9.1679999999999998E-2</c:v>
                </c:pt>
                <c:pt idx="1">
                  <c:v>9.0630000000000002E-2</c:v>
                </c:pt>
                <c:pt idx="2">
                  <c:v>9.0450000000000003E-2</c:v>
                </c:pt>
                <c:pt idx="3">
                  <c:v>8.9630000000000001E-2</c:v>
                </c:pt>
                <c:pt idx="4">
                  <c:v>8.8779999999999998E-2</c:v>
                </c:pt>
                <c:pt idx="5">
                  <c:v>8.8770000000000002E-2</c:v>
                </c:pt>
                <c:pt idx="6">
                  <c:v>8.9090000000000003E-2</c:v>
                </c:pt>
                <c:pt idx="7">
                  <c:v>8.9950000000000002E-2</c:v>
                </c:pt>
                <c:pt idx="8">
                  <c:v>9.2270000000000005E-2</c:v>
                </c:pt>
                <c:pt idx="9">
                  <c:v>9.4030000000000002E-2</c:v>
                </c:pt>
                <c:pt idx="10">
                  <c:v>9.3659999999999993E-2</c:v>
                </c:pt>
                <c:pt idx="11">
                  <c:v>9.3210000000000001E-2</c:v>
                </c:pt>
                <c:pt idx="12">
                  <c:v>9.2520000000000005E-2</c:v>
                </c:pt>
                <c:pt idx="13">
                  <c:v>9.3160000000000007E-2</c:v>
                </c:pt>
                <c:pt idx="14">
                  <c:v>9.3770000000000006E-2</c:v>
                </c:pt>
                <c:pt idx="15">
                  <c:v>9.4020000000000006E-2</c:v>
                </c:pt>
                <c:pt idx="16">
                  <c:v>9.4310000000000005E-2</c:v>
                </c:pt>
                <c:pt idx="17">
                  <c:v>9.4780000000000003E-2</c:v>
                </c:pt>
                <c:pt idx="18">
                  <c:v>9.5479999999999995E-2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Sheet1!$L$1</c:f>
              <c:strCache>
                <c:ptCount val="1"/>
                <c:pt idx="0">
                  <c:v>Jan-16</c:v>
                </c:pt>
              </c:strCache>
            </c:strRef>
          </c:tx>
          <c:marker>
            <c:symbol val="none"/>
          </c:marker>
          <c:dPt>
            <c:idx val="10"/>
            <c:bubble3D val="0"/>
          </c:dPt>
          <c:cat>
            <c:numRef>
              <c:f>Sheet1!$A$21:$A$39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cat>
          <c:val>
            <c:numRef>
              <c:f>Sheet1!$E$2:$E$20</c:f>
              <c:numCache>
                <c:formatCode>General</c:formatCode>
                <c:ptCount val="19"/>
                <c:pt idx="0">
                  <c:v>9.153E-2</c:v>
                </c:pt>
                <c:pt idx="1">
                  <c:v>9.1179999999999997E-2</c:v>
                </c:pt>
                <c:pt idx="2">
                  <c:v>9.0149999999999994E-2</c:v>
                </c:pt>
                <c:pt idx="3">
                  <c:v>8.9149999999999993E-2</c:v>
                </c:pt>
                <c:pt idx="4">
                  <c:v>8.9099999999999999E-2</c:v>
                </c:pt>
                <c:pt idx="5">
                  <c:v>8.9429999999999996E-2</c:v>
                </c:pt>
                <c:pt idx="6">
                  <c:v>9.0340000000000004E-2</c:v>
                </c:pt>
                <c:pt idx="7">
                  <c:v>9.2799999999999994E-2</c:v>
                </c:pt>
                <c:pt idx="8">
                  <c:v>9.4649999999999998E-2</c:v>
                </c:pt>
                <c:pt idx="9">
                  <c:v>9.4219999999999998E-2</c:v>
                </c:pt>
                <c:pt idx="10">
                  <c:v>9.3710000000000002E-2</c:v>
                </c:pt>
                <c:pt idx="11">
                  <c:v>9.2950000000000005E-2</c:v>
                </c:pt>
                <c:pt idx="12">
                  <c:v>9.3600000000000003E-2</c:v>
                </c:pt>
                <c:pt idx="13">
                  <c:v>9.4219999999999998E-2</c:v>
                </c:pt>
                <c:pt idx="14">
                  <c:v>9.4460000000000002E-2</c:v>
                </c:pt>
                <c:pt idx="15">
                  <c:v>9.4740000000000005E-2</c:v>
                </c:pt>
                <c:pt idx="16">
                  <c:v>9.5219999999999999E-2</c:v>
                </c:pt>
                <c:pt idx="17">
                  <c:v>9.5930000000000001E-2</c:v>
                </c:pt>
                <c:pt idx="18">
                  <c:v>9.6640000000000004E-2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Sheet1!$M$1</c:f>
              <c:strCache>
                <c:ptCount val="1"/>
                <c:pt idx="0">
                  <c:v>Feb-16</c:v>
                </c:pt>
              </c:strCache>
            </c:strRef>
          </c:tx>
          <c:marker>
            <c:symbol val="none"/>
          </c:marker>
          <c:cat>
            <c:numRef>
              <c:f>Sheet1!$A$21:$A$39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cat>
          <c:val>
            <c:numRef>
              <c:f>Sheet1!$F$2:$F$20</c:f>
              <c:numCache>
                <c:formatCode>General</c:formatCode>
                <c:ptCount val="19"/>
                <c:pt idx="0">
                  <c:v>8.8800000000000004E-2</c:v>
                </c:pt>
                <c:pt idx="1">
                  <c:v>8.7999999999999995E-2</c:v>
                </c:pt>
                <c:pt idx="2">
                  <c:v>8.7120000000000003E-2</c:v>
                </c:pt>
                <c:pt idx="3">
                  <c:v>8.7260000000000004E-2</c:v>
                </c:pt>
                <c:pt idx="4">
                  <c:v>8.7819999999999995E-2</c:v>
                </c:pt>
                <c:pt idx="5">
                  <c:v>8.8969999999999994E-2</c:v>
                </c:pt>
                <c:pt idx="6">
                  <c:v>9.178E-2</c:v>
                </c:pt>
                <c:pt idx="7">
                  <c:v>9.3869999999999995E-2</c:v>
                </c:pt>
                <c:pt idx="8">
                  <c:v>9.3450000000000005E-2</c:v>
                </c:pt>
                <c:pt idx="9">
                  <c:v>9.2960000000000001E-2</c:v>
                </c:pt>
                <c:pt idx="10">
                  <c:v>9.2179999999999998E-2</c:v>
                </c:pt>
                <c:pt idx="11">
                  <c:v>9.2929999999999999E-2</c:v>
                </c:pt>
                <c:pt idx="12">
                  <c:v>9.3619999999999995E-2</c:v>
                </c:pt>
                <c:pt idx="13">
                  <c:v>9.3909999999999993E-2</c:v>
                </c:pt>
                <c:pt idx="14">
                  <c:v>9.4229999999999994E-2</c:v>
                </c:pt>
                <c:pt idx="15">
                  <c:v>9.4759999999999997E-2</c:v>
                </c:pt>
                <c:pt idx="16">
                  <c:v>9.5530000000000004E-2</c:v>
                </c:pt>
                <c:pt idx="17">
                  <c:v>9.6290000000000001E-2</c:v>
                </c:pt>
                <c:pt idx="18">
                  <c:v>9.8659999999999998E-2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Sheet1!$N$1</c:f>
              <c:strCache>
                <c:ptCount val="1"/>
                <c:pt idx="0">
                  <c:v>Mar-16</c:v>
                </c:pt>
              </c:strCache>
            </c:strRef>
          </c:tx>
          <c:marker>
            <c:symbol val="none"/>
          </c:marker>
          <c:cat>
            <c:numRef>
              <c:f>Sheet1!$A$21:$A$39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cat>
          <c:val>
            <c:numRef>
              <c:f>Sheet1!$G$2:$G$20</c:f>
              <c:numCache>
                <c:formatCode>General</c:formatCode>
                <c:ptCount val="19"/>
                <c:pt idx="0">
                  <c:v>8.4250000000000005E-2</c:v>
                </c:pt>
                <c:pt idx="1">
                  <c:v>8.3750000000000005E-2</c:v>
                </c:pt>
                <c:pt idx="2">
                  <c:v>8.4290000000000004E-2</c:v>
                </c:pt>
                <c:pt idx="3">
                  <c:v>8.523E-2</c:v>
                </c:pt>
                <c:pt idx="4">
                  <c:v>8.677E-2</c:v>
                </c:pt>
                <c:pt idx="5">
                  <c:v>9.0060000000000001E-2</c:v>
                </c:pt>
                <c:pt idx="6">
                  <c:v>9.2460000000000001E-2</c:v>
                </c:pt>
                <c:pt idx="7">
                  <c:v>9.2119999999999994E-2</c:v>
                </c:pt>
                <c:pt idx="8">
                  <c:v>9.1679999999999998E-2</c:v>
                </c:pt>
                <c:pt idx="9">
                  <c:v>9.0929999999999997E-2</c:v>
                </c:pt>
                <c:pt idx="10">
                  <c:v>9.1800000000000007E-2</c:v>
                </c:pt>
                <c:pt idx="11">
                  <c:v>9.2600000000000002E-2</c:v>
                </c:pt>
                <c:pt idx="12">
                  <c:v>9.2979999999999993E-2</c:v>
                </c:pt>
                <c:pt idx="13">
                  <c:v>9.3359999999999999E-2</c:v>
                </c:pt>
                <c:pt idx="14">
                  <c:v>9.3950000000000006E-2</c:v>
                </c:pt>
                <c:pt idx="15">
                  <c:v>9.4799999999999995E-2</c:v>
                </c:pt>
                <c:pt idx="16">
                  <c:v>9.5630000000000007E-2</c:v>
                </c:pt>
                <c:pt idx="17">
                  <c:v>9.8140000000000005E-2</c:v>
                </c:pt>
                <c:pt idx="18">
                  <c:v>0.10026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Sheet1!$O$1</c:f>
              <c:strCache>
                <c:ptCount val="1"/>
                <c:pt idx="0">
                  <c:v>Apr-16</c:v>
                </c:pt>
              </c:strCache>
            </c:strRef>
          </c:tx>
          <c:marker>
            <c:symbol val="none"/>
          </c:marker>
          <c:cat>
            <c:numRef>
              <c:f>Sheet1!$A$21:$A$39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cat>
          <c:val>
            <c:numRef>
              <c:f>Sheet1!$H$2:$H$20</c:f>
              <c:numCache>
                <c:formatCode>General</c:formatCode>
                <c:ptCount val="19"/>
                <c:pt idx="0">
                  <c:v>8.2089999999999996E-2</c:v>
                </c:pt>
                <c:pt idx="1">
                  <c:v>8.2909999999999998E-2</c:v>
                </c:pt>
                <c:pt idx="2">
                  <c:v>8.4150000000000003E-2</c:v>
                </c:pt>
                <c:pt idx="3">
                  <c:v>8.5989999999999997E-2</c:v>
                </c:pt>
                <c:pt idx="4">
                  <c:v>8.9690000000000006E-2</c:v>
                </c:pt>
                <c:pt idx="5">
                  <c:v>9.2340000000000005E-2</c:v>
                </c:pt>
                <c:pt idx="6">
                  <c:v>9.1990000000000002E-2</c:v>
                </c:pt>
                <c:pt idx="7">
                  <c:v>9.1520000000000004E-2</c:v>
                </c:pt>
                <c:pt idx="8">
                  <c:v>9.0730000000000005E-2</c:v>
                </c:pt>
                <c:pt idx="9">
                  <c:v>9.1670000000000001E-2</c:v>
                </c:pt>
                <c:pt idx="10">
                  <c:v>9.2530000000000001E-2</c:v>
                </c:pt>
                <c:pt idx="11">
                  <c:v>9.2929999999999999E-2</c:v>
                </c:pt>
                <c:pt idx="12">
                  <c:v>9.3340000000000006E-2</c:v>
                </c:pt>
                <c:pt idx="13">
                  <c:v>9.3969999999999998E-2</c:v>
                </c:pt>
                <c:pt idx="14">
                  <c:v>9.4850000000000004E-2</c:v>
                </c:pt>
                <c:pt idx="15">
                  <c:v>9.572E-2</c:v>
                </c:pt>
                <c:pt idx="16">
                  <c:v>9.8339999999999997E-2</c:v>
                </c:pt>
                <c:pt idx="17">
                  <c:v>0.10054</c:v>
                </c:pt>
                <c:pt idx="18">
                  <c:v>0.10142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Sheet1!$P$1</c:f>
              <c:strCache>
                <c:ptCount val="1"/>
                <c:pt idx="0">
                  <c:v>May-16</c:v>
                </c:pt>
              </c:strCache>
            </c:strRef>
          </c:tx>
          <c:marker>
            <c:symbol val="none"/>
          </c:marker>
          <c:cat>
            <c:numRef>
              <c:f>Sheet1!$A$21:$A$39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cat>
          <c:val>
            <c:numRef>
              <c:f>Sheet1!$I$2:$I$20</c:f>
              <c:numCache>
                <c:formatCode>General</c:formatCode>
                <c:ptCount val="19"/>
                <c:pt idx="0">
                  <c:v>8.3430000000000004E-2</c:v>
                </c:pt>
                <c:pt idx="1">
                  <c:v>8.4750000000000006E-2</c:v>
                </c:pt>
                <c:pt idx="2">
                  <c:v>8.6720000000000005E-2</c:v>
                </c:pt>
                <c:pt idx="3">
                  <c:v>9.0709999999999999E-2</c:v>
                </c:pt>
                <c:pt idx="4">
                  <c:v>9.35E-2</c:v>
                </c:pt>
                <c:pt idx="5">
                  <c:v>9.3009999999999995E-2</c:v>
                </c:pt>
                <c:pt idx="6">
                  <c:v>9.2429999999999998E-2</c:v>
                </c:pt>
                <c:pt idx="7">
                  <c:v>9.1520000000000004E-2</c:v>
                </c:pt>
                <c:pt idx="8">
                  <c:v>9.2469999999999997E-2</c:v>
                </c:pt>
                <c:pt idx="9">
                  <c:v>9.3329999999999996E-2</c:v>
                </c:pt>
                <c:pt idx="10">
                  <c:v>9.3689999999999996E-2</c:v>
                </c:pt>
                <c:pt idx="11">
                  <c:v>9.4079999999999997E-2</c:v>
                </c:pt>
                <c:pt idx="12">
                  <c:v>9.4700000000000006E-2</c:v>
                </c:pt>
                <c:pt idx="13">
                  <c:v>9.5589999999999994E-2</c:v>
                </c:pt>
                <c:pt idx="14">
                  <c:v>9.6460000000000004E-2</c:v>
                </c:pt>
                <c:pt idx="15">
                  <c:v>9.9150000000000002E-2</c:v>
                </c:pt>
                <c:pt idx="16">
                  <c:v>0.10141</c:v>
                </c:pt>
                <c:pt idx="17">
                  <c:v>0.10229000000000001</c:v>
                </c:pt>
                <c:pt idx="18">
                  <c:v>0.10242999999999999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cmpd="dbl">
              <a:prstDash val="dashDot"/>
            </a:ln>
          </c:spPr>
        </c:dropLines>
        <c:smooth val="0"/>
        <c:axId val="375186336"/>
        <c:axId val="375187512"/>
      </c:lineChart>
      <c:catAx>
        <c:axId val="375186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r>
                  <a:rPr lang="en-US"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rPr>
                  <a:t>Month</a:t>
                </a:r>
                <a:r>
                  <a:rPr lang="en-US" baseline="0"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rPr>
                  <a:t> Term</a:t>
                </a:r>
                <a:endParaRPr lang="en-US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effectLst/>
        </c:spPr>
        <c:txPr>
          <a:bodyPr rot="0" vert="horz" anchor="t" anchorCtr="1"/>
          <a:lstStyle/>
          <a:p>
            <a:pPr>
              <a:defRPr/>
            </a:pPr>
            <a:endParaRPr lang="en-US"/>
          </a:p>
        </c:txPr>
        <c:crossAx val="375187512"/>
        <c:crossesAt val="0"/>
        <c:auto val="1"/>
        <c:lblAlgn val="ctr"/>
        <c:lblOffset val="100"/>
        <c:noMultiLvlLbl val="0"/>
      </c:catAx>
      <c:valAx>
        <c:axId val="375187512"/>
        <c:scaling>
          <c:orientation val="minMax"/>
          <c:max val="0.14200000000000002"/>
          <c:min val="8.500000000000002E-2"/>
        </c:scaling>
        <c:delete val="1"/>
        <c:axPos val="l"/>
        <c:title>
          <c:tx>
            <c:rich>
              <a:bodyPr/>
              <a:lstStyle/>
              <a:p>
                <a:pPr>
                  <a:defRPr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r>
                  <a:rPr lang="en-US"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rPr>
                  <a:t>Rate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75186336"/>
        <c:crossesAt val="1"/>
        <c:crossBetween val="midCat"/>
      </c:valAx>
      <c:spPr>
        <a:pattFill prst="lgGrid">
          <a:fgClr>
            <a:schemeClr val="bg1">
              <a:lumMod val="85000"/>
            </a:schemeClr>
          </a:fgClr>
          <a:bgClr>
            <a:schemeClr val="bg1"/>
          </a:bgClr>
        </a:pattFill>
      </c:spPr>
    </c:plotArea>
    <c:legend>
      <c:legendPos val="b"/>
      <c:overlay val="0"/>
    </c:legend>
    <c:plotVisOnly val="1"/>
    <c:dispBlanksAs val="gap"/>
    <c:showDLblsOverMax val="0"/>
  </c:chart>
  <c:spPr>
    <a:noFill/>
    <a:ln w="15875" cap="rnd">
      <a:solidFill>
        <a:schemeClr val="accent6">
          <a:alpha val="10000"/>
        </a:schemeClr>
      </a:solidFill>
    </a:ln>
    <a:effectLst>
      <a:glow rad="101600">
        <a:schemeClr val="accent6">
          <a:satMod val="175000"/>
          <a:alpha val="40000"/>
        </a:schemeClr>
      </a:glow>
    </a:effectLst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Dec-15</c:v>
                </c:pt>
              </c:strCache>
            </c:strRef>
          </c:tx>
          <c:marker>
            <c:symbol val="none"/>
          </c:marker>
          <c:cat>
            <c:numRef>
              <c:f>Sheet1!$A$21:$A$39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cat>
          <c:val>
            <c:numRef>
              <c:f>Sheet1!$D$2:$D$20</c:f>
              <c:numCache>
                <c:formatCode>General</c:formatCode>
                <c:ptCount val="19"/>
                <c:pt idx="0">
                  <c:v>9.1679999999999998E-2</c:v>
                </c:pt>
                <c:pt idx="1">
                  <c:v>9.0630000000000002E-2</c:v>
                </c:pt>
                <c:pt idx="2">
                  <c:v>9.0450000000000003E-2</c:v>
                </c:pt>
                <c:pt idx="3">
                  <c:v>8.9630000000000001E-2</c:v>
                </c:pt>
                <c:pt idx="4">
                  <c:v>8.8779999999999998E-2</c:v>
                </c:pt>
                <c:pt idx="5">
                  <c:v>8.8770000000000002E-2</c:v>
                </c:pt>
                <c:pt idx="6">
                  <c:v>8.9090000000000003E-2</c:v>
                </c:pt>
                <c:pt idx="7">
                  <c:v>8.9950000000000002E-2</c:v>
                </c:pt>
                <c:pt idx="8">
                  <c:v>9.2270000000000005E-2</c:v>
                </c:pt>
                <c:pt idx="9">
                  <c:v>9.4030000000000002E-2</c:v>
                </c:pt>
                <c:pt idx="10">
                  <c:v>9.3659999999999993E-2</c:v>
                </c:pt>
                <c:pt idx="11">
                  <c:v>9.3210000000000001E-2</c:v>
                </c:pt>
                <c:pt idx="12">
                  <c:v>9.2520000000000005E-2</c:v>
                </c:pt>
                <c:pt idx="13">
                  <c:v>9.3160000000000007E-2</c:v>
                </c:pt>
                <c:pt idx="14">
                  <c:v>9.3770000000000006E-2</c:v>
                </c:pt>
                <c:pt idx="15">
                  <c:v>9.4020000000000006E-2</c:v>
                </c:pt>
                <c:pt idx="16">
                  <c:v>9.4310000000000005E-2</c:v>
                </c:pt>
                <c:pt idx="17">
                  <c:v>9.4780000000000003E-2</c:v>
                </c:pt>
                <c:pt idx="18">
                  <c:v>9.5479999999999995E-2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Sheet1!$L$1</c:f>
              <c:strCache>
                <c:ptCount val="1"/>
                <c:pt idx="0">
                  <c:v>Jan-16</c:v>
                </c:pt>
              </c:strCache>
            </c:strRef>
          </c:tx>
          <c:marker>
            <c:symbol val="none"/>
          </c:marker>
          <c:dPt>
            <c:idx val="10"/>
            <c:bubble3D val="0"/>
          </c:dPt>
          <c:cat>
            <c:numRef>
              <c:f>Sheet1!$A$21:$A$39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cat>
          <c:val>
            <c:numRef>
              <c:f>Sheet1!$E$2:$E$20</c:f>
              <c:numCache>
                <c:formatCode>General</c:formatCode>
                <c:ptCount val="19"/>
                <c:pt idx="0">
                  <c:v>9.153E-2</c:v>
                </c:pt>
                <c:pt idx="1">
                  <c:v>9.1179999999999997E-2</c:v>
                </c:pt>
                <c:pt idx="2">
                  <c:v>9.0149999999999994E-2</c:v>
                </c:pt>
                <c:pt idx="3">
                  <c:v>8.9149999999999993E-2</c:v>
                </c:pt>
                <c:pt idx="4">
                  <c:v>8.9099999999999999E-2</c:v>
                </c:pt>
                <c:pt idx="5">
                  <c:v>8.9429999999999996E-2</c:v>
                </c:pt>
                <c:pt idx="6">
                  <c:v>9.0340000000000004E-2</c:v>
                </c:pt>
                <c:pt idx="7">
                  <c:v>9.2799999999999994E-2</c:v>
                </c:pt>
                <c:pt idx="8">
                  <c:v>9.4649999999999998E-2</c:v>
                </c:pt>
                <c:pt idx="9">
                  <c:v>9.4219999999999998E-2</c:v>
                </c:pt>
                <c:pt idx="10">
                  <c:v>9.3710000000000002E-2</c:v>
                </c:pt>
                <c:pt idx="11">
                  <c:v>9.2950000000000005E-2</c:v>
                </c:pt>
                <c:pt idx="12">
                  <c:v>9.3600000000000003E-2</c:v>
                </c:pt>
                <c:pt idx="13">
                  <c:v>9.4219999999999998E-2</c:v>
                </c:pt>
                <c:pt idx="14">
                  <c:v>9.4460000000000002E-2</c:v>
                </c:pt>
                <c:pt idx="15">
                  <c:v>9.4740000000000005E-2</c:v>
                </c:pt>
                <c:pt idx="16">
                  <c:v>9.5219999999999999E-2</c:v>
                </c:pt>
                <c:pt idx="17">
                  <c:v>9.5930000000000001E-2</c:v>
                </c:pt>
                <c:pt idx="18">
                  <c:v>9.6640000000000004E-2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Sheet1!$M$1</c:f>
              <c:strCache>
                <c:ptCount val="1"/>
                <c:pt idx="0">
                  <c:v>Feb-16</c:v>
                </c:pt>
              </c:strCache>
            </c:strRef>
          </c:tx>
          <c:marker>
            <c:symbol val="none"/>
          </c:marker>
          <c:cat>
            <c:numRef>
              <c:f>Sheet1!$A$21:$A$39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cat>
          <c:val>
            <c:numRef>
              <c:f>Sheet1!$F$2:$F$20</c:f>
              <c:numCache>
                <c:formatCode>General</c:formatCode>
                <c:ptCount val="19"/>
                <c:pt idx="0">
                  <c:v>8.8800000000000004E-2</c:v>
                </c:pt>
                <c:pt idx="1">
                  <c:v>8.7999999999999995E-2</c:v>
                </c:pt>
                <c:pt idx="2">
                  <c:v>8.7120000000000003E-2</c:v>
                </c:pt>
                <c:pt idx="3">
                  <c:v>8.7260000000000004E-2</c:v>
                </c:pt>
                <c:pt idx="4">
                  <c:v>8.7819999999999995E-2</c:v>
                </c:pt>
                <c:pt idx="5">
                  <c:v>8.8969999999999994E-2</c:v>
                </c:pt>
                <c:pt idx="6">
                  <c:v>9.178E-2</c:v>
                </c:pt>
                <c:pt idx="7">
                  <c:v>9.3869999999999995E-2</c:v>
                </c:pt>
                <c:pt idx="8">
                  <c:v>9.3450000000000005E-2</c:v>
                </c:pt>
                <c:pt idx="9">
                  <c:v>9.2960000000000001E-2</c:v>
                </c:pt>
                <c:pt idx="10">
                  <c:v>9.2179999999999998E-2</c:v>
                </c:pt>
                <c:pt idx="11">
                  <c:v>9.2929999999999999E-2</c:v>
                </c:pt>
                <c:pt idx="12">
                  <c:v>9.3619999999999995E-2</c:v>
                </c:pt>
                <c:pt idx="13">
                  <c:v>9.3909999999999993E-2</c:v>
                </c:pt>
                <c:pt idx="14">
                  <c:v>9.4229999999999994E-2</c:v>
                </c:pt>
                <c:pt idx="15">
                  <c:v>9.4759999999999997E-2</c:v>
                </c:pt>
                <c:pt idx="16">
                  <c:v>9.5530000000000004E-2</c:v>
                </c:pt>
                <c:pt idx="17">
                  <c:v>9.6290000000000001E-2</c:v>
                </c:pt>
                <c:pt idx="18">
                  <c:v>9.8659999999999998E-2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Sheet1!$N$1</c:f>
              <c:strCache>
                <c:ptCount val="1"/>
                <c:pt idx="0">
                  <c:v>Mar-16</c:v>
                </c:pt>
              </c:strCache>
            </c:strRef>
          </c:tx>
          <c:marker>
            <c:symbol val="none"/>
          </c:marker>
          <c:cat>
            <c:numRef>
              <c:f>Sheet1!$A$21:$A$39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cat>
          <c:val>
            <c:numRef>
              <c:f>Sheet1!$G$2:$G$20</c:f>
              <c:numCache>
                <c:formatCode>General</c:formatCode>
                <c:ptCount val="19"/>
                <c:pt idx="0">
                  <c:v>8.4250000000000005E-2</c:v>
                </c:pt>
                <c:pt idx="1">
                  <c:v>8.3750000000000005E-2</c:v>
                </c:pt>
                <c:pt idx="2">
                  <c:v>8.4290000000000004E-2</c:v>
                </c:pt>
                <c:pt idx="3">
                  <c:v>8.523E-2</c:v>
                </c:pt>
                <c:pt idx="4">
                  <c:v>8.677E-2</c:v>
                </c:pt>
                <c:pt idx="5">
                  <c:v>9.0060000000000001E-2</c:v>
                </c:pt>
                <c:pt idx="6">
                  <c:v>9.2460000000000001E-2</c:v>
                </c:pt>
                <c:pt idx="7">
                  <c:v>9.2119999999999994E-2</c:v>
                </c:pt>
                <c:pt idx="8">
                  <c:v>9.1679999999999998E-2</c:v>
                </c:pt>
                <c:pt idx="9">
                  <c:v>9.0929999999999997E-2</c:v>
                </c:pt>
                <c:pt idx="10">
                  <c:v>9.1800000000000007E-2</c:v>
                </c:pt>
                <c:pt idx="11">
                  <c:v>9.2600000000000002E-2</c:v>
                </c:pt>
                <c:pt idx="12">
                  <c:v>9.2979999999999993E-2</c:v>
                </c:pt>
                <c:pt idx="13">
                  <c:v>9.3359999999999999E-2</c:v>
                </c:pt>
                <c:pt idx="14">
                  <c:v>9.3950000000000006E-2</c:v>
                </c:pt>
                <c:pt idx="15">
                  <c:v>9.4799999999999995E-2</c:v>
                </c:pt>
                <c:pt idx="16">
                  <c:v>9.5630000000000007E-2</c:v>
                </c:pt>
                <c:pt idx="17">
                  <c:v>9.8140000000000005E-2</c:v>
                </c:pt>
                <c:pt idx="18">
                  <c:v>0.10026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Sheet1!$O$1</c:f>
              <c:strCache>
                <c:ptCount val="1"/>
                <c:pt idx="0">
                  <c:v>Apr-16</c:v>
                </c:pt>
              </c:strCache>
            </c:strRef>
          </c:tx>
          <c:marker>
            <c:symbol val="none"/>
          </c:marker>
          <c:cat>
            <c:numRef>
              <c:f>Sheet1!$A$21:$A$39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cat>
          <c:val>
            <c:numRef>
              <c:f>Sheet1!$H$2:$H$20</c:f>
              <c:numCache>
                <c:formatCode>General</c:formatCode>
                <c:ptCount val="19"/>
                <c:pt idx="0">
                  <c:v>8.2089999999999996E-2</c:v>
                </c:pt>
                <c:pt idx="1">
                  <c:v>8.2909999999999998E-2</c:v>
                </c:pt>
                <c:pt idx="2">
                  <c:v>8.4150000000000003E-2</c:v>
                </c:pt>
                <c:pt idx="3">
                  <c:v>8.5989999999999997E-2</c:v>
                </c:pt>
                <c:pt idx="4">
                  <c:v>8.9690000000000006E-2</c:v>
                </c:pt>
                <c:pt idx="5">
                  <c:v>9.2340000000000005E-2</c:v>
                </c:pt>
                <c:pt idx="6">
                  <c:v>9.1990000000000002E-2</c:v>
                </c:pt>
                <c:pt idx="7">
                  <c:v>9.1520000000000004E-2</c:v>
                </c:pt>
                <c:pt idx="8">
                  <c:v>9.0730000000000005E-2</c:v>
                </c:pt>
                <c:pt idx="9">
                  <c:v>9.1670000000000001E-2</c:v>
                </c:pt>
                <c:pt idx="10">
                  <c:v>9.2530000000000001E-2</c:v>
                </c:pt>
                <c:pt idx="11">
                  <c:v>9.2929999999999999E-2</c:v>
                </c:pt>
                <c:pt idx="12">
                  <c:v>9.3340000000000006E-2</c:v>
                </c:pt>
                <c:pt idx="13">
                  <c:v>9.3969999999999998E-2</c:v>
                </c:pt>
                <c:pt idx="14">
                  <c:v>9.4850000000000004E-2</c:v>
                </c:pt>
                <c:pt idx="15">
                  <c:v>9.572E-2</c:v>
                </c:pt>
                <c:pt idx="16">
                  <c:v>9.8339999999999997E-2</c:v>
                </c:pt>
                <c:pt idx="17">
                  <c:v>0.10054</c:v>
                </c:pt>
                <c:pt idx="18">
                  <c:v>0.10142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Sheet1!$P$1</c:f>
              <c:strCache>
                <c:ptCount val="1"/>
                <c:pt idx="0">
                  <c:v>May-16</c:v>
                </c:pt>
              </c:strCache>
            </c:strRef>
          </c:tx>
          <c:marker>
            <c:symbol val="none"/>
          </c:marker>
          <c:cat>
            <c:numRef>
              <c:f>Sheet1!$A$21:$A$39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cat>
          <c:val>
            <c:numRef>
              <c:f>Sheet1!$I$2:$I$20</c:f>
              <c:numCache>
                <c:formatCode>General</c:formatCode>
                <c:ptCount val="19"/>
                <c:pt idx="0">
                  <c:v>8.3430000000000004E-2</c:v>
                </c:pt>
                <c:pt idx="1">
                  <c:v>8.4750000000000006E-2</c:v>
                </c:pt>
                <c:pt idx="2">
                  <c:v>8.6720000000000005E-2</c:v>
                </c:pt>
                <c:pt idx="3">
                  <c:v>9.0709999999999999E-2</c:v>
                </c:pt>
                <c:pt idx="4">
                  <c:v>9.35E-2</c:v>
                </c:pt>
                <c:pt idx="5">
                  <c:v>9.3009999999999995E-2</c:v>
                </c:pt>
                <c:pt idx="6">
                  <c:v>9.2429999999999998E-2</c:v>
                </c:pt>
                <c:pt idx="7">
                  <c:v>9.1520000000000004E-2</c:v>
                </c:pt>
                <c:pt idx="8">
                  <c:v>9.2469999999999997E-2</c:v>
                </c:pt>
                <c:pt idx="9">
                  <c:v>9.3329999999999996E-2</c:v>
                </c:pt>
                <c:pt idx="10">
                  <c:v>9.3689999999999996E-2</c:v>
                </c:pt>
                <c:pt idx="11">
                  <c:v>9.4079999999999997E-2</c:v>
                </c:pt>
                <c:pt idx="12">
                  <c:v>9.4700000000000006E-2</c:v>
                </c:pt>
                <c:pt idx="13">
                  <c:v>9.5589999999999994E-2</c:v>
                </c:pt>
                <c:pt idx="14">
                  <c:v>9.6460000000000004E-2</c:v>
                </c:pt>
                <c:pt idx="15">
                  <c:v>9.9150000000000002E-2</c:v>
                </c:pt>
                <c:pt idx="16">
                  <c:v>0.10141</c:v>
                </c:pt>
                <c:pt idx="17">
                  <c:v>0.10229000000000001</c:v>
                </c:pt>
                <c:pt idx="18">
                  <c:v>0.10242999999999999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cmpd="dbl">
              <a:prstDash val="dashDot"/>
            </a:ln>
          </c:spPr>
        </c:dropLines>
        <c:smooth val="0"/>
        <c:axId val="375191040"/>
        <c:axId val="375193000"/>
      </c:lineChart>
      <c:catAx>
        <c:axId val="375191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r>
                  <a:rPr lang="en-US"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rPr>
                  <a:t>Month</a:t>
                </a:r>
                <a:r>
                  <a:rPr lang="en-US" baseline="0"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rPr>
                  <a:t> Term</a:t>
                </a:r>
                <a:endParaRPr lang="en-US"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effectLst/>
        </c:spPr>
        <c:txPr>
          <a:bodyPr rot="0" vert="horz" anchor="t" anchorCtr="1"/>
          <a:lstStyle/>
          <a:p>
            <a:pPr>
              <a:defRPr/>
            </a:pPr>
            <a:endParaRPr lang="en-US"/>
          </a:p>
        </c:txPr>
        <c:crossAx val="375193000"/>
        <c:crossesAt val="0"/>
        <c:auto val="1"/>
        <c:lblAlgn val="ctr"/>
        <c:lblOffset val="100"/>
        <c:noMultiLvlLbl val="0"/>
      </c:catAx>
      <c:valAx>
        <c:axId val="375193000"/>
        <c:scaling>
          <c:orientation val="minMax"/>
          <c:max val="0.14200000000000002"/>
          <c:min val="8.500000000000002E-2"/>
        </c:scaling>
        <c:delete val="1"/>
        <c:axPos val="l"/>
        <c:title>
          <c:tx>
            <c:rich>
              <a:bodyPr/>
              <a:lstStyle/>
              <a:p>
                <a:pPr>
                  <a:defRPr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r>
                  <a:rPr lang="en-US"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rPr>
                  <a:t>Rate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75191040"/>
        <c:crossesAt val="1"/>
        <c:crossBetween val="midCat"/>
      </c:valAx>
      <c:spPr>
        <a:pattFill prst="lgGrid">
          <a:fgClr>
            <a:schemeClr val="bg1">
              <a:lumMod val="85000"/>
            </a:schemeClr>
          </a:fgClr>
          <a:bgClr>
            <a:schemeClr val="bg1"/>
          </a:bgClr>
        </a:pattFill>
      </c:spPr>
    </c:plotArea>
    <c:legend>
      <c:legendPos val="b"/>
      <c:overlay val="0"/>
    </c:legend>
    <c:plotVisOnly val="1"/>
    <c:dispBlanksAs val="gap"/>
    <c:showDLblsOverMax val="0"/>
  </c:chart>
  <c:spPr>
    <a:noFill/>
    <a:ln w="15875" cap="rnd">
      <a:solidFill>
        <a:schemeClr val="accent6">
          <a:alpha val="10000"/>
        </a:schemeClr>
      </a:solidFill>
    </a:ln>
    <a:effectLst>
      <a:glow rad="101600">
        <a:schemeClr val="accent6">
          <a:satMod val="175000"/>
          <a:alpha val="40000"/>
        </a:schemeClr>
      </a:glow>
    </a:effectLst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Dec-15</c:v>
                </c:pt>
              </c:strCache>
            </c:strRef>
          </c:tx>
          <c:marker>
            <c:symbol val="none"/>
          </c:marker>
          <c:cat>
            <c:numRef>
              <c:f>Sheet1!$J$2:$J$20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cat>
          <c:val>
            <c:numRef>
              <c:f>Sheet1!$D$2:$D$20</c:f>
              <c:numCache>
                <c:formatCode>General</c:formatCode>
                <c:ptCount val="19"/>
                <c:pt idx="0">
                  <c:v>9.1679999999999998E-2</c:v>
                </c:pt>
                <c:pt idx="1">
                  <c:v>9.0630000000000002E-2</c:v>
                </c:pt>
                <c:pt idx="2">
                  <c:v>9.0450000000000003E-2</c:v>
                </c:pt>
                <c:pt idx="3">
                  <c:v>8.9630000000000001E-2</c:v>
                </c:pt>
                <c:pt idx="4">
                  <c:v>8.8779999999999998E-2</c:v>
                </c:pt>
                <c:pt idx="5">
                  <c:v>8.8770000000000002E-2</c:v>
                </c:pt>
                <c:pt idx="6">
                  <c:v>8.9090000000000003E-2</c:v>
                </c:pt>
                <c:pt idx="7">
                  <c:v>8.9950000000000002E-2</c:v>
                </c:pt>
                <c:pt idx="8">
                  <c:v>9.2270000000000005E-2</c:v>
                </c:pt>
                <c:pt idx="9">
                  <c:v>9.4030000000000002E-2</c:v>
                </c:pt>
                <c:pt idx="10">
                  <c:v>9.3659999999999993E-2</c:v>
                </c:pt>
                <c:pt idx="11">
                  <c:v>9.3210000000000001E-2</c:v>
                </c:pt>
                <c:pt idx="12">
                  <c:v>9.2520000000000005E-2</c:v>
                </c:pt>
                <c:pt idx="13">
                  <c:v>9.3160000000000007E-2</c:v>
                </c:pt>
                <c:pt idx="14">
                  <c:v>9.3770000000000006E-2</c:v>
                </c:pt>
                <c:pt idx="15">
                  <c:v>9.4020000000000006E-2</c:v>
                </c:pt>
                <c:pt idx="16">
                  <c:v>9.4310000000000005E-2</c:v>
                </c:pt>
                <c:pt idx="17">
                  <c:v>9.4780000000000003E-2</c:v>
                </c:pt>
                <c:pt idx="18">
                  <c:v>9.5479999999999995E-2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Sheet1!$L$1</c:f>
              <c:strCache>
                <c:ptCount val="1"/>
                <c:pt idx="0">
                  <c:v>Jan-16</c:v>
                </c:pt>
              </c:strCache>
            </c:strRef>
          </c:tx>
          <c:marker>
            <c:symbol val="none"/>
          </c:marker>
          <c:dPt>
            <c:idx val="10"/>
            <c:bubble3D val="0"/>
          </c:dPt>
          <c:cat>
            <c:numRef>
              <c:f>Sheet1!$J$2:$J$20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cat>
          <c:val>
            <c:numRef>
              <c:f>Sheet1!$E$2:$E$20</c:f>
              <c:numCache>
                <c:formatCode>General</c:formatCode>
                <c:ptCount val="19"/>
                <c:pt idx="0">
                  <c:v>9.153E-2</c:v>
                </c:pt>
                <c:pt idx="1">
                  <c:v>9.1179999999999997E-2</c:v>
                </c:pt>
                <c:pt idx="2">
                  <c:v>9.0149999999999994E-2</c:v>
                </c:pt>
                <c:pt idx="3">
                  <c:v>8.9149999999999993E-2</c:v>
                </c:pt>
                <c:pt idx="4">
                  <c:v>8.9099999999999999E-2</c:v>
                </c:pt>
                <c:pt idx="5">
                  <c:v>8.9429999999999996E-2</c:v>
                </c:pt>
                <c:pt idx="6">
                  <c:v>9.0340000000000004E-2</c:v>
                </c:pt>
                <c:pt idx="7">
                  <c:v>9.2799999999999994E-2</c:v>
                </c:pt>
                <c:pt idx="8">
                  <c:v>9.4649999999999998E-2</c:v>
                </c:pt>
                <c:pt idx="9">
                  <c:v>9.4219999999999998E-2</c:v>
                </c:pt>
                <c:pt idx="10">
                  <c:v>9.3710000000000002E-2</c:v>
                </c:pt>
                <c:pt idx="11">
                  <c:v>9.2950000000000005E-2</c:v>
                </c:pt>
                <c:pt idx="12">
                  <c:v>9.3600000000000003E-2</c:v>
                </c:pt>
                <c:pt idx="13">
                  <c:v>9.4219999999999998E-2</c:v>
                </c:pt>
                <c:pt idx="14">
                  <c:v>9.4460000000000002E-2</c:v>
                </c:pt>
                <c:pt idx="15">
                  <c:v>9.4740000000000005E-2</c:v>
                </c:pt>
                <c:pt idx="16">
                  <c:v>9.5219999999999999E-2</c:v>
                </c:pt>
                <c:pt idx="17">
                  <c:v>9.5930000000000001E-2</c:v>
                </c:pt>
                <c:pt idx="18">
                  <c:v>9.6640000000000004E-2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Sheet1!$M$1</c:f>
              <c:strCache>
                <c:ptCount val="1"/>
                <c:pt idx="0">
                  <c:v>Feb-16</c:v>
                </c:pt>
              </c:strCache>
            </c:strRef>
          </c:tx>
          <c:marker>
            <c:symbol val="none"/>
          </c:marker>
          <c:cat>
            <c:numRef>
              <c:f>Sheet1!$J$2:$J$20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cat>
          <c:val>
            <c:numRef>
              <c:f>Sheet1!$F$2:$F$20</c:f>
              <c:numCache>
                <c:formatCode>General</c:formatCode>
                <c:ptCount val="19"/>
                <c:pt idx="0">
                  <c:v>8.8800000000000004E-2</c:v>
                </c:pt>
                <c:pt idx="1">
                  <c:v>8.7999999999999995E-2</c:v>
                </c:pt>
                <c:pt idx="2">
                  <c:v>8.7120000000000003E-2</c:v>
                </c:pt>
                <c:pt idx="3">
                  <c:v>8.7260000000000004E-2</c:v>
                </c:pt>
                <c:pt idx="4">
                  <c:v>8.7819999999999995E-2</c:v>
                </c:pt>
                <c:pt idx="5">
                  <c:v>8.8969999999999994E-2</c:v>
                </c:pt>
                <c:pt idx="6">
                  <c:v>9.178E-2</c:v>
                </c:pt>
                <c:pt idx="7">
                  <c:v>9.3869999999999995E-2</c:v>
                </c:pt>
                <c:pt idx="8">
                  <c:v>9.3450000000000005E-2</c:v>
                </c:pt>
                <c:pt idx="9">
                  <c:v>9.2960000000000001E-2</c:v>
                </c:pt>
                <c:pt idx="10">
                  <c:v>9.2179999999999998E-2</c:v>
                </c:pt>
                <c:pt idx="11">
                  <c:v>9.2929999999999999E-2</c:v>
                </c:pt>
                <c:pt idx="12">
                  <c:v>9.3619999999999995E-2</c:v>
                </c:pt>
                <c:pt idx="13">
                  <c:v>9.3909999999999993E-2</c:v>
                </c:pt>
                <c:pt idx="14">
                  <c:v>9.4229999999999994E-2</c:v>
                </c:pt>
                <c:pt idx="15">
                  <c:v>9.4759999999999997E-2</c:v>
                </c:pt>
                <c:pt idx="16">
                  <c:v>9.5530000000000004E-2</c:v>
                </c:pt>
                <c:pt idx="17">
                  <c:v>9.6290000000000001E-2</c:v>
                </c:pt>
                <c:pt idx="18">
                  <c:v>9.8659999999999998E-2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Sheet1!$N$1</c:f>
              <c:strCache>
                <c:ptCount val="1"/>
                <c:pt idx="0">
                  <c:v>Mar-16</c:v>
                </c:pt>
              </c:strCache>
            </c:strRef>
          </c:tx>
          <c:marker>
            <c:symbol val="none"/>
          </c:marker>
          <c:cat>
            <c:numRef>
              <c:f>Sheet1!$J$2:$J$20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cat>
          <c:val>
            <c:numRef>
              <c:f>Sheet1!$G$2:$G$20</c:f>
              <c:numCache>
                <c:formatCode>General</c:formatCode>
                <c:ptCount val="19"/>
                <c:pt idx="0">
                  <c:v>8.4250000000000005E-2</c:v>
                </c:pt>
                <c:pt idx="1">
                  <c:v>8.3750000000000005E-2</c:v>
                </c:pt>
                <c:pt idx="2">
                  <c:v>8.4290000000000004E-2</c:v>
                </c:pt>
                <c:pt idx="3">
                  <c:v>8.523E-2</c:v>
                </c:pt>
                <c:pt idx="4">
                  <c:v>8.677E-2</c:v>
                </c:pt>
                <c:pt idx="5">
                  <c:v>9.0060000000000001E-2</c:v>
                </c:pt>
                <c:pt idx="6">
                  <c:v>9.2460000000000001E-2</c:v>
                </c:pt>
                <c:pt idx="7">
                  <c:v>9.2119999999999994E-2</c:v>
                </c:pt>
                <c:pt idx="8">
                  <c:v>9.1679999999999998E-2</c:v>
                </c:pt>
                <c:pt idx="9">
                  <c:v>9.0929999999999997E-2</c:v>
                </c:pt>
                <c:pt idx="10">
                  <c:v>9.1800000000000007E-2</c:v>
                </c:pt>
                <c:pt idx="11">
                  <c:v>9.2600000000000002E-2</c:v>
                </c:pt>
                <c:pt idx="12">
                  <c:v>9.2979999999999993E-2</c:v>
                </c:pt>
                <c:pt idx="13">
                  <c:v>9.3359999999999999E-2</c:v>
                </c:pt>
                <c:pt idx="14">
                  <c:v>9.3950000000000006E-2</c:v>
                </c:pt>
                <c:pt idx="15">
                  <c:v>9.4799999999999995E-2</c:v>
                </c:pt>
                <c:pt idx="16">
                  <c:v>9.5630000000000007E-2</c:v>
                </c:pt>
                <c:pt idx="17">
                  <c:v>9.8140000000000005E-2</c:v>
                </c:pt>
                <c:pt idx="18">
                  <c:v>0.10026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Sheet1!$O$1</c:f>
              <c:strCache>
                <c:ptCount val="1"/>
                <c:pt idx="0">
                  <c:v>Apr-16</c:v>
                </c:pt>
              </c:strCache>
            </c:strRef>
          </c:tx>
          <c:marker>
            <c:symbol val="none"/>
          </c:marker>
          <c:cat>
            <c:numRef>
              <c:f>Sheet1!$J$2:$J$20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cat>
          <c:val>
            <c:numRef>
              <c:f>Sheet1!$H$2:$H$20</c:f>
              <c:numCache>
                <c:formatCode>General</c:formatCode>
                <c:ptCount val="19"/>
                <c:pt idx="0">
                  <c:v>8.2089999999999996E-2</c:v>
                </c:pt>
                <c:pt idx="1">
                  <c:v>8.2909999999999998E-2</c:v>
                </c:pt>
                <c:pt idx="2">
                  <c:v>8.4150000000000003E-2</c:v>
                </c:pt>
                <c:pt idx="3">
                  <c:v>8.5989999999999997E-2</c:v>
                </c:pt>
                <c:pt idx="4">
                  <c:v>8.9690000000000006E-2</c:v>
                </c:pt>
                <c:pt idx="5">
                  <c:v>9.2340000000000005E-2</c:v>
                </c:pt>
                <c:pt idx="6">
                  <c:v>9.1990000000000002E-2</c:v>
                </c:pt>
                <c:pt idx="7">
                  <c:v>9.1520000000000004E-2</c:v>
                </c:pt>
                <c:pt idx="8">
                  <c:v>9.0730000000000005E-2</c:v>
                </c:pt>
                <c:pt idx="9">
                  <c:v>9.1670000000000001E-2</c:v>
                </c:pt>
                <c:pt idx="10">
                  <c:v>9.2530000000000001E-2</c:v>
                </c:pt>
                <c:pt idx="11">
                  <c:v>9.2929999999999999E-2</c:v>
                </c:pt>
                <c:pt idx="12">
                  <c:v>9.3340000000000006E-2</c:v>
                </c:pt>
                <c:pt idx="13">
                  <c:v>9.3969999999999998E-2</c:v>
                </c:pt>
                <c:pt idx="14">
                  <c:v>9.4850000000000004E-2</c:v>
                </c:pt>
                <c:pt idx="15">
                  <c:v>9.572E-2</c:v>
                </c:pt>
                <c:pt idx="16">
                  <c:v>9.8339999999999997E-2</c:v>
                </c:pt>
                <c:pt idx="17">
                  <c:v>0.10054</c:v>
                </c:pt>
                <c:pt idx="18">
                  <c:v>0.10142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Sheet1!$P$1</c:f>
              <c:strCache>
                <c:ptCount val="1"/>
                <c:pt idx="0">
                  <c:v>May-16</c:v>
                </c:pt>
              </c:strCache>
            </c:strRef>
          </c:tx>
          <c:marker>
            <c:symbol val="none"/>
          </c:marker>
          <c:cat>
            <c:numRef>
              <c:f>Sheet1!$J$2:$J$20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cat>
          <c:val>
            <c:numRef>
              <c:f>Sheet1!$I$2:$I$20</c:f>
              <c:numCache>
                <c:formatCode>General</c:formatCode>
                <c:ptCount val="19"/>
                <c:pt idx="0">
                  <c:v>8.3430000000000004E-2</c:v>
                </c:pt>
                <c:pt idx="1">
                  <c:v>8.4750000000000006E-2</c:v>
                </c:pt>
                <c:pt idx="2">
                  <c:v>8.6720000000000005E-2</c:v>
                </c:pt>
                <c:pt idx="3">
                  <c:v>9.0709999999999999E-2</c:v>
                </c:pt>
                <c:pt idx="4">
                  <c:v>9.35E-2</c:v>
                </c:pt>
                <c:pt idx="5">
                  <c:v>9.3009999999999995E-2</c:v>
                </c:pt>
                <c:pt idx="6">
                  <c:v>9.2429999999999998E-2</c:v>
                </c:pt>
                <c:pt idx="7">
                  <c:v>9.1520000000000004E-2</c:v>
                </c:pt>
                <c:pt idx="8">
                  <c:v>9.2469999999999997E-2</c:v>
                </c:pt>
                <c:pt idx="9">
                  <c:v>9.3329999999999996E-2</c:v>
                </c:pt>
                <c:pt idx="10">
                  <c:v>9.3689999999999996E-2</c:v>
                </c:pt>
                <c:pt idx="11">
                  <c:v>9.4079999999999997E-2</c:v>
                </c:pt>
                <c:pt idx="12">
                  <c:v>9.4700000000000006E-2</c:v>
                </c:pt>
                <c:pt idx="13">
                  <c:v>9.5589999999999994E-2</c:v>
                </c:pt>
                <c:pt idx="14">
                  <c:v>9.6460000000000004E-2</c:v>
                </c:pt>
                <c:pt idx="15">
                  <c:v>9.9150000000000002E-2</c:v>
                </c:pt>
                <c:pt idx="16">
                  <c:v>0.10141</c:v>
                </c:pt>
                <c:pt idx="17">
                  <c:v>0.10229000000000001</c:v>
                </c:pt>
                <c:pt idx="18">
                  <c:v>0.10242999999999999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5189864"/>
        <c:axId val="375188688"/>
      </c:lineChart>
      <c:catAx>
        <c:axId val="375189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75188688"/>
        <c:crosses val="autoZero"/>
        <c:auto val="1"/>
        <c:lblAlgn val="ctr"/>
        <c:lblOffset val="100"/>
        <c:noMultiLvlLbl val="0"/>
      </c:catAx>
      <c:valAx>
        <c:axId val="375188688"/>
        <c:scaling>
          <c:orientation val="minMax"/>
          <c:max val="0.15000000000000002"/>
          <c:min val="9.8000000000000032E-2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6350"/>
        </c:spPr>
        <c:crossAx val="375189864"/>
        <c:crosses val="autoZero"/>
        <c:crossBetween val="between"/>
      </c:valAx>
      <c:spPr>
        <a:noFill/>
      </c:spPr>
    </c:plotArea>
    <c:legend>
      <c:legendPos val="r"/>
      <c:layout/>
      <c:overlay val="0"/>
    </c:legend>
    <c:plotVisOnly val="1"/>
    <c:dispBlanksAs val="gap"/>
    <c:showDLblsOverMax val="0"/>
  </c:chart>
  <c:spPr>
    <a:noFill/>
    <a:ln w="15875" cap="rnd">
      <a:solidFill>
        <a:schemeClr val="accent6">
          <a:lumMod val="75000"/>
        </a:schemeClr>
      </a:solidFill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Dec-15</c:v>
                </c:pt>
              </c:strCache>
            </c:strRef>
          </c:tx>
          <c:marker>
            <c:symbol val="none"/>
          </c:marker>
          <c:cat>
            <c:numRef>
              <c:f>Sheet1!$J$2:$J$20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cat>
          <c:val>
            <c:numRef>
              <c:f>Sheet1!$D$21:$D$39</c:f>
              <c:numCache>
                <c:formatCode>General</c:formatCode>
                <c:ptCount val="19"/>
                <c:pt idx="0">
                  <c:v>9.1590000000000005E-2</c:v>
                </c:pt>
                <c:pt idx="1">
                  <c:v>8.9940000000000006E-2</c:v>
                </c:pt>
                <c:pt idx="2">
                  <c:v>8.9800000000000005E-2</c:v>
                </c:pt>
                <c:pt idx="3">
                  <c:v>8.8889999999999997E-2</c:v>
                </c:pt>
                <c:pt idx="4">
                  <c:v>8.8050000000000003E-2</c:v>
                </c:pt>
                <c:pt idx="5">
                  <c:v>8.8099999999999998E-2</c:v>
                </c:pt>
                <c:pt idx="6">
                  <c:v>8.8529999999999998E-2</c:v>
                </c:pt>
                <c:pt idx="7">
                  <c:v>8.9459999999999998E-2</c:v>
                </c:pt>
                <c:pt idx="8">
                  <c:v>9.171E-2</c:v>
                </c:pt>
                <c:pt idx="9">
                  <c:v>9.3479999999999994E-2</c:v>
                </c:pt>
                <c:pt idx="10">
                  <c:v>9.3179999999999999E-2</c:v>
                </c:pt>
                <c:pt idx="11">
                  <c:v>9.2749999999999999E-2</c:v>
                </c:pt>
                <c:pt idx="12">
                  <c:v>9.1990000000000002E-2</c:v>
                </c:pt>
                <c:pt idx="13">
                  <c:v>9.2410000000000006E-2</c:v>
                </c:pt>
                <c:pt idx="14">
                  <c:v>9.2999999999999999E-2</c:v>
                </c:pt>
                <c:pt idx="15">
                  <c:v>9.3170000000000003E-2</c:v>
                </c:pt>
                <c:pt idx="16">
                  <c:v>9.3429999999999999E-2</c:v>
                </c:pt>
                <c:pt idx="17">
                  <c:v>9.393E-2</c:v>
                </c:pt>
                <c:pt idx="18">
                  <c:v>9.468E-2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Sheet1!$L$1</c:f>
              <c:strCache>
                <c:ptCount val="1"/>
                <c:pt idx="0">
                  <c:v>Jan-16</c:v>
                </c:pt>
              </c:strCache>
            </c:strRef>
          </c:tx>
          <c:marker>
            <c:symbol val="none"/>
          </c:marker>
          <c:dPt>
            <c:idx val="10"/>
            <c:bubble3D val="0"/>
          </c:dPt>
          <c:cat>
            <c:numRef>
              <c:f>Sheet1!$J$2:$J$20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cat>
          <c:val>
            <c:numRef>
              <c:f>Sheet1!$E$21:$E$39</c:f>
              <c:numCache>
                <c:formatCode>General</c:formatCode>
                <c:ptCount val="19"/>
                <c:pt idx="0">
                  <c:v>9.0539999999999995E-2</c:v>
                </c:pt>
                <c:pt idx="1">
                  <c:v>9.0279999999999999E-2</c:v>
                </c:pt>
                <c:pt idx="2">
                  <c:v>8.9190000000000005E-2</c:v>
                </c:pt>
                <c:pt idx="3">
                  <c:v>8.8230000000000003E-2</c:v>
                </c:pt>
                <c:pt idx="4">
                  <c:v>8.8279999999999997E-2</c:v>
                </c:pt>
                <c:pt idx="5">
                  <c:v>8.8719999999999993E-2</c:v>
                </c:pt>
                <c:pt idx="6">
                  <c:v>8.9719999999999994E-2</c:v>
                </c:pt>
                <c:pt idx="7">
                  <c:v>9.2109999999999997E-2</c:v>
                </c:pt>
                <c:pt idx="8">
                  <c:v>9.3979999999999994E-2</c:v>
                </c:pt>
                <c:pt idx="9">
                  <c:v>9.3630000000000005E-2</c:v>
                </c:pt>
                <c:pt idx="10">
                  <c:v>9.3140000000000001E-2</c:v>
                </c:pt>
                <c:pt idx="11">
                  <c:v>9.2319999999999999E-2</c:v>
                </c:pt>
                <c:pt idx="12">
                  <c:v>9.2740000000000003E-2</c:v>
                </c:pt>
                <c:pt idx="13">
                  <c:v>9.3340000000000006E-2</c:v>
                </c:pt>
                <c:pt idx="14">
                  <c:v>9.35E-2</c:v>
                </c:pt>
                <c:pt idx="15">
                  <c:v>9.375E-2</c:v>
                </c:pt>
                <c:pt idx="16">
                  <c:v>9.4259999999999997E-2</c:v>
                </c:pt>
                <c:pt idx="17">
                  <c:v>9.5030000000000003E-2</c:v>
                </c:pt>
                <c:pt idx="18">
                  <c:v>9.5820000000000002E-2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Sheet1!$M$1</c:f>
              <c:strCache>
                <c:ptCount val="1"/>
                <c:pt idx="0">
                  <c:v>Feb-16</c:v>
                </c:pt>
              </c:strCache>
            </c:strRef>
          </c:tx>
          <c:marker>
            <c:symbol val="none"/>
          </c:marker>
          <c:cat>
            <c:numRef>
              <c:f>Sheet1!$J$2:$J$20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cat>
          <c:val>
            <c:numRef>
              <c:f>Sheet1!$F$21:$F$39</c:f>
              <c:numCache>
                <c:formatCode>General</c:formatCode>
                <c:ptCount val="19"/>
                <c:pt idx="0">
                  <c:v>8.7910000000000002E-2</c:v>
                </c:pt>
                <c:pt idx="1">
                  <c:v>8.7069999999999995E-2</c:v>
                </c:pt>
                <c:pt idx="2">
                  <c:v>8.6249999999999993E-2</c:v>
                </c:pt>
                <c:pt idx="3">
                  <c:v>8.6489999999999997E-2</c:v>
                </c:pt>
                <c:pt idx="4">
                  <c:v>8.7139999999999995E-2</c:v>
                </c:pt>
                <c:pt idx="5">
                  <c:v>8.8359999999999994E-2</c:v>
                </c:pt>
                <c:pt idx="6">
                  <c:v>9.1060000000000002E-2</c:v>
                </c:pt>
                <c:pt idx="7">
                  <c:v>9.3140000000000001E-2</c:v>
                </c:pt>
                <c:pt idx="8">
                  <c:v>9.2829999999999996E-2</c:v>
                </c:pt>
                <c:pt idx="9">
                  <c:v>9.2359999999999998E-2</c:v>
                </c:pt>
                <c:pt idx="10">
                  <c:v>9.153E-2</c:v>
                </c:pt>
                <c:pt idx="11">
                  <c:v>9.2030000000000001E-2</c:v>
                </c:pt>
                <c:pt idx="12">
                  <c:v>9.2710000000000001E-2</c:v>
                </c:pt>
                <c:pt idx="13">
                  <c:v>9.2920000000000003E-2</c:v>
                </c:pt>
                <c:pt idx="14">
                  <c:v>9.3210000000000001E-2</c:v>
                </c:pt>
                <c:pt idx="15">
                  <c:v>9.3759999999999996E-2</c:v>
                </c:pt>
                <c:pt idx="16">
                  <c:v>9.4589999999999994E-2</c:v>
                </c:pt>
                <c:pt idx="17">
                  <c:v>9.5430000000000001E-2</c:v>
                </c:pt>
                <c:pt idx="18">
                  <c:v>9.7720000000000001E-2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Sheet1!$N$1</c:f>
              <c:strCache>
                <c:ptCount val="1"/>
                <c:pt idx="0">
                  <c:v>Mar-16</c:v>
                </c:pt>
              </c:strCache>
            </c:strRef>
          </c:tx>
          <c:marker>
            <c:symbol val="none"/>
          </c:marker>
          <c:cat>
            <c:numRef>
              <c:f>Sheet1!$J$2:$J$20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cat>
          <c:val>
            <c:numRef>
              <c:f>Sheet1!$G$21:$G$39</c:f>
              <c:numCache>
                <c:formatCode>General</c:formatCode>
                <c:ptCount val="19"/>
                <c:pt idx="0">
                  <c:v>8.3510000000000001E-2</c:v>
                </c:pt>
                <c:pt idx="1">
                  <c:v>8.3070000000000005E-2</c:v>
                </c:pt>
                <c:pt idx="2">
                  <c:v>8.3659999999999998E-2</c:v>
                </c:pt>
                <c:pt idx="3">
                  <c:v>8.4669999999999995E-2</c:v>
                </c:pt>
                <c:pt idx="4">
                  <c:v>8.6239999999999997E-2</c:v>
                </c:pt>
                <c:pt idx="5">
                  <c:v>8.9340000000000003E-2</c:v>
                </c:pt>
                <c:pt idx="6">
                  <c:v>9.1719999999999996E-2</c:v>
                </c:pt>
                <c:pt idx="7">
                  <c:v>9.1490000000000002E-2</c:v>
                </c:pt>
                <c:pt idx="8">
                  <c:v>9.1069999999999998E-2</c:v>
                </c:pt>
                <c:pt idx="9">
                  <c:v>9.0279999999999999E-2</c:v>
                </c:pt>
                <c:pt idx="10">
                  <c:v>9.0899999999999995E-2</c:v>
                </c:pt>
                <c:pt idx="11">
                  <c:v>9.1689999999999994E-2</c:v>
                </c:pt>
                <c:pt idx="12">
                  <c:v>9.1969999999999996E-2</c:v>
                </c:pt>
                <c:pt idx="13">
                  <c:v>9.2329999999999995E-2</c:v>
                </c:pt>
                <c:pt idx="14">
                  <c:v>9.2939999999999995E-2</c:v>
                </c:pt>
                <c:pt idx="15">
                  <c:v>9.3840000000000007E-2</c:v>
                </c:pt>
                <c:pt idx="16">
                  <c:v>9.4750000000000001E-2</c:v>
                </c:pt>
                <c:pt idx="17">
                  <c:v>9.7159999999999996E-2</c:v>
                </c:pt>
                <c:pt idx="18">
                  <c:v>9.9250000000000005E-2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Sheet1!$O$1</c:f>
              <c:strCache>
                <c:ptCount val="1"/>
                <c:pt idx="0">
                  <c:v>Apr-16</c:v>
                </c:pt>
              </c:strCache>
            </c:strRef>
          </c:tx>
          <c:marker>
            <c:symbol val="none"/>
          </c:marker>
          <c:cat>
            <c:numRef>
              <c:f>Sheet1!$J$2:$J$20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cat>
          <c:val>
            <c:numRef>
              <c:f>Sheet1!$H$21:$H$39</c:f>
              <c:numCache>
                <c:formatCode>General</c:formatCode>
                <c:ptCount val="19"/>
                <c:pt idx="0">
                  <c:v>8.14E-2</c:v>
                </c:pt>
                <c:pt idx="1">
                  <c:v>8.226E-2</c:v>
                </c:pt>
                <c:pt idx="2">
                  <c:v>8.3549999999999999E-2</c:v>
                </c:pt>
                <c:pt idx="3">
                  <c:v>8.5400000000000004E-2</c:v>
                </c:pt>
                <c:pt idx="4">
                  <c:v>8.8889999999999997E-2</c:v>
                </c:pt>
                <c:pt idx="5">
                  <c:v>9.1499999999999998E-2</c:v>
                </c:pt>
                <c:pt idx="6">
                  <c:v>9.1270000000000004E-2</c:v>
                </c:pt>
                <c:pt idx="7">
                  <c:v>9.0840000000000004E-2</c:v>
                </c:pt>
                <c:pt idx="8">
                  <c:v>9.0010000000000007E-2</c:v>
                </c:pt>
                <c:pt idx="9">
                  <c:v>9.0690000000000007E-2</c:v>
                </c:pt>
                <c:pt idx="10">
                  <c:v>9.1539999999999996E-2</c:v>
                </c:pt>
                <c:pt idx="11">
                  <c:v>9.1850000000000001E-2</c:v>
                </c:pt>
                <c:pt idx="12">
                  <c:v>9.2230000000000006E-2</c:v>
                </c:pt>
                <c:pt idx="13">
                  <c:v>9.2880000000000004E-2</c:v>
                </c:pt>
                <c:pt idx="14">
                  <c:v>9.3829999999999997E-2</c:v>
                </c:pt>
                <c:pt idx="15">
                  <c:v>9.4780000000000003E-2</c:v>
                </c:pt>
                <c:pt idx="16">
                  <c:v>9.7290000000000001E-2</c:v>
                </c:pt>
                <c:pt idx="17">
                  <c:v>9.9470000000000003E-2</c:v>
                </c:pt>
                <c:pt idx="18">
                  <c:v>0.10038999999999999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Sheet1!$P$1</c:f>
              <c:strCache>
                <c:ptCount val="1"/>
                <c:pt idx="0">
                  <c:v>May-16</c:v>
                </c:pt>
              </c:strCache>
            </c:strRef>
          </c:tx>
          <c:marker>
            <c:symbol val="none"/>
          </c:marker>
          <c:cat>
            <c:numRef>
              <c:f>Sheet1!$J$2:$J$20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cat>
          <c:val>
            <c:numRef>
              <c:f>Sheet1!$I$21:$I$39</c:f>
              <c:numCache>
                <c:formatCode>General</c:formatCode>
                <c:ptCount val="19"/>
                <c:pt idx="0">
                  <c:v>8.2650000000000001E-2</c:v>
                </c:pt>
                <c:pt idx="1">
                  <c:v>8.405E-2</c:v>
                </c:pt>
                <c:pt idx="2">
                  <c:v>8.6050000000000001E-2</c:v>
                </c:pt>
                <c:pt idx="3">
                  <c:v>8.9810000000000001E-2</c:v>
                </c:pt>
                <c:pt idx="4">
                  <c:v>9.2579999999999996E-2</c:v>
                </c:pt>
                <c:pt idx="5">
                  <c:v>9.2240000000000003E-2</c:v>
                </c:pt>
                <c:pt idx="6">
                  <c:v>9.1700000000000004E-2</c:v>
                </c:pt>
                <c:pt idx="7">
                  <c:v>9.0749999999999997E-2</c:v>
                </c:pt>
                <c:pt idx="8">
                  <c:v>9.1410000000000005E-2</c:v>
                </c:pt>
                <c:pt idx="9">
                  <c:v>9.2259999999999995E-2</c:v>
                </c:pt>
                <c:pt idx="10">
                  <c:v>9.2539999999999997E-2</c:v>
                </c:pt>
                <c:pt idx="11">
                  <c:v>9.2899999999999996E-2</c:v>
                </c:pt>
                <c:pt idx="12">
                  <c:v>9.3549999999999994E-2</c:v>
                </c:pt>
                <c:pt idx="13">
                  <c:v>9.4500000000000001E-2</c:v>
                </c:pt>
                <c:pt idx="14">
                  <c:v>9.5460000000000003E-2</c:v>
                </c:pt>
                <c:pt idx="15">
                  <c:v>9.8059999999999994E-2</c:v>
                </c:pt>
                <c:pt idx="16">
                  <c:v>0.10029</c:v>
                </c:pt>
                <c:pt idx="17">
                  <c:v>0.10122</c:v>
                </c:pt>
                <c:pt idx="18">
                  <c:v>0.10137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5188296"/>
        <c:axId val="375189080"/>
      </c:lineChart>
      <c:catAx>
        <c:axId val="375188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75189080"/>
        <c:crosses val="autoZero"/>
        <c:auto val="1"/>
        <c:lblAlgn val="ctr"/>
        <c:lblOffset val="100"/>
        <c:noMultiLvlLbl val="0"/>
      </c:catAx>
      <c:valAx>
        <c:axId val="375189080"/>
        <c:scaling>
          <c:orientation val="minMax"/>
          <c:max val="0.15000000000000002"/>
          <c:min val="9.8000000000000032E-2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6350"/>
        </c:spPr>
        <c:crossAx val="375188296"/>
        <c:crosses val="autoZero"/>
        <c:crossBetween val="between"/>
      </c:valAx>
      <c:spPr>
        <a:noFill/>
      </c:spPr>
    </c:plotArea>
    <c:legend>
      <c:legendPos val="r"/>
      <c:layout/>
      <c:overlay val="0"/>
    </c:legend>
    <c:plotVisOnly val="1"/>
    <c:dispBlanksAs val="gap"/>
    <c:showDLblsOverMax val="0"/>
  </c:chart>
  <c:spPr>
    <a:noFill/>
    <a:ln w="15875" cap="rnd">
      <a:solidFill>
        <a:schemeClr val="accent6">
          <a:lumMod val="75000"/>
        </a:schemeClr>
      </a:solidFill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Dec-15</c:v>
                </c:pt>
              </c:strCache>
            </c:strRef>
          </c:tx>
          <c:marker>
            <c:symbol val="none"/>
          </c:marker>
          <c:cat>
            <c:numRef>
              <c:f>Sheet1!$J$2:$J$20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cat>
          <c:val>
            <c:numRef>
              <c:f>Sheet1!$D$78:$D$96</c:f>
              <c:numCache>
                <c:formatCode>General</c:formatCode>
                <c:ptCount val="19"/>
                <c:pt idx="0">
                  <c:v>9.2030000000000001E-2</c:v>
                </c:pt>
                <c:pt idx="1">
                  <c:v>8.9899999999999994E-2</c:v>
                </c:pt>
                <c:pt idx="2">
                  <c:v>8.8889999999999997E-2</c:v>
                </c:pt>
                <c:pt idx="3">
                  <c:v>8.7429999999999994E-2</c:v>
                </c:pt>
                <c:pt idx="4">
                  <c:v>8.6069999999999994E-2</c:v>
                </c:pt>
                <c:pt idx="5">
                  <c:v>8.5610000000000006E-2</c:v>
                </c:pt>
                <c:pt idx="6">
                  <c:v>8.5629999999999998E-2</c:v>
                </c:pt>
                <c:pt idx="7">
                  <c:v>8.6190000000000003E-2</c:v>
                </c:pt>
                <c:pt idx="8">
                  <c:v>8.8520000000000001E-2</c:v>
                </c:pt>
                <c:pt idx="9">
                  <c:v>9.0020000000000003E-2</c:v>
                </c:pt>
                <c:pt idx="10">
                  <c:v>8.9599999999999999E-2</c:v>
                </c:pt>
                <c:pt idx="11">
                  <c:v>8.8789999999999994E-2</c:v>
                </c:pt>
                <c:pt idx="12">
                  <c:v>8.7929999999999994E-2</c:v>
                </c:pt>
                <c:pt idx="13">
                  <c:v>8.813E-2</c:v>
                </c:pt>
                <c:pt idx="14">
                  <c:v>8.8359999999999994E-2</c:v>
                </c:pt>
                <c:pt idx="15">
                  <c:v>8.8279999999999997E-2</c:v>
                </c:pt>
                <c:pt idx="16">
                  <c:v>8.8209999999999997E-2</c:v>
                </c:pt>
                <c:pt idx="17">
                  <c:v>8.8370000000000004E-2</c:v>
                </c:pt>
                <c:pt idx="18">
                  <c:v>8.881E-2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Sheet1!$L$1</c:f>
              <c:strCache>
                <c:ptCount val="1"/>
                <c:pt idx="0">
                  <c:v>Jan-16</c:v>
                </c:pt>
              </c:strCache>
            </c:strRef>
          </c:tx>
          <c:marker>
            <c:symbol val="none"/>
          </c:marker>
          <c:dPt>
            <c:idx val="10"/>
            <c:bubble3D val="0"/>
          </c:dPt>
          <c:cat>
            <c:numRef>
              <c:f>Sheet1!$J$2:$J$20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cat>
          <c:val>
            <c:numRef>
              <c:f>Sheet1!$E$78:$E$96</c:f>
              <c:numCache>
                <c:formatCode>General</c:formatCode>
                <c:ptCount val="19"/>
                <c:pt idx="0">
                  <c:v>9.0749999999999997E-2</c:v>
                </c:pt>
                <c:pt idx="1">
                  <c:v>8.9450000000000002E-2</c:v>
                </c:pt>
                <c:pt idx="2">
                  <c:v>8.7720000000000006E-2</c:v>
                </c:pt>
                <c:pt idx="3">
                  <c:v>8.6180000000000007E-2</c:v>
                </c:pt>
                <c:pt idx="4">
                  <c:v>8.566E-2</c:v>
                </c:pt>
                <c:pt idx="5">
                  <c:v>8.5680000000000006E-2</c:v>
                </c:pt>
                <c:pt idx="6">
                  <c:v>8.6279999999999996E-2</c:v>
                </c:pt>
                <c:pt idx="7">
                  <c:v>8.8789999999999994E-2</c:v>
                </c:pt>
                <c:pt idx="8">
                  <c:v>9.0380000000000002E-2</c:v>
                </c:pt>
                <c:pt idx="9">
                  <c:v>8.9910000000000004E-2</c:v>
                </c:pt>
                <c:pt idx="10">
                  <c:v>8.9029999999999998E-2</c:v>
                </c:pt>
                <c:pt idx="11">
                  <c:v>8.8109999999999994E-2</c:v>
                </c:pt>
                <c:pt idx="12">
                  <c:v>8.831E-2</c:v>
                </c:pt>
                <c:pt idx="13">
                  <c:v>8.8529999999999998E-2</c:v>
                </c:pt>
                <c:pt idx="14">
                  <c:v>8.8440000000000005E-2</c:v>
                </c:pt>
                <c:pt idx="15">
                  <c:v>8.8359999999999994E-2</c:v>
                </c:pt>
                <c:pt idx="16">
                  <c:v>8.8529999999999998E-2</c:v>
                </c:pt>
                <c:pt idx="17">
                  <c:v>8.8980000000000004E-2</c:v>
                </c:pt>
                <c:pt idx="18">
                  <c:v>8.9499999999999996E-2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Sheet1!$M$1</c:f>
              <c:strCache>
                <c:ptCount val="1"/>
                <c:pt idx="0">
                  <c:v>Feb-16</c:v>
                </c:pt>
              </c:strCache>
            </c:strRef>
          </c:tx>
          <c:marker>
            <c:symbol val="none"/>
          </c:marker>
          <c:cat>
            <c:numRef>
              <c:f>Sheet1!$J$2:$J$20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cat>
          <c:val>
            <c:numRef>
              <c:f>Sheet1!$F$78:$F$96</c:f>
              <c:numCache>
                <c:formatCode>General</c:formatCode>
                <c:ptCount val="19"/>
                <c:pt idx="0">
                  <c:v>8.6510000000000004E-2</c:v>
                </c:pt>
                <c:pt idx="1">
                  <c:v>8.4989999999999996E-2</c:v>
                </c:pt>
                <c:pt idx="2">
                  <c:v>8.3559999999999995E-2</c:v>
                </c:pt>
                <c:pt idx="3">
                  <c:v>8.3239999999999995E-2</c:v>
                </c:pt>
                <c:pt idx="4">
                  <c:v>8.3510000000000001E-2</c:v>
                </c:pt>
                <c:pt idx="5">
                  <c:v>8.4370000000000001E-2</c:v>
                </c:pt>
                <c:pt idx="6">
                  <c:v>8.7279999999999996E-2</c:v>
                </c:pt>
                <c:pt idx="7">
                  <c:v>8.9130000000000001E-2</c:v>
                </c:pt>
                <c:pt idx="8">
                  <c:v>8.8700000000000001E-2</c:v>
                </c:pt>
                <c:pt idx="9">
                  <c:v>8.7840000000000001E-2</c:v>
                </c:pt>
                <c:pt idx="10">
                  <c:v>8.6919999999999997E-2</c:v>
                </c:pt>
                <c:pt idx="11">
                  <c:v>8.72E-2</c:v>
                </c:pt>
                <c:pt idx="12">
                  <c:v>8.7510000000000004E-2</c:v>
                </c:pt>
                <c:pt idx="13">
                  <c:v>8.7470000000000006E-2</c:v>
                </c:pt>
                <c:pt idx="14">
                  <c:v>8.7429999999999994E-2</c:v>
                </c:pt>
                <c:pt idx="15">
                  <c:v>8.7650000000000006E-2</c:v>
                </c:pt>
                <c:pt idx="16">
                  <c:v>8.8160000000000002E-2</c:v>
                </c:pt>
                <c:pt idx="17">
                  <c:v>8.8739999999999999E-2</c:v>
                </c:pt>
                <c:pt idx="18">
                  <c:v>9.078E-2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Sheet1!$N$1</c:f>
              <c:strCache>
                <c:ptCount val="1"/>
                <c:pt idx="0">
                  <c:v>Mar-16</c:v>
                </c:pt>
              </c:strCache>
            </c:strRef>
          </c:tx>
          <c:marker>
            <c:symbol val="none"/>
          </c:marker>
          <c:cat>
            <c:numRef>
              <c:f>Sheet1!$J$2:$J$20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cat>
          <c:val>
            <c:numRef>
              <c:f>Sheet1!$G$78:$G$96</c:f>
              <c:numCache>
                <c:formatCode>General</c:formatCode>
                <c:ptCount val="19"/>
                <c:pt idx="0">
                  <c:v>8.0579999999999999E-2</c:v>
                </c:pt>
                <c:pt idx="1">
                  <c:v>7.9549999999999996E-2</c:v>
                </c:pt>
                <c:pt idx="2">
                  <c:v>7.9619999999999996E-2</c:v>
                </c:pt>
                <c:pt idx="3">
                  <c:v>8.0320000000000003E-2</c:v>
                </c:pt>
                <c:pt idx="4">
                  <c:v>8.1610000000000002E-2</c:v>
                </c:pt>
                <c:pt idx="5">
                  <c:v>8.5059999999999997E-2</c:v>
                </c:pt>
                <c:pt idx="6">
                  <c:v>8.7239999999999998E-2</c:v>
                </c:pt>
                <c:pt idx="7">
                  <c:v>8.6929999999999993E-2</c:v>
                </c:pt>
                <c:pt idx="8">
                  <c:v>8.6120000000000002E-2</c:v>
                </c:pt>
                <c:pt idx="9">
                  <c:v>8.5239999999999996E-2</c:v>
                </c:pt>
                <c:pt idx="10">
                  <c:v>8.5650000000000004E-2</c:v>
                </c:pt>
                <c:pt idx="11">
                  <c:v>8.6069999999999994E-2</c:v>
                </c:pt>
                <c:pt idx="12">
                  <c:v>8.6129999999999998E-2</c:v>
                </c:pt>
                <c:pt idx="13">
                  <c:v>8.6150000000000004E-2</c:v>
                </c:pt>
                <c:pt idx="14">
                  <c:v>8.6440000000000003E-2</c:v>
                </c:pt>
                <c:pt idx="15">
                  <c:v>8.7029999999999996E-2</c:v>
                </c:pt>
                <c:pt idx="16">
                  <c:v>8.7690000000000004E-2</c:v>
                </c:pt>
                <c:pt idx="17">
                  <c:v>8.9859999999999995E-2</c:v>
                </c:pt>
                <c:pt idx="18">
                  <c:v>9.1679999999999998E-2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Sheet1!$O$1</c:f>
              <c:strCache>
                <c:ptCount val="1"/>
                <c:pt idx="0">
                  <c:v>Apr-16</c:v>
                </c:pt>
              </c:strCache>
            </c:strRef>
          </c:tx>
          <c:marker>
            <c:symbol val="none"/>
          </c:marker>
          <c:cat>
            <c:numRef>
              <c:f>Sheet1!$J$2:$J$20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cat>
          <c:val>
            <c:numRef>
              <c:f>Sheet1!$H$78:$H$96</c:f>
              <c:numCache>
                <c:formatCode>General</c:formatCode>
                <c:ptCount val="19"/>
                <c:pt idx="0">
                  <c:v>7.7179999999999999E-2</c:v>
                </c:pt>
                <c:pt idx="1">
                  <c:v>7.7560000000000004E-2</c:v>
                </c:pt>
                <c:pt idx="2">
                  <c:v>7.8609999999999999E-2</c:v>
                </c:pt>
                <c:pt idx="3">
                  <c:v>8.0250000000000002E-2</c:v>
                </c:pt>
                <c:pt idx="4">
                  <c:v>8.4180000000000005E-2</c:v>
                </c:pt>
                <c:pt idx="5">
                  <c:v>8.6650000000000005E-2</c:v>
                </c:pt>
                <c:pt idx="6">
                  <c:v>8.6360000000000006E-2</c:v>
                </c:pt>
                <c:pt idx="7">
                  <c:v>8.5529999999999995E-2</c:v>
                </c:pt>
                <c:pt idx="8">
                  <c:v>8.4620000000000001E-2</c:v>
                </c:pt>
                <c:pt idx="9">
                  <c:v>8.5099999999999995E-2</c:v>
                </c:pt>
                <c:pt idx="10">
                  <c:v>8.5589999999999999E-2</c:v>
                </c:pt>
                <c:pt idx="11">
                  <c:v>8.5680000000000006E-2</c:v>
                </c:pt>
                <c:pt idx="12">
                  <c:v>8.5730000000000001E-2</c:v>
                </c:pt>
                <c:pt idx="13">
                  <c:v>8.6050000000000001E-2</c:v>
                </c:pt>
                <c:pt idx="14">
                  <c:v>8.6690000000000003E-2</c:v>
                </c:pt>
                <c:pt idx="15">
                  <c:v>8.7400000000000005E-2</c:v>
                </c:pt>
                <c:pt idx="16">
                  <c:v>8.9690000000000006E-2</c:v>
                </c:pt>
                <c:pt idx="17">
                  <c:v>9.1590000000000005E-2</c:v>
                </c:pt>
                <c:pt idx="18">
                  <c:v>9.2319999999999999E-2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Sheet1!$P$1</c:f>
              <c:strCache>
                <c:ptCount val="1"/>
                <c:pt idx="0">
                  <c:v>May-16</c:v>
                </c:pt>
              </c:strCache>
            </c:strRef>
          </c:tx>
          <c:marker>
            <c:symbol val="none"/>
          </c:marker>
          <c:cat>
            <c:numRef>
              <c:f>Sheet1!$J$2:$J$20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cat>
          <c:val>
            <c:numRef>
              <c:f>Sheet1!$I$78:$I$96</c:f>
              <c:numCache>
                <c:formatCode>General</c:formatCode>
                <c:ptCount val="19"/>
                <c:pt idx="0">
                  <c:v>7.7280000000000001E-2</c:v>
                </c:pt>
                <c:pt idx="1">
                  <c:v>7.8509999999999996E-2</c:v>
                </c:pt>
                <c:pt idx="2">
                  <c:v>8.0350000000000005E-2</c:v>
                </c:pt>
                <c:pt idx="3">
                  <c:v>8.4669999999999995E-2</c:v>
                </c:pt>
                <c:pt idx="4">
                  <c:v>8.7309999999999999E-2</c:v>
                </c:pt>
                <c:pt idx="5">
                  <c:v>8.6929999999999993E-2</c:v>
                </c:pt>
                <c:pt idx="6">
                  <c:v>8.5989999999999997E-2</c:v>
                </c:pt>
                <c:pt idx="7">
                  <c:v>8.5000000000000006E-2</c:v>
                </c:pt>
                <c:pt idx="8">
                  <c:v>8.5470000000000004E-2</c:v>
                </c:pt>
                <c:pt idx="9">
                  <c:v>8.5970000000000005E-2</c:v>
                </c:pt>
                <c:pt idx="10">
                  <c:v>8.6040000000000005E-2</c:v>
                </c:pt>
                <c:pt idx="11">
                  <c:v>8.6069999999999994E-2</c:v>
                </c:pt>
                <c:pt idx="12">
                  <c:v>8.6389999999999995E-2</c:v>
                </c:pt>
                <c:pt idx="13">
                  <c:v>8.7040000000000006E-2</c:v>
                </c:pt>
                <c:pt idx="14">
                  <c:v>8.7770000000000001E-2</c:v>
                </c:pt>
                <c:pt idx="15">
                  <c:v>9.0130000000000002E-2</c:v>
                </c:pt>
                <c:pt idx="16">
                  <c:v>9.2090000000000005E-2</c:v>
                </c:pt>
                <c:pt idx="17">
                  <c:v>9.2840000000000006E-2</c:v>
                </c:pt>
                <c:pt idx="18">
                  <c:v>9.2799999999999994E-2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6994904"/>
        <c:axId val="377000784"/>
      </c:lineChart>
      <c:catAx>
        <c:axId val="376994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77000784"/>
        <c:crosses val="autoZero"/>
        <c:auto val="1"/>
        <c:lblAlgn val="ctr"/>
        <c:lblOffset val="100"/>
        <c:noMultiLvlLbl val="0"/>
      </c:catAx>
      <c:valAx>
        <c:axId val="377000784"/>
        <c:scaling>
          <c:orientation val="minMax"/>
          <c:max val="0.15000000000000002"/>
          <c:min val="9.8000000000000032E-2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6350"/>
        </c:spPr>
        <c:crossAx val="376994904"/>
        <c:crosses val="autoZero"/>
        <c:crossBetween val="between"/>
      </c:valAx>
      <c:spPr>
        <a:noFill/>
      </c:spPr>
    </c:plotArea>
    <c:legend>
      <c:legendPos val="r"/>
      <c:layout/>
      <c:overlay val="0"/>
    </c:legend>
    <c:plotVisOnly val="1"/>
    <c:dispBlanksAs val="gap"/>
    <c:showDLblsOverMax val="0"/>
  </c:chart>
  <c:spPr>
    <a:noFill/>
    <a:ln w="15875" cap="rnd">
      <a:solidFill>
        <a:schemeClr val="accent6">
          <a:lumMod val="75000"/>
        </a:schemeClr>
      </a:solidFill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1.xml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2.png"/><Relationship Id="rId1" Type="http://schemas.openxmlformats.org/officeDocument/2006/relationships/image" Target="../media/image3.jpe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image" Target="../media/image2.png"/><Relationship Id="rId1" Type="http://schemas.openxmlformats.org/officeDocument/2006/relationships/image" Target="../media/image4.jpe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image" Target="../media/image2.png"/><Relationship Id="rId1" Type="http://schemas.openxmlformats.org/officeDocument/2006/relationships/image" Target="../media/image5.jpe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image" Target="../media/image2.png"/><Relationship Id="rId1" Type="http://schemas.openxmlformats.org/officeDocument/2006/relationships/image" Target="../media/image6.jpe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image" Target="../media/image2.png"/><Relationship Id="rId1" Type="http://schemas.openxmlformats.org/officeDocument/2006/relationships/image" Target="../media/image7.jpe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4.xml"/><Relationship Id="rId13" Type="http://schemas.openxmlformats.org/officeDocument/2006/relationships/chart" Target="../charts/chart19.xml"/><Relationship Id="rId3" Type="http://schemas.openxmlformats.org/officeDocument/2006/relationships/chart" Target="../charts/chart9.xml"/><Relationship Id="rId7" Type="http://schemas.openxmlformats.org/officeDocument/2006/relationships/chart" Target="../charts/chart13.xml"/><Relationship Id="rId12" Type="http://schemas.openxmlformats.org/officeDocument/2006/relationships/chart" Target="../charts/chart18.xml"/><Relationship Id="rId2" Type="http://schemas.openxmlformats.org/officeDocument/2006/relationships/chart" Target="../charts/chart8.xml"/><Relationship Id="rId16" Type="http://schemas.openxmlformats.org/officeDocument/2006/relationships/chart" Target="../charts/chart22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11" Type="http://schemas.openxmlformats.org/officeDocument/2006/relationships/chart" Target="../charts/chart17.xml"/><Relationship Id="rId5" Type="http://schemas.openxmlformats.org/officeDocument/2006/relationships/chart" Target="../charts/chart11.xml"/><Relationship Id="rId15" Type="http://schemas.openxmlformats.org/officeDocument/2006/relationships/chart" Target="../charts/chart21.xml"/><Relationship Id="rId10" Type="http://schemas.openxmlformats.org/officeDocument/2006/relationships/chart" Target="../charts/chart16.xml"/><Relationship Id="rId4" Type="http://schemas.openxmlformats.org/officeDocument/2006/relationships/chart" Target="../charts/chart10.xml"/><Relationship Id="rId9" Type="http://schemas.openxmlformats.org/officeDocument/2006/relationships/chart" Target="../charts/chart15.xml"/><Relationship Id="rId14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</xdr:colOff>
      <xdr:row>1</xdr:row>
      <xdr:rowOff>361950</xdr:rowOff>
    </xdr:from>
    <xdr:to>
      <xdr:col>7</xdr:col>
      <xdr:colOff>514350</xdr:colOff>
      <xdr:row>4</xdr:row>
      <xdr:rowOff>200025</xdr:rowOff>
    </xdr:to>
    <xdr:sp macro="" textlink="">
      <xdr:nvSpPr>
        <xdr:cNvPr id="3" name="TextBox 2"/>
        <xdr:cNvSpPr txBox="1"/>
      </xdr:nvSpPr>
      <xdr:spPr>
        <a:xfrm>
          <a:off x="1971675" y="571500"/>
          <a:ext cx="5238750" cy="12477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 rtl="0">
            <a:defRPr sz="1000"/>
          </a:pPr>
          <a:r>
            <a:rPr lang="en-US" sz="1100" b="0" i="0" u="none" strike="noStrike" baseline="0">
              <a:solidFill>
                <a:schemeClr val="bg1">
                  <a:lumMod val="50000"/>
                </a:schemeClr>
              </a:solidFill>
              <a:latin typeface="Calibri"/>
              <a:cs typeface="Calibri"/>
            </a:rPr>
            <a:t>Pricing good until 5 pm EST of effective date.  </a:t>
          </a:r>
        </a:p>
        <a:p>
          <a:pPr algn="ctr" rtl="0">
            <a:defRPr sz="1000"/>
          </a:pPr>
          <a:r>
            <a:rPr lang="en-US" sz="1100" b="0" i="0" u="none" strike="noStrike" baseline="0">
              <a:solidFill>
                <a:schemeClr val="bg1">
                  <a:lumMod val="50000"/>
                </a:schemeClr>
              </a:solidFill>
              <a:latin typeface="Calibri"/>
              <a:cs typeface="Calibri"/>
            </a:rPr>
            <a:t>Pricing does not include Sales tax or Broker Margin</a:t>
          </a:r>
        </a:p>
        <a:p>
          <a:pPr algn="ctr" rtl="0">
            <a:defRPr sz="1000"/>
          </a:pPr>
          <a:r>
            <a:rPr lang="en-US" sz="10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Enrollment Disclaimer:  Please be aware of the customers meter read date and utility enrollment time frame requirements prior to submitting for a current or prompt month contract start. GEE will not be held responsible for a late enrollment due to the aforementioned.</a:t>
          </a:r>
          <a:endParaRPr lang="en-US" sz="1100" b="0" i="0" u="none" strike="noStrike" baseline="0">
            <a:solidFill>
              <a:schemeClr val="bg1">
                <a:lumMod val="50000"/>
              </a:schemeClr>
            </a:solidFill>
            <a:latin typeface="Calibri"/>
            <a:cs typeface="Calibri"/>
          </a:endParaRPr>
        </a:p>
        <a:p>
          <a:pPr algn="l" rtl="0">
            <a:defRPr sz="1000"/>
          </a:pPr>
          <a:endParaRPr lang="en-US" sz="1100" b="0" i="0" u="none" strike="noStrike" baseline="0">
            <a:solidFill>
              <a:schemeClr val="bg1">
                <a:lumMod val="50000"/>
              </a:schemeClr>
            </a:solidFill>
            <a:latin typeface="Calibri"/>
            <a:cs typeface="Calibri"/>
          </a:endParaRPr>
        </a:p>
      </xdr:txBody>
    </xdr:sp>
    <xdr:clientData/>
  </xdr:twoCellAnchor>
  <xdr:oneCellAnchor>
    <xdr:from>
      <xdr:col>9</xdr:col>
      <xdr:colOff>0</xdr:colOff>
      <xdr:row>5</xdr:row>
      <xdr:rowOff>0</xdr:rowOff>
    </xdr:from>
    <xdr:ext cx="184731" cy="264560"/>
    <xdr:sp macro="" textlink="">
      <xdr:nvSpPr>
        <xdr:cNvPr id="4" name="TextBox 3"/>
        <xdr:cNvSpPr txBox="1"/>
      </xdr:nvSpPr>
      <xdr:spPr>
        <a:xfrm>
          <a:off x="6534150" y="333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twoCellAnchor editAs="oneCell">
    <xdr:from>
      <xdr:col>0</xdr:col>
      <xdr:colOff>0</xdr:colOff>
      <xdr:row>0</xdr:row>
      <xdr:rowOff>171450</xdr:rowOff>
    </xdr:from>
    <xdr:to>
      <xdr:col>2</xdr:col>
      <xdr:colOff>521970</xdr:colOff>
      <xdr:row>3</xdr:row>
      <xdr:rowOff>732</xdr:rowOff>
    </xdr:to>
    <xdr:pic>
      <xdr:nvPicPr>
        <xdr:cNvPr id="6" name="Picture 5" descr="https://static.squarespace.com/static/5176b4e6e4b0e95e599c7583/t/51770edfe4b04474bd0a20a6/1366757090939/GEE_logo_lockup_color.jpg?format=1000w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"/>
          <a:ext cx="2103120" cy="12008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4</xdr:row>
      <xdr:rowOff>219075</xdr:rowOff>
    </xdr:from>
    <xdr:to>
      <xdr:col>9</xdr:col>
      <xdr:colOff>0</xdr:colOff>
      <xdr:row>4</xdr:row>
      <xdr:rowOff>535884</xdr:rowOff>
    </xdr:to>
    <xdr:sp macro="" textlink="">
      <xdr:nvSpPr>
        <xdr:cNvPr id="5" name="Round Same Side Corner Rectangle 4"/>
        <xdr:cNvSpPr/>
      </xdr:nvSpPr>
      <xdr:spPr>
        <a:xfrm>
          <a:off x="0" y="1333500"/>
          <a:ext cx="8963025" cy="316809"/>
        </a:xfrm>
        <a:prstGeom prst="round2SameRect">
          <a:avLst/>
        </a:prstGeom>
        <a:solidFill>
          <a:schemeClr val="accent6">
            <a:lumMod val="75000"/>
          </a:schemeClr>
        </a:solidFill>
        <a:ln w="9525"/>
        <a:effectLst>
          <a:outerShdw blurRad="40000" dist="23000" dir="5400000" rotWithShape="0">
            <a:srgbClr val="000000">
              <a:alpha val="35000"/>
            </a:srgbClr>
          </a:outerShdw>
          <a:softEdge rad="635000"/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b">
          <a:scene3d>
            <a:camera prst="orthographicFront"/>
            <a:lightRig rig="soft" dir="t">
              <a:rot lat="0" lon="0" rev="10800000"/>
            </a:lightRig>
          </a:scene3d>
          <a:sp3d>
            <a:bevelT w="27940" h="12700"/>
            <a:contourClr>
              <a:srgbClr val="DDDDDD"/>
            </a:contourClr>
          </a:sp3d>
        </a:bodyPr>
        <a:lstStyle/>
        <a:p>
          <a:pPr algn="ctr"/>
          <a:r>
            <a:rPr lang="en-US" sz="1400" b="1" cap="none" spc="150">
              <a:ln w="11430"/>
              <a:solidFill>
                <a:srgbClr val="F8F8F8"/>
              </a:solidFill>
              <a:effectLst>
                <a:outerShdw blurRad="25400" algn="tl" rotWithShape="0">
                  <a:srgbClr val="000000">
                    <a:alpha val="43000"/>
                  </a:srgbClr>
                </a:outerShdw>
              </a:effectLst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NSTAR</a:t>
          </a:r>
          <a:r>
            <a:rPr lang="en-US" sz="1400" b="1" cap="none" spc="150" baseline="0">
              <a:ln w="11430"/>
              <a:solidFill>
                <a:srgbClr val="F8F8F8"/>
              </a:solidFill>
              <a:effectLst>
                <a:outerShdw blurRad="25400" algn="tl" rotWithShape="0">
                  <a:srgbClr val="000000">
                    <a:alpha val="43000"/>
                  </a:srgbClr>
                </a:outerShdw>
              </a:effectLst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0 - 499,999 kWh</a:t>
          </a:r>
          <a:endParaRPr lang="en-US" sz="1400" b="1" cap="none" spc="150">
            <a:ln w="11430"/>
            <a:solidFill>
              <a:srgbClr val="F8F8F8"/>
            </a:solidFill>
            <a:effectLst>
              <a:outerShdw blurRad="25400" algn="tl" rotWithShape="0">
                <a:srgbClr val="000000">
                  <a:alpha val="43000"/>
                </a:srgbClr>
              </a:outerShdw>
            </a:effectLst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0</xdr:col>
      <xdr:colOff>0</xdr:colOff>
      <xdr:row>82</xdr:row>
      <xdr:rowOff>28575</xdr:rowOff>
    </xdr:from>
    <xdr:to>
      <xdr:col>8</xdr:col>
      <xdr:colOff>1095375</xdr:colOff>
      <xdr:row>102</xdr:row>
      <xdr:rowOff>95250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7</xdr:col>
      <xdr:colOff>438150</xdr:colOff>
      <xdr:row>2</xdr:row>
      <xdr:rowOff>457200</xdr:rowOff>
    </xdr:from>
    <xdr:to>
      <xdr:col>7</xdr:col>
      <xdr:colOff>1078783</xdr:colOff>
      <xdr:row>4</xdr:row>
      <xdr:rowOff>38099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34225" y="1085850"/>
          <a:ext cx="640633" cy="5714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38100</xdr:colOff>
      <xdr:row>2</xdr:row>
      <xdr:rowOff>285750</xdr:rowOff>
    </xdr:from>
    <xdr:ext cx="184731" cy="264560"/>
    <xdr:sp macro="" textlink="">
      <xdr:nvSpPr>
        <xdr:cNvPr id="3" name="TextBox 2"/>
        <xdr:cNvSpPr txBox="1"/>
      </xdr:nvSpPr>
      <xdr:spPr>
        <a:xfrm>
          <a:off x="6477000" y="333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3</xdr:col>
      <xdr:colOff>438150</xdr:colOff>
      <xdr:row>2</xdr:row>
      <xdr:rowOff>428625</xdr:rowOff>
    </xdr:from>
    <xdr:to>
      <xdr:col>6</xdr:col>
      <xdr:colOff>990600</xdr:colOff>
      <xdr:row>9</xdr:row>
      <xdr:rowOff>114300</xdr:rowOff>
    </xdr:to>
    <xdr:sp macro="" textlink="">
      <xdr:nvSpPr>
        <xdr:cNvPr id="5" name="TextBox 4"/>
        <xdr:cNvSpPr txBox="1"/>
      </xdr:nvSpPr>
      <xdr:spPr>
        <a:xfrm>
          <a:off x="1943100" y="552450"/>
          <a:ext cx="3400425" cy="571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 rtl="0">
            <a:defRPr sz="1000"/>
          </a:pPr>
          <a:r>
            <a:rPr lang="en-US" sz="1100" b="0" i="0" u="none" strike="noStrike" baseline="0">
              <a:solidFill>
                <a:schemeClr val="bg1">
                  <a:lumMod val="50000"/>
                </a:schemeClr>
              </a:solidFill>
              <a:latin typeface="Calibri"/>
              <a:cs typeface="Calibri"/>
            </a:rPr>
            <a:t>Pricing good until 5 pm EST of effective date.  </a:t>
          </a:r>
        </a:p>
        <a:p>
          <a:pPr algn="ctr" rtl="0">
            <a:defRPr sz="1000"/>
          </a:pPr>
          <a:r>
            <a:rPr lang="en-US" sz="1100" b="0" i="0" u="none" strike="noStrike" baseline="0">
              <a:solidFill>
                <a:schemeClr val="bg1">
                  <a:lumMod val="50000"/>
                </a:schemeClr>
              </a:solidFill>
              <a:latin typeface="Calibri"/>
              <a:cs typeface="Calibri"/>
            </a:rPr>
            <a:t>Pricing does not include Sales tax or Broker Margin</a:t>
          </a:r>
        </a:p>
        <a:p>
          <a:pPr algn="l" rtl="0">
            <a:defRPr sz="1000"/>
          </a:pPr>
          <a:endParaRPr lang="en-US" sz="1100" b="0" i="0" u="none" strike="noStrike" baseline="0">
            <a:solidFill>
              <a:schemeClr val="bg1">
                <a:lumMod val="50000"/>
              </a:schemeClr>
            </a:solidFill>
            <a:latin typeface="Calibri"/>
            <a:cs typeface="Calibri"/>
          </a:endParaRPr>
        </a:p>
      </xdr:txBody>
    </xdr:sp>
    <xdr:clientData/>
  </xdr:twoCellAnchor>
  <xdr:twoCellAnchor editAs="oneCell">
    <xdr:from>
      <xdr:col>1</xdr:col>
      <xdr:colOff>28575</xdr:colOff>
      <xdr:row>1</xdr:row>
      <xdr:rowOff>114300</xdr:rowOff>
    </xdr:from>
    <xdr:to>
      <xdr:col>4</xdr:col>
      <xdr:colOff>19050</xdr:colOff>
      <xdr:row>9</xdr:row>
      <xdr:rowOff>252203</xdr:rowOff>
    </xdr:to>
    <xdr:pic>
      <xdr:nvPicPr>
        <xdr:cNvPr id="6" name="Picture 5" descr="https://static.squarespace.com/static/5176b4e6e4b0e95e599c7583/t/51770edfe4b04474bd0a20a6/1366757090939/GEE_logo_lockup_color.jpg?format=1000w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114300"/>
          <a:ext cx="2076450" cy="11856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9</xdr:row>
      <xdr:rowOff>247650</xdr:rowOff>
    </xdr:from>
    <xdr:to>
      <xdr:col>10</xdr:col>
      <xdr:colOff>0</xdr:colOff>
      <xdr:row>9</xdr:row>
      <xdr:rowOff>564459</xdr:rowOff>
    </xdr:to>
    <xdr:sp macro="" textlink="">
      <xdr:nvSpPr>
        <xdr:cNvPr id="7" name="Round Same Side Corner Rectangle 6"/>
        <xdr:cNvSpPr/>
      </xdr:nvSpPr>
      <xdr:spPr>
        <a:xfrm>
          <a:off x="0" y="1295400"/>
          <a:ext cx="8886825" cy="316809"/>
        </a:xfrm>
        <a:prstGeom prst="round2SameRect">
          <a:avLst/>
        </a:prstGeom>
        <a:solidFill>
          <a:schemeClr val="accent6">
            <a:lumMod val="75000"/>
          </a:schemeClr>
        </a:solidFill>
        <a:ln w="9525"/>
        <a:effectLst>
          <a:outerShdw blurRad="40000" dist="23000" dir="5400000" rotWithShape="0">
            <a:srgbClr val="000000">
              <a:alpha val="35000"/>
            </a:srgbClr>
          </a:outerShdw>
          <a:softEdge rad="635000"/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b">
          <a:scene3d>
            <a:camera prst="orthographicFront"/>
            <a:lightRig rig="soft" dir="t">
              <a:rot lat="0" lon="0" rev="10800000"/>
            </a:lightRig>
          </a:scene3d>
          <a:sp3d>
            <a:bevelT w="27940" h="12700"/>
            <a:contourClr>
              <a:srgbClr val="DDDDDD"/>
            </a:contourClr>
          </a:sp3d>
        </a:bodyPr>
        <a:lstStyle/>
        <a:p>
          <a:pPr algn="ctr"/>
          <a:r>
            <a:rPr lang="en-US" sz="1400" b="1" cap="none" spc="150">
              <a:ln w="11430"/>
              <a:solidFill>
                <a:srgbClr val="F8F8F8"/>
              </a:solidFill>
              <a:effectLst>
                <a:outerShdw blurRad="25400" algn="tl" rotWithShape="0">
                  <a:srgbClr val="000000">
                    <a:alpha val="43000"/>
                  </a:srgbClr>
                </a:outerShdw>
              </a:effectLst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NSTAR</a:t>
          </a:r>
          <a:r>
            <a:rPr lang="en-US" sz="1400" b="1" cap="none" spc="150" baseline="0">
              <a:ln w="11430"/>
              <a:solidFill>
                <a:srgbClr val="F8F8F8"/>
              </a:solidFill>
              <a:effectLst>
                <a:outerShdw blurRad="25400" algn="tl" rotWithShape="0">
                  <a:srgbClr val="000000">
                    <a:alpha val="43000"/>
                  </a:srgbClr>
                </a:outerShdw>
              </a:effectLst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499,999 - 999,999 kWh</a:t>
          </a:r>
          <a:endParaRPr lang="en-US" sz="1400" b="1" cap="none" spc="150">
            <a:ln w="11430"/>
            <a:solidFill>
              <a:srgbClr val="F8F8F8"/>
            </a:solidFill>
            <a:effectLst>
              <a:outerShdw blurRad="25400" algn="tl" rotWithShape="0">
                <a:srgbClr val="000000">
                  <a:alpha val="43000"/>
                </a:srgbClr>
              </a:outerShdw>
            </a:effectLst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 editAs="oneCell">
    <xdr:from>
      <xdr:col>7</xdr:col>
      <xdr:colOff>428625</xdr:colOff>
      <xdr:row>7</xdr:row>
      <xdr:rowOff>19050</xdr:rowOff>
    </xdr:from>
    <xdr:to>
      <xdr:col>7</xdr:col>
      <xdr:colOff>1069258</xdr:colOff>
      <xdr:row>9</xdr:row>
      <xdr:rowOff>114299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15025" y="1104900"/>
          <a:ext cx="640633" cy="571499"/>
        </a:xfrm>
        <a:prstGeom prst="rect">
          <a:avLst/>
        </a:prstGeom>
      </xdr:spPr>
    </xdr:pic>
    <xdr:clientData/>
  </xdr:twoCellAnchor>
  <xdr:twoCellAnchor>
    <xdr:from>
      <xdr:col>0</xdr:col>
      <xdr:colOff>1</xdr:colOff>
      <xdr:row>47</xdr:row>
      <xdr:rowOff>0</xdr:rowOff>
    </xdr:from>
    <xdr:to>
      <xdr:col>9</xdr:col>
      <xdr:colOff>1104901</xdr:colOff>
      <xdr:row>67</xdr:row>
      <xdr:rowOff>66675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38100</xdr:colOff>
      <xdr:row>2</xdr:row>
      <xdr:rowOff>285750</xdr:rowOff>
    </xdr:from>
    <xdr:ext cx="184731" cy="264560"/>
    <xdr:sp macro="" textlink="">
      <xdr:nvSpPr>
        <xdr:cNvPr id="4" name="TextBox 3"/>
        <xdr:cNvSpPr txBox="1"/>
      </xdr:nvSpPr>
      <xdr:spPr>
        <a:xfrm>
          <a:off x="6477000" y="333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3</xdr:col>
      <xdr:colOff>514350</xdr:colOff>
      <xdr:row>6</xdr:row>
      <xdr:rowOff>76200</xdr:rowOff>
    </xdr:from>
    <xdr:to>
      <xdr:col>6</xdr:col>
      <xdr:colOff>1066800</xdr:colOff>
      <xdr:row>8</xdr:row>
      <xdr:rowOff>104775</xdr:rowOff>
    </xdr:to>
    <xdr:sp macro="" textlink="">
      <xdr:nvSpPr>
        <xdr:cNvPr id="8" name="TextBox 7"/>
        <xdr:cNvSpPr txBox="1"/>
      </xdr:nvSpPr>
      <xdr:spPr>
        <a:xfrm>
          <a:off x="1990725" y="685800"/>
          <a:ext cx="3400425" cy="4857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 rtl="0">
            <a:defRPr sz="1000"/>
          </a:pPr>
          <a:r>
            <a:rPr lang="en-US" sz="1100" b="0" i="0" u="none" strike="noStrike" baseline="0">
              <a:solidFill>
                <a:schemeClr val="bg1">
                  <a:lumMod val="50000"/>
                </a:schemeClr>
              </a:solidFill>
              <a:latin typeface="Calibri"/>
              <a:cs typeface="Calibri"/>
            </a:rPr>
            <a:t>Pricing good until 5 pm EST of effective date.  </a:t>
          </a:r>
        </a:p>
        <a:p>
          <a:pPr algn="ctr" rtl="0">
            <a:defRPr sz="1000"/>
          </a:pPr>
          <a:r>
            <a:rPr lang="en-US" sz="1100" b="0" i="0" u="none" strike="noStrike" baseline="0">
              <a:solidFill>
                <a:schemeClr val="bg1">
                  <a:lumMod val="50000"/>
                </a:schemeClr>
              </a:solidFill>
              <a:latin typeface="Calibri"/>
              <a:cs typeface="Calibri"/>
            </a:rPr>
            <a:t>Pricing does not include Sales tax or Broker Margin</a:t>
          </a:r>
        </a:p>
        <a:p>
          <a:pPr algn="l" rtl="0">
            <a:defRPr sz="1000"/>
          </a:pPr>
          <a:endParaRPr lang="en-US" sz="1100" b="0" i="0" u="none" strike="noStrike" baseline="0">
            <a:solidFill>
              <a:schemeClr val="bg1">
                <a:lumMod val="50000"/>
              </a:schemeClr>
            </a:solidFill>
            <a:latin typeface="Calibri"/>
            <a:cs typeface="Calibri"/>
          </a:endParaRPr>
        </a:p>
      </xdr:txBody>
    </xdr:sp>
    <xdr:clientData/>
  </xdr:twoCellAnchor>
  <xdr:twoCellAnchor editAs="oneCell">
    <xdr:from>
      <xdr:col>1</xdr:col>
      <xdr:colOff>28574</xdr:colOff>
      <xdr:row>0</xdr:row>
      <xdr:rowOff>137465</xdr:rowOff>
    </xdr:from>
    <xdr:to>
      <xdr:col>4</xdr:col>
      <xdr:colOff>38100</xdr:colOff>
      <xdr:row>8</xdr:row>
      <xdr:rowOff>250880</xdr:rowOff>
    </xdr:to>
    <xdr:pic>
      <xdr:nvPicPr>
        <xdr:cNvPr id="9" name="Picture 8" descr="https://static.squarespace.com/static/5176b4e6e4b0e95e599c7583/t/51770edfe4b04474bd0a20a6/1366757090939/GEE_logo_lockup_color.jpg?format=1000w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4" y="137465"/>
          <a:ext cx="2066926" cy="11802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8</xdr:row>
      <xdr:rowOff>228599</xdr:rowOff>
    </xdr:from>
    <xdr:to>
      <xdr:col>9</xdr:col>
      <xdr:colOff>1114425</xdr:colOff>
      <xdr:row>8</xdr:row>
      <xdr:rowOff>561974</xdr:rowOff>
    </xdr:to>
    <xdr:sp macro="" textlink="">
      <xdr:nvSpPr>
        <xdr:cNvPr id="5" name="Round Same Side Corner Rectangle 4"/>
        <xdr:cNvSpPr/>
      </xdr:nvSpPr>
      <xdr:spPr>
        <a:xfrm>
          <a:off x="0" y="1295399"/>
          <a:ext cx="8839200" cy="333375"/>
        </a:xfrm>
        <a:prstGeom prst="round2SameRect">
          <a:avLst/>
        </a:prstGeom>
        <a:solidFill>
          <a:schemeClr val="accent6">
            <a:lumMod val="75000"/>
          </a:schemeClr>
        </a:solidFill>
        <a:ln w="9525"/>
        <a:effectLst>
          <a:outerShdw blurRad="40000" dist="23000" dir="5400000" rotWithShape="0">
            <a:srgbClr val="000000">
              <a:alpha val="35000"/>
            </a:srgbClr>
          </a:outerShdw>
          <a:softEdge rad="635000"/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b">
          <a:scene3d>
            <a:camera prst="orthographicFront"/>
            <a:lightRig rig="soft" dir="t">
              <a:rot lat="0" lon="0" rev="10800000"/>
            </a:lightRig>
          </a:scene3d>
          <a:sp3d>
            <a:bevelT w="27940" h="12700"/>
            <a:contourClr>
              <a:srgbClr val="DDDDDD"/>
            </a:contourClr>
          </a:sp3d>
        </a:bodyPr>
        <a:lstStyle/>
        <a:p>
          <a:pPr algn="ctr"/>
          <a:r>
            <a:rPr lang="en-US" sz="1400" b="1" cap="none" spc="150">
              <a:ln w="11430"/>
              <a:solidFill>
                <a:srgbClr val="F8F8F8"/>
              </a:solidFill>
              <a:effectLst>
                <a:outerShdw blurRad="25400" algn="tl" rotWithShape="0">
                  <a:srgbClr val="000000">
                    <a:alpha val="43000"/>
                  </a:srgbClr>
                </a:outerShdw>
              </a:effectLst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NGRID</a:t>
          </a:r>
          <a:r>
            <a:rPr lang="en-US" sz="1400" b="1" cap="none" spc="150" baseline="0">
              <a:ln w="11430"/>
              <a:solidFill>
                <a:srgbClr val="F8F8F8"/>
              </a:solidFill>
              <a:effectLst>
                <a:outerShdw blurRad="25400" algn="tl" rotWithShape="0">
                  <a:srgbClr val="000000">
                    <a:alpha val="43000"/>
                  </a:srgbClr>
                </a:outerShdw>
              </a:effectLst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0 - 499,999 kWh</a:t>
          </a:r>
          <a:endParaRPr lang="en-US" sz="1400" b="1" cap="none" spc="150">
            <a:ln w="11430"/>
            <a:solidFill>
              <a:srgbClr val="F8F8F8"/>
            </a:solidFill>
            <a:effectLst>
              <a:outerShdw blurRad="25400" algn="tl" rotWithShape="0">
                <a:srgbClr val="000000">
                  <a:alpha val="43000"/>
                </a:srgbClr>
              </a:outerShdw>
            </a:effectLst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 editAs="oneCell">
    <xdr:from>
      <xdr:col>7</xdr:col>
      <xdr:colOff>438150</xdr:colOff>
      <xdr:row>6</xdr:row>
      <xdr:rowOff>57150</xdr:rowOff>
    </xdr:from>
    <xdr:to>
      <xdr:col>7</xdr:col>
      <xdr:colOff>1078783</xdr:colOff>
      <xdr:row>8</xdr:row>
      <xdr:rowOff>171449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1104900"/>
          <a:ext cx="640633" cy="571499"/>
        </a:xfrm>
        <a:prstGeom prst="rect">
          <a:avLst/>
        </a:prstGeom>
      </xdr:spPr>
    </xdr:pic>
    <xdr:clientData/>
  </xdr:twoCellAnchor>
  <xdr:twoCellAnchor>
    <xdr:from>
      <xdr:col>0</xdr:col>
      <xdr:colOff>1</xdr:colOff>
      <xdr:row>65</xdr:row>
      <xdr:rowOff>0</xdr:rowOff>
    </xdr:from>
    <xdr:to>
      <xdr:col>10</xdr:col>
      <xdr:colOff>1</xdr:colOff>
      <xdr:row>84</xdr:row>
      <xdr:rowOff>66675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314325</xdr:rowOff>
    </xdr:from>
    <xdr:to>
      <xdr:col>8</xdr:col>
      <xdr:colOff>0</xdr:colOff>
      <xdr:row>1</xdr:row>
      <xdr:rowOff>933450</xdr:rowOff>
    </xdr:to>
    <xdr:sp macro="" textlink="">
      <xdr:nvSpPr>
        <xdr:cNvPr id="3" name="TextBox 2"/>
        <xdr:cNvSpPr txBox="1"/>
      </xdr:nvSpPr>
      <xdr:spPr>
        <a:xfrm>
          <a:off x="3171825" y="361950"/>
          <a:ext cx="3400425" cy="619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 rtl="0">
            <a:defRPr sz="1000"/>
          </a:pPr>
          <a:r>
            <a:rPr lang="en-US" sz="1100" b="0" i="0" u="none" strike="noStrike" baseline="0">
              <a:solidFill>
                <a:srgbClr val="FFFFFF"/>
              </a:solidFill>
              <a:latin typeface="Calibri"/>
              <a:cs typeface="Calibri"/>
            </a:rPr>
            <a:t>Pricing good until 5 pm EST of effective date.  </a:t>
          </a:r>
        </a:p>
        <a:p>
          <a:pPr algn="ctr" rtl="0">
            <a:defRPr sz="1000"/>
          </a:pPr>
          <a:r>
            <a:rPr lang="en-US" sz="1100" b="0" i="0" u="none" strike="noStrike" baseline="0">
              <a:solidFill>
                <a:srgbClr val="FFFFFF"/>
              </a:solidFill>
              <a:latin typeface="Calibri"/>
              <a:cs typeface="Calibri"/>
            </a:rPr>
            <a:t>Pricing does not include Sales tax or Broker Margin</a:t>
          </a:r>
        </a:p>
        <a:p>
          <a:pPr algn="l" rtl="0">
            <a:defRPr sz="1000"/>
          </a:pPr>
          <a:endParaRPr lang="en-US" sz="1100" b="0" i="0" u="none" strike="noStrike" baseline="0">
            <a:solidFill>
              <a:srgbClr val="FFFFFF"/>
            </a:solidFill>
            <a:latin typeface="Calibri"/>
            <a:cs typeface="Calibri"/>
          </a:endParaRPr>
        </a:p>
      </xdr:txBody>
    </xdr:sp>
    <xdr:clientData/>
  </xdr:twoCellAnchor>
  <xdr:oneCellAnchor>
    <xdr:from>
      <xdr:col>10</xdr:col>
      <xdr:colOff>38100</xdr:colOff>
      <xdr:row>1</xdr:row>
      <xdr:rowOff>285750</xdr:rowOff>
    </xdr:from>
    <xdr:ext cx="184731" cy="264560"/>
    <xdr:sp macro="" textlink="">
      <xdr:nvSpPr>
        <xdr:cNvPr id="4" name="TextBox 3"/>
        <xdr:cNvSpPr txBox="1"/>
      </xdr:nvSpPr>
      <xdr:spPr>
        <a:xfrm>
          <a:off x="6610350" y="333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5</xdr:col>
      <xdr:colOff>0</xdr:colOff>
      <xdr:row>1</xdr:row>
      <xdr:rowOff>314325</xdr:rowOff>
    </xdr:from>
    <xdr:to>
      <xdr:col>8</xdr:col>
      <xdr:colOff>0</xdr:colOff>
      <xdr:row>1</xdr:row>
      <xdr:rowOff>933450</xdr:rowOff>
    </xdr:to>
    <xdr:sp macro="" textlink="">
      <xdr:nvSpPr>
        <xdr:cNvPr id="5" name="TextBox 4"/>
        <xdr:cNvSpPr txBox="1"/>
      </xdr:nvSpPr>
      <xdr:spPr>
        <a:xfrm>
          <a:off x="3171825" y="361950"/>
          <a:ext cx="3400425" cy="619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 rtl="0">
            <a:defRPr sz="1000"/>
          </a:pPr>
          <a:r>
            <a:rPr lang="en-US" sz="1100" b="0" i="0" u="none" strike="noStrike" baseline="0">
              <a:solidFill>
                <a:srgbClr val="FFFFFF"/>
              </a:solidFill>
              <a:latin typeface="Calibri"/>
              <a:cs typeface="Calibri"/>
            </a:rPr>
            <a:t>Pricing good until 5 pm EST of effective date.  </a:t>
          </a:r>
        </a:p>
        <a:p>
          <a:pPr algn="ctr" rtl="0">
            <a:defRPr sz="1000"/>
          </a:pPr>
          <a:r>
            <a:rPr lang="en-US" sz="1100" b="0" i="0" u="none" strike="noStrike" baseline="0">
              <a:solidFill>
                <a:srgbClr val="FFFFFF"/>
              </a:solidFill>
              <a:latin typeface="Calibri"/>
              <a:cs typeface="Calibri"/>
            </a:rPr>
            <a:t>Pricing does not include Sales tax or Broker Margin</a:t>
          </a:r>
        </a:p>
        <a:p>
          <a:pPr algn="l" rtl="0">
            <a:defRPr sz="1000"/>
          </a:pPr>
          <a:endParaRPr lang="en-US" sz="1100" b="0" i="0" u="none" strike="noStrike" baseline="0">
            <a:solidFill>
              <a:srgbClr val="FFFFFF"/>
            </a:solidFill>
            <a:latin typeface="Calibri"/>
            <a:cs typeface="Calibri"/>
          </a:endParaRPr>
        </a:p>
      </xdr:txBody>
    </xdr:sp>
    <xdr:clientData/>
  </xdr:twoCellAnchor>
  <xdr:twoCellAnchor>
    <xdr:from>
      <xdr:col>5</xdr:col>
      <xdr:colOff>0</xdr:colOff>
      <xdr:row>1</xdr:row>
      <xdr:rowOff>314325</xdr:rowOff>
    </xdr:from>
    <xdr:to>
      <xdr:col>8</xdr:col>
      <xdr:colOff>0</xdr:colOff>
      <xdr:row>1</xdr:row>
      <xdr:rowOff>933450</xdr:rowOff>
    </xdr:to>
    <xdr:sp macro="" textlink="">
      <xdr:nvSpPr>
        <xdr:cNvPr id="6" name="TextBox 5"/>
        <xdr:cNvSpPr txBox="1"/>
      </xdr:nvSpPr>
      <xdr:spPr>
        <a:xfrm>
          <a:off x="3190875" y="361950"/>
          <a:ext cx="3400425" cy="619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 rtl="0">
            <a:defRPr sz="1000"/>
          </a:pPr>
          <a:r>
            <a:rPr lang="en-US" sz="1100" b="0" i="0" u="none" strike="noStrike" baseline="0">
              <a:solidFill>
                <a:srgbClr val="FFFFFF"/>
              </a:solidFill>
              <a:latin typeface="Calibri"/>
              <a:cs typeface="Calibri"/>
            </a:rPr>
            <a:t>Pricing good until 5 pm EST of effective date.  </a:t>
          </a:r>
        </a:p>
        <a:p>
          <a:pPr algn="ctr" rtl="0">
            <a:defRPr sz="1000"/>
          </a:pPr>
          <a:r>
            <a:rPr lang="en-US" sz="1100" b="0" i="0" u="none" strike="noStrike" baseline="0">
              <a:solidFill>
                <a:srgbClr val="FFFFFF"/>
              </a:solidFill>
              <a:latin typeface="Calibri"/>
              <a:cs typeface="Calibri"/>
            </a:rPr>
            <a:t>Pricing does not include Sales tax or Broker Margin</a:t>
          </a:r>
        </a:p>
        <a:p>
          <a:pPr algn="l" rtl="0">
            <a:defRPr sz="1000"/>
          </a:pPr>
          <a:endParaRPr lang="en-US" sz="1100" b="0" i="0" u="none" strike="noStrike" baseline="0">
            <a:solidFill>
              <a:srgbClr val="FFFFFF"/>
            </a:solidFill>
            <a:latin typeface="Calibri"/>
            <a:cs typeface="Calibri"/>
          </a:endParaRPr>
        </a:p>
      </xdr:txBody>
    </xdr:sp>
    <xdr:clientData/>
  </xdr:twoCellAnchor>
  <xdr:twoCellAnchor>
    <xdr:from>
      <xdr:col>4</xdr:col>
      <xdr:colOff>47625</xdr:colOff>
      <xdr:row>5</xdr:row>
      <xdr:rowOff>9525</xdr:rowOff>
    </xdr:from>
    <xdr:to>
      <xdr:col>7</xdr:col>
      <xdr:colOff>47625</xdr:colOff>
      <xdr:row>8</xdr:row>
      <xdr:rowOff>57150</xdr:rowOff>
    </xdr:to>
    <xdr:sp macro="" textlink="">
      <xdr:nvSpPr>
        <xdr:cNvPr id="8" name="TextBox 7"/>
        <xdr:cNvSpPr txBox="1"/>
      </xdr:nvSpPr>
      <xdr:spPr>
        <a:xfrm>
          <a:off x="2085975" y="600075"/>
          <a:ext cx="3400425" cy="5429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 rtl="0">
            <a:defRPr sz="1000"/>
          </a:pPr>
          <a:r>
            <a:rPr lang="en-US" sz="1100" b="0" i="0" u="none" strike="noStrike" baseline="0">
              <a:solidFill>
                <a:schemeClr val="bg1">
                  <a:lumMod val="50000"/>
                </a:schemeClr>
              </a:solidFill>
              <a:latin typeface="Calibri"/>
              <a:cs typeface="Calibri"/>
            </a:rPr>
            <a:t>Pricing good until 5 pm EST of effective date.  </a:t>
          </a:r>
        </a:p>
        <a:p>
          <a:pPr algn="ctr" rtl="0">
            <a:defRPr sz="1000"/>
          </a:pPr>
          <a:r>
            <a:rPr lang="en-US" sz="1100" b="0" i="0" u="none" strike="noStrike" baseline="0">
              <a:solidFill>
                <a:schemeClr val="bg1">
                  <a:lumMod val="50000"/>
                </a:schemeClr>
              </a:solidFill>
              <a:latin typeface="Calibri"/>
              <a:cs typeface="Calibri"/>
            </a:rPr>
            <a:t>Pricing does not include Sales tax or Broker Margin</a:t>
          </a:r>
        </a:p>
        <a:p>
          <a:pPr algn="l" rtl="0">
            <a:defRPr sz="1000"/>
          </a:pPr>
          <a:endParaRPr lang="en-US" sz="1100" b="0" i="0" u="none" strike="noStrike" baseline="0">
            <a:solidFill>
              <a:schemeClr val="bg1">
                <a:lumMod val="50000"/>
              </a:schemeClr>
            </a:solidFill>
            <a:latin typeface="Calibri"/>
            <a:cs typeface="Calibri"/>
          </a:endParaRPr>
        </a:p>
      </xdr:txBody>
    </xdr:sp>
    <xdr:clientData/>
  </xdr:twoCellAnchor>
  <xdr:twoCellAnchor editAs="oneCell">
    <xdr:from>
      <xdr:col>1</xdr:col>
      <xdr:colOff>57150</xdr:colOff>
      <xdr:row>1</xdr:row>
      <xdr:rowOff>114301</xdr:rowOff>
    </xdr:from>
    <xdr:to>
      <xdr:col>4</xdr:col>
      <xdr:colOff>57156</xdr:colOff>
      <xdr:row>8</xdr:row>
      <xdr:rowOff>252026</xdr:rowOff>
    </xdr:to>
    <xdr:pic>
      <xdr:nvPicPr>
        <xdr:cNvPr id="9" name="Picture 8" descr="https://static.squarespace.com/static/5176b4e6e4b0e95e599c7583/t/51770edfe4b04474bd0a20a6/1366757090939/GEE_logo_lockup_color.jpg?format=1000w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161926"/>
          <a:ext cx="2038356" cy="1175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8</xdr:row>
      <xdr:rowOff>285750</xdr:rowOff>
    </xdr:from>
    <xdr:to>
      <xdr:col>10</xdr:col>
      <xdr:colOff>0</xdr:colOff>
      <xdr:row>8</xdr:row>
      <xdr:rowOff>602559</xdr:rowOff>
    </xdr:to>
    <xdr:sp macro="" textlink="">
      <xdr:nvSpPr>
        <xdr:cNvPr id="10" name="Round Same Side Corner Rectangle 9"/>
        <xdr:cNvSpPr/>
      </xdr:nvSpPr>
      <xdr:spPr>
        <a:xfrm>
          <a:off x="0" y="1371600"/>
          <a:ext cx="8839200" cy="316809"/>
        </a:xfrm>
        <a:prstGeom prst="round2SameRect">
          <a:avLst/>
        </a:prstGeom>
        <a:solidFill>
          <a:schemeClr val="accent6">
            <a:lumMod val="75000"/>
          </a:schemeClr>
        </a:solidFill>
        <a:ln w="9525"/>
        <a:effectLst>
          <a:outerShdw blurRad="40000" dist="23000" dir="5400000" rotWithShape="0">
            <a:srgbClr val="000000">
              <a:alpha val="35000"/>
            </a:srgbClr>
          </a:outerShdw>
          <a:softEdge rad="635000"/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b">
          <a:scene3d>
            <a:camera prst="orthographicFront"/>
            <a:lightRig rig="soft" dir="t">
              <a:rot lat="0" lon="0" rev="10800000"/>
            </a:lightRig>
          </a:scene3d>
          <a:sp3d>
            <a:bevelT w="27940" h="12700"/>
            <a:contourClr>
              <a:srgbClr val="DDDDDD"/>
            </a:contourClr>
          </a:sp3d>
        </a:bodyPr>
        <a:lstStyle/>
        <a:p>
          <a:pPr algn="ctr"/>
          <a:r>
            <a:rPr lang="en-US" sz="1400" b="1" cap="none" spc="150">
              <a:ln w="11430"/>
              <a:solidFill>
                <a:srgbClr val="F8F8F8"/>
              </a:solidFill>
              <a:effectLst>
                <a:outerShdw blurRad="25400" algn="tl" rotWithShape="0">
                  <a:srgbClr val="000000">
                    <a:alpha val="43000"/>
                  </a:srgbClr>
                </a:outerShdw>
              </a:effectLst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NGRID</a:t>
          </a:r>
          <a:r>
            <a:rPr lang="en-US" sz="1400" b="1" cap="none" spc="150" baseline="0">
              <a:ln w="11430"/>
              <a:solidFill>
                <a:srgbClr val="F8F8F8"/>
              </a:solidFill>
              <a:effectLst>
                <a:outerShdw blurRad="25400" algn="tl" rotWithShape="0">
                  <a:srgbClr val="000000">
                    <a:alpha val="43000"/>
                  </a:srgbClr>
                </a:outerShdw>
              </a:effectLst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499,999 - 999,999 kWh</a:t>
          </a:r>
          <a:endParaRPr lang="en-US" sz="1400" b="1" cap="none" spc="150">
            <a:ln w="11430"/>
            <a:solidFill>
              <a:srgbClr val="F8F8F8"/>
            </a:solidFill>
            <a:effectLst>
              <a:outerShdw blurRad="25400" algn="tl" rotWithShape="0">
                <a:srgbClr val="000000">
                  <a:alpha val="43000"/>
                </a:srgbClr>
              </a:outerShdw>
            </a:effectLst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 editAs="oneCell">
    <xdr:from>
      <xdr:col>7</xdr:col>
      <xdr:colOff>409575</xdr:colOff>
      <xdr:row>6</xdr:row>
      <xdr:rowOff>38100</xdr:rowOff>
    </xdr:from>
    <xdr:to>
      <xdr:col>7</xdr:col>
      <xdr:colOff>1050208</xdr:colOff>
      <xdr:row>8</xdr:row>
      <xdr:rowOff>171449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48350" y="685800"/>
          <a:ext cx="640633" cy="571499"/>
        </a:xfrm>
        <a:prstGeom prst="rect">
          <a:avLst/>
        </a:prstGeom>
      </xdr:spPr>
    </xdr:pic>
    <xdr:clientData/>
  </xdr:twoCellAnchor>
  <xdr:twoCellAnchor>
    <xdr:from>
      <xdr:col>0</xdr:col>
      <xdr:colOff>1</xdr:colOff>
      <xdr:row>37</xdr:row>
      <xdr:rowOff>0</xdr:rowOff>
    </xdr:from>
    <xdr:to>
      <xdr:col>9</xdr:col>
      <xdr:colOff>1114426</xdr:colOff>
      <xdr:row>56</xdr:row>
      <xdr:rowOff>66675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38100</xdr:colOff>
      <xdr:row>2</xdr:row>
      <xdr:rowOff>285750</xdr:rowOff>
    </xdr:from>
    <xdr:ext cx="184731" cy="264560"/>
    <xdr:sp macro="" textlink="">
      <xdr:nvSpPr>
        <xdr:cNvPr id="2" name="TextBox 1"/>
        <xdr:cNvSpPr txBox="1"/>
      </xdr:nvSpPr>
      <xdr:spPr>
        <a:xfrm>
          <a:off x="8896350" y="333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3</xdr:col>
      <xdr:colOff>457200</xdr:colOff>
      <xdr:row>3</xdr:row>
      <xdr:rowOff>9524</xdr:rowOff>
    </xdr:from>
    <xdr:to>
      <xdr:col>6</xdr:col>
      <xdr:colOff>1009650</xdr:colOff>
      <xdr:row>11</xdr:row>
      <xdr:rowOff>0</xdr:rowOff>
    </xdr:to>
    <xdr:sp macro="" textlink="">
      <xdr:nvSpPr>
        <xdr:cNvPr id="3" name="TextBox 2"/>
        <xdr:cNvSpPr txBox="1"/>
      </xdr:nvSpPr>
      <xdr:spPr>
        <a:xfrm>
          <a:off x="1933575" y="495299"/>
          <a:ext cx="3400425" cy="790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 rtl="0">
            <a:defRPr sz="1000"/>
          </a:pPr>
          <a:r>
            <a:rPr lang="en-US" sz="1100" b="0" i="0" u="none" strike="noStrike" baseline="0">
              <a:solidFill>
                <a:schemeClr val="bg1">
                  <a:lumMod val="50000"/>
                </a:schemeClr>
              </a:solidFill>
              <a:latin typeface="Calibri"/>
              <a:cs typeface="Calibri"/>
            </a:rPr>
            <a:t>Pricing good until 5 pm EST of effective date.  </a:t>
          </a:r>
        </a:p>
        <a:p>
          <a:pPr algn="ctr" rtl="0">
            <a:defRPr sz="1000"/>
          </a:pPr>
          <a:r>
            <a:rPr lang="en-US" sz="1100" b="0" i="0" u="none" strike="noStrike" baseline="0">
              <a:solidFill>
                <a:schemeClr val="bg1">
                  <a:lumMod val="50000"/>
                </a:schemeClr>
              </a:solidFill>
              <a:latin typeface="Calibri"/>
              <a:cs typeface="Calibri"/>
            </a:rPr>
            <a:t>Pricing does not include Sales tax or Broker Margin</a:t>
          </a:r>
        </a:p>
        <a:p>
          <a:pPr algn="l" rtl="0">
            <a:defRPr sz="1000"/>
          </a:pPr>
          <a:endParaRPr lang="en-US" sz="1100" b="0" i="0" u="none" strike="noStrike" baseline="0">
            <a:solidFill>
              <a:schemeClr val="bg1">
                <a:lumMod val="50000"/>
              </a:schemeClr>
            </a:solidFill>
            <a:latin typeface="Calibri"/>
            <a:cs typeface="Calibri"/>
          </a:endParaRPr>
        </a:p>
      </xdr:txBody>
    </xdr:sp>
    <xdr:clientData/>
  </xdr:twoCellAnchor>
  <xdr:twoCellAnchor editAs="oneCell">
    <xdr:from>
      <xdr:col>0</xdr:col>
      <xdr:colOff>0</xdr:colOff>
      <xdr:row>0</xdr:row>
      <xdr:rowOff>1</xdr:rowOff>
    </xdr:from>
    <xdr:to>
      <xdr:col>4</xdr:col>
      <xdr:colOff>142874</xdr:colOff>
      <xdr:row>10</xdr:row>
      <xdr:rowOff>237184</xdr:rowOff>
    </xdr:to>
    <xdr:pic>
      <xdr:nvPicPr>
        <xdr:cNvPr id="4" name="Picture 3" descr="https://static.squarespace.com/static/5176b4e6e4b0e95e599c7583/t/51770edfe4b04474bd0a20a6/1366757090939/GEE_logo_lockup_color.jpg?format=1000w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"/>
          <a:ext cx="2200274" cy="12563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28575</xdr:colOff>
      <xdr:row>10</xdr:row>
      <xdr:rowOff>228600</xdr:rowOff>
    </xdr:from>
    <xdr:to>
      <xdr:col>10</xdr:col>
      <xdr:colOff>9525</xdr:colOff>
      <xdr:row>11</xdr:row>
      <xdr:rowOff>0</xdr:rowOff>
    </xdr:to>
    <xdr:sp macro="" textlink="">
      <xdr:nvSpPr>
        <xdr:cNvPr id="5" name="Round Same Side Corner Rectangle 4"/>
        <xdr:cNvSpPr/>
      </xdr:nvSpPr>
      <xdr:spPr>
        <a:xfrm>
          <a:off x="28575" y="1247775"/>
          <a:ext cx="8839200" cy="304800"/>
        </a:xfrm>
        <a:prstGeom prst="round2SameRect">
          <a:avLst/>
        </a:prstGeom>
        <a:solidFill>
          <a:schemeClr val="accent6">
            <a:lumMod val="75000"/>
          </a:schemeClr>
        </a:solidFill>
        <a:ln w="9525"/>
        <a:effectLst>
          <a:outerShdw blurRad="40000" dist="23000" dir="5400000" rotWithShape="0">
            <a:srgbClr val="000000">
              <a:alpha val="35000"/>
            </a:srgbClr>
          </a:outerShdw>
          <a:softEdge rad="635000"/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b">
          <a:scene3d>
            <a:camera prst="orthographicFront"/>
            <a:lightRig rig="soft" dir="t">
              <a:rot lat="0" lon="0" rev="10800000"/>
            </a:lightRig>
          </a:scene3d>
          <a:sp3d>
            <a:bevelT w="27940" h="12700"/>
            <a:contourClr>
              <a:srgbClr val="DDDDDD"/>
            </a:contourClr>
          </a:sp3d>
        </a:bodyPr>
        <a:lstStyle/>
        <a:p>
          <a:pPr algn="ctr"/>
          <a:r>
            <a:rPr lang="en-US" sz="1400" b="1" cap="none" spc="150">
              <a:ln w="11430"/>
              <a:solidFill>
                <a:srgbClr val="F8F8F8"/>
              </a:solidFill>
              <a:effectLst>
                <a:outerShdw blurRad="25400" algn="tl" rotWithShape="0">
                  <a:srgbClr val="000000">
                    <a:alpha val="43000"/>
                  </a:srgbClr>
                </a:outerShdw>
              </a:effectLst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WMECO</a:t>
          </a:r>
          <a:r>
            <a:rPr lang="en-US" sz="1400" b="1" cap="none" spc="150" baseline="0">
              <a:ln w="11430"/>
              <a:solidFill>
                <a:srgbClr val="F8F8F8"/>
              </a:solidFill>
              <a:effectLst>
                <a:outerShdw blurRad="25400" algn="tl" rotWithShape="0">
                  <a:srgbClr val="000000">
                    <a:alpha val="43000"/>
                  </a:srgbClr>
                </a:outerShdw>
              </a:effectLst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0 - 499,999 kWh</a:t>
          </a:r>
          <a:endParaRPr lang="en-US" sz="1400" b="1" cap="none" spc="150">
            <a:ln w="11430"/>
            <a:solidFill>
              <a:srgbClr val="F8F8F8"/>
            </a:solidFill>
            <a:effectLst>
              <a:outerShdw blurRad="25400" algn="tl" rotWithShape="0">
                <a:srgbClr val="000000">
                  <a:alpha val="43000"/>
                </a:srgbClr>
              </a:outerShdw>
            </a:effectLst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 editAs="oneCell">
    <xdr:from>
      <xdr:col>7</xdr:col>
      <xdr:colOff>419100</xdr:colOff>
      <xdr:row>8</xdr:row>
      <xdr:rowOff>57150</xdr:rowOff>
    </xdr:from>
    <xdr:to>
      <xdr:col>7</xdr:col>
      <xdr:colOff>1059733</xdr:colOff>
      <xdr:row>10</xdr:row>
      <xdr:rowOff>171449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76925" y="619125"/>
          <a:ext cx="640633" cy="571499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30</xdr:row>
      <xdr:rowOff>0</xdr:rowOff>
    </xdr:from>
    <xdr:to>
      <xdr:col>9</xdr:col>
      <xdr:colOff>1123950</xdr:colOff>
      <xdr:row>49</xdr:row>
      <xdr:rowOff>66675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314325</xdr:rowOff>
    </xdr:from>
    <xdr:to>
      <xdr:col>8</xdr:col>
      <xdr:colOff>0</xdr:colOff>
      <xdr:row>1</xdr:row>
      <xdr:rowOff>933450</xdr:rowOff>
    </xdr:to>
    <xdr:sp macro="" textlink="">
      <xdr:nvSpPr>
        <xdr:cNvPr id="2" name="TextBox 1"/>
        <xdr:cNvSpPr txBox="1"/>
      </xdr:nvSpPr>
      <xdr:spPr>
        <a:xfrm>
          <a:off x="3171825" y="361950"/>
          <a:ext cx="3400425" cy="619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 rtl="0">
            <a:defRPr sz="1000"/>
          </a:pPr>
          <a:r>
            <a:rPr lang="en-US" sz="1100" b="0" i="0" u="none" strike="noStrike" baseline="0">
              <a:solidFill>
                <a:srgbClr val="FFFFFF"/>
              </a:solidFill>
              <a:latin typeface="Calibri"/>
              <a:cs typeface="Calibri"/>
            </a:rPr>
            <a:t>Pricing good until 5 pm EST of effective date.  </a:t>
          </a:r>
        </a:p>
        <a:p>
          <a:pPr algn="ctr" rtl="0">
            <a:defRPr sz="1000"/>
          </a:pPr>
          <a:r>
            <a:rPr lang="en-US" sz="1100" b="0" i="0" u="none" strike="noStrike" baseline="0">
              <a:solidFill>
                <a:srgbClr val="FFFFFF"/>
              </a:solidFill>
              <a:latin typeface="Calibri"/>
              <a:cs typeface="Calibri"/>
            </a:rPr>
            <a:t>Pricing does not include Sales tax or Broker Margin</a:t>
          </a:r>
        </a:p>
        <a:p>
          <a:pPr algn="l" rtl="0">
            <a:defRPr sz="1000"/>
          </a:pPr>
          <a:endParaRPr lang="en-US" sz="1100" b="0" i="0" u="none" strike="noStrike" baseline="0">
            <a:solidFill>
              <a:srgbClr val="FFFFFF"/>
            </a:solidFill>
            <a:latin typeface="Calibri"/>
            <a:cs typeface="Calibri"/>
          </a:endParaRPr>
        </a:p>
      </xdr:txBody>
    </xdr:sp>
    <xdr:clientData/>
  </xdr:twoCellAnchor>
  <xdr:oneCellAnchor>
    <xdr:from>
      <xdr:col>10</xdr:col>
      <xdr:colOff>38100</xdr:colOff>
      <xdr:row>1</xdr:row>
      <xdr:rowOff>285750</xdr:rowOff>
    </xdr:from>
    <xdr:ext cx="184731" cy="264560"/>
    <xdr:sp macro="" textlink="">
      <xdr:nvSpPr>
        <xdr:cNvPr id="3" name="TextBox 2"/>
        <xdr:cNvSpPr txBox="1"/>
      </xdr:nvSpPr>
      <xdr:spPr>
        <a:xfrm>
          <a:off x="8877300" y="333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5</xdr:col>
      <xdr:colOff>0</xdr:colOff>
      <xdr:row>1</xdr:row>
      <xdr:rowOff>314325</xdr:rowOff>
    </xdr:from>
    <xdr:to>
      <xdr:col>8</xdr:col>
      <xdr:colOff>0</xdr:colOff>
      <xdr:row>1</xdr:row>
      <xdr:rowOff>933450</xdr:rowOff>
    </xdr:to>
    <xdr:sp macro="" textlink="">
      <xdr:nvSpPr>
        <xdr:cNvPr id="4" name="TextBox 3"/>
        <xdr:cNvSpPr txBox="1"/>
      </xdr:nvSpPr>
      <xdr:spPr>
        <a:xfrm>
          <a:off x="3171825" y="361950"/>
          <a:ext cx="3400425" cy="619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 rtl="0">
            <a:defRPr sz="1000"/>
          </a:pPr>
          <a:r>
            <a:rPr lang="en-US" sz="1100" b="0" i="0" u="none" strike="noStrike" baseline="0">
              <a:solidFill>
                <a:srgbClr val="FFFFFF"/>
              </a:solidFill>
              <a:latin typeface="Calibri"/>
              <a:cs typeface="Calibri"/>
            </a:rPr>
            <a:t>Pricing good until 5 pm EST of effective date.  </a:t>
          </a:r>
        </a:p>
        <a:p>
          <a:pPr algn="ctr" rtl="0">
            <a:defRPr sz="1000"/>
          </a:pPr>
          <a:r>
            <a:rPr lang="en-US" sz="1100" b="0" i="0" u="none" strike="noStrike" baseline="0">
              <a:solidFill>
                <a:srgbClr val="FFFFFF"/>
              </a:solidFill>
              <a:latin typeface="Calibri"/>
              <a:cs typeface="Calibri"/>
            </a:rPr>
            <a:t>Pricing does not include Sales tax or Broker Margin</a:t>
          </a:r>
        </a:p>
        <a:p>
          <a:pPr algn="l" rtl="0">
            <a:defRPr sz="1000"/>
          </a:pPr>
          <a:endParaRPr lang="en-US" sz="1100" b="0" i="0" u="none" strike="noStrike" baseline="0">
            <a:solidFill>
              <a:srgbClr val="FFFFFF"/>
            </a:solidFill>
            <a:latin typeface="Calibri"/>
            <a:cs typeface="Calibri"/>
          </a:endParaRPr>
        </a:p>
      </xdr:txBody>
    </xdr:sp>
    <xdr:clientData/>
  </xdr:twoCellAnchor>
  <xdr:twoCellAnchor>
    <xdr:from>
      <xdr:col>5</xdr:col>
      <xdr:colOff>0</xdr:colOff>
      <xdr:row>1</xdr:row>
      <xdr:rowOff>314325</xdr:rowOff>
    </xdr:from>
    <xdr:to>
      <xdr:col>8</xdr:col>
      <xdr:colOff>0</xdr:colOff>
      <xdr:row>1</xdr:row>
      <xdr:rowOff>933450</xdr:rowOff>
    </xdr:to>
    <xdr:sp macro="" textlink="">
      <xdr:nvSpPr>
        <xdr:cNvPr id="5" name="TextBox 4"/>
        <xdr:cNvSpPr txBox="1"/>
      </xdr:nvSpPr>
      <xdr:spPr>
        <a:xfrm>
          <a:off x="3171825" y="361950"/>
          <a:ext cx="3400425" cy="619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 rtl="0">
            <a:defRPr sz="1000"/>
          </a:pPr>
          <a:r>
            <a:rPr lang="en-US" sz="1100" b="0" i="0" u="none" strike="noStrike" baseline="0">
              <a:solidFill>
                <a:srgbClr val="FFFFFF"/>
              </a:solidFill>
              <a:latin typeface="Calibri"/>
              <a:cs typeface="Calibri"/>
            </a:rPr>
            <a:t>Pricing good until 5 pm EST of effective date.  </a:t>
          </a:r>
        </a:p>
        <a:p>
          <a:pPr algn="ctr" rtl="0">
            <a:defRPr sz="1000"/>
          </a:pPr>
          <a:r>
            <a:rPr lang="en-US" sz="1100" b="0" i="0" u="none" strike="noStrike" baseline="0">
              <a:solidFill>
                <a:srgbClr val="FFFFFF"/>
              </a:solidFill>
              <a:latin typeface="Calibri"/>
              <a:cs typeface="Calibri"/>
            </a:rPr>
            <a:t>Pricing does not include Sales tax or Broker Margin</a:t>
          </a:r>
        </a:p>
        <a:p>
          <a:pPr algn="l" rtl="0">
            <a:defRPr sz="1000"/>
          </a:pPr>
          <a:endParaRPr lang="en-US" sz="1100" b="0" i="0" u="none" strike="noStrike" baseline="0">
            <a:solidFill>
              <a:srgbClr val="FFFFFF"/>
            </a:solidFill>
            <a:latin typeface="Calibri"/>
            <a:cs typeface="Calibri"/>
          </a:endParaRPr>
        </a:p>
      </xdr:txBody>
    </xdr:sp>
    <xdr:clientData/>
  </xdr:twoCellAnchor>
  <xdr:twoCellAnchor>
    <xdr:from>
      <xdr:col>3</xdr:col>
      <xdr:colOff>552450</xdr:colOff>
      <xdr:row>6</xdr:row>
      <xdr:rowOff>19050</xdr:rowOff>
    </xdr:from>
    <xdr:to>
      <xdr:col>6</xdr:col>
      <xdr:colOff>1104900</xdr:colOff>
      <xdr:row>8</xdr:row>
      <xdr:rowOff>104775</xdr:rowOff>
    </xdr:to>
    <xdr:sp macro="" textlink="">
      <xdr:nvSpPr>
        <xdr:cNvPr id="6" name="TextBox 5"/>
        <xdr:cNvSpPr txBox="1"/>
      </xdr:nvSpPr>
      <xdr:spPr>
        <a:xfrm>
          <a:off x="2009775" y="1066800"/>
          <a:ext cx="3400425" cy="4857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 rtl="0">
            <a:defRPr sz="1000"/>
          </a:pPr>
          <a:r>
            <a:rPr lang="en-US" sz="1100" b="0" i="0" u="none" strike="noStrike" baseline="0">
              <a:solidFill>
                <a:schemeClr val="bg1">
                  <a:lumMod val="50000"/>
                </a:schemeClr>
              </a:solidFill>
              <a:latin typeface="Calibri"/>
              <a:cs typeface="Calibri"/>
            </a:rPr>
            <a:t>Pricing good until 5 pm EST of effective date.  </a:t>
          </a:r>
        </a:p>
        <a:p>
          <a:pPr algn="ctr" rtl="0">
            <a:defRPr sz="1000"/>
          </a:pPr>
          <a:r>
            <a:rPr lang="en-US" sz="1100" b="0" i="0" u="none" strike="noStrike" baseline="0">
              <a:solidFill>
                <a:schemeClr val="bg1">
                  <a:lumMod val="50000"/>
                </a:schemeClr>
              </a:solidFill>
              <a:latin typeface="Calibri"/>
              <a:cs typeface="Calibri"/>
            </a:rPr>
            <a:t>Pricing does not include Sales tax or Broker Margin</a:t>
          </a:r>
        </a:p>
        <a:p>
          <a:pPr algn="l" rtl="0">
            <a:defRPr sz="1000"/>
          </a:pPr>
          <a:endParaRPr lang="en-US" sz="1100" b="0" i="0" u="none" strike="noStrike" baseline="0">
            <a:solidFill>
              <a:schemeClr val="bg1">
                <a:lumMod val="50000"/>
              </a:schemeClr>
            </a:solidFill>
            <a:latin typeface="Calibri"/>
            <a:cs typeface="Calibri"/>
          </a:endParaRPr>
        </a:p>
      </xdr:txBody>
    </xdr:sp>
    <xdr:clientData/>
  </xdr:twoCellAnchor>
  <xdr:twoCellAnchor editAs="oneCell">
    <xdr:from>
      <xdr:col>1</xdr:col>
      <xdr:colOff>38100</xdr:colOff>
      <xdr:row>1</xdr:row>
      <xdr:rowOff>114301</xdr:rowOff>
    </xdr:from>
    <xdr:to>
      <xdr:col>4</xdr:col>
      <xdr:colOff>278175</xdr:colOff>
      <xdr:row>8</xdr:row>
      <xdr:rowOff>219075</xdr:rowOff>
    </xdr:to>
    <xdr:pic>
      <xdr:nvPicPr>
        <xdr:cNvPr id="7" name="Picture 6" descr="https://static.squarespace.com/static/5176b4e6e4b0e95e599c7583/t/51770edfe4b04474bd0a20a6/1366757090939/GEE_logo_lockup_color.jpg?format=1000w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161926"/>
          <a:ext cx="2278425" cy="13144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8</xdr:row>
      <xdr:rowOff>209550</xdr:rowOff>
    </xdr:from>
    <xdr:to>
      <xdr:col>10</xdr:col>
      <xdr:colOff>0</xdr:colOff>
      <xdr:row>8</xdr:row>
      <xdr:rowOff>526359</xdr:rowOff>
    </xdr:to>
    <xdr:sp macro="" textlink="">
      <xdr:nvSpPr>
        <xdr:cNvPr id="8" name="Round Same Side Corner Rectangle 7"/>
        <xdr:cNvSpPr/>
      </xdr:nvSpPr>
      <xdr:spPr>
        <a:xfrm>
          <a:off x="0" y="1466850"/>
          <a:ext cx="8839200" cy="316809"/>
        </a:xfrm>
        <a:prstGeom prst="round2SameRect">
          <a:avLst/>
        </a:prstGeom>
        <a:solidFill>
          <a:schemeClr val="accent6">
            <a:lumMod val="75000"/>
          </a:schemeClr>
        </a:solidFill>
        <a:ln w="9525"/>
        <a:effectLst>
          <a:outerShdw blurRad="40000" dist="23000" dir="5400000" rotWithShape="0">
            <a:srgbClr val="000000">
              <a:alpha val="35000"/>
            </a:srgbClr>
          </a:outerShdw>
          <a:softEdge rad="635000"/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b">
          <a:scene3d>
            <a:camera prst="orthographicFront"/>
            <a:lightRig rig="soft" dir="t">
              <a:rot lat="0" lon="0" rev="10800000"/>
            </a:lightRig>
          </a:scene3d>
          <a:sp3d>
            <a:bevelT w="27940" h="12700"/>
            <a:contourClr>
              <a:srgbClr val="DDDDDD"/>
            </a:contourClr>
          </a:sp3d>
        </a:bodyPr>
        <a:lstStyle/>
        <a:p>
          <a:pPr algn="ctr"/>
          <a:r>
            <a:rPr lang="en-US" sz="1400" b="1" cap="none" spc="150">
              <a:ln w="11430"/>
              <a:solidFill>
                <a:srgbClr val="F8F8F8"/>
              </a:solidFill>
              <a:effectLst>
                <a:outerShdw blurRad="25400" algn="tl" rotWithShape="0">
                  <a:srgbClr val="000000">
                    <a:alpha val="43000"/>
                  </a:srgbClr>
                </a:outerShdw>
              </a:effectLst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WMECO</a:t>
          </a:r>
          <a:r>
            <a:rPr lang="en-US" sz="1400" b="1" cap="none" spc="150" baseline="0">
              <a:ln w="11430"/>
              <a:solidFill>
                <a:srgbClr val="F8F8F8"/>
              </a:solidFill>
              <a:effectLst>
                <a:outerShdw blurRad="25400" algn="tl" rotWithShape="0">
                  <a:srgbClr val="000000">
                    <a:alpha val="43000"/>
                  </a:srgbClr>
                </a:outerShdw>
              </a:effectLst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499,999 - 999,999 kWh</a:t>
          </a:r>
          <a:endParaRPr lang="en-US" sz="1400" b="1" cap="none" spc="150">
            <a:ln w="11430"/>
            <a:solidFill>
              <a:srgbClr val="F8F8F8"/>
            </a:solidFill>
            <a:effectLst>
              <a:outerShdw blurRad="25400" algn="tl" rotWithShape="0">
                <a:srgbClr val="000000">
                  <a:alpha val="43000"/>
                </a:srgbClr>
              </a:outerShdw>
            </a:effectLst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 editAs="oneCell">
    <xdr:from>
      <xdr:col>7</xdr:col>
      <xdr:colOff>447675</xdr:colOff>
      <xdr:row>6</xdr:row>
      <xdr:rowOff>9525</xdr:rowOff>
    </xdr:from>
    <xdr:to>
      <xdr:col>7</xdr:col>
      <xdr:colOff>1088308</xdr:colOff>
      <xdr:row>8</xdr:row>
      <xdr:rowOff>142874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86450" y="1057275"/>
          <a:ext cx="640633" cy="571499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28</xdr:row>
      <xdr:rowOff>0</xdr:rowOff>
    </xdr:from>
    <xdr:to>
      <xdr:col>9</xdr:col>
      <xdr:colOff>1123950</xdr:colOff>
      <xdr:row>47</xdr:row>
      <xdr:rowOff>66675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5</xdr:row>
      <xdr:rowOff>0</xdr:rowOff>
    </xdr:from>
    <xdr:to>
      <xdr:col>23</xdr:col>
      <xdr:colOff>653863</xdr:colOff>
      <xdr:row>15</xdr:row>
      <xdr:rowOff>171450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24</xdr:row>
      <xdr:rowOff>0</xdr:rowOff>
    </xdr:from>
    <xdr:to>
      <xdr:col>23</xdr:col>
      <xdr:colOff>653863</xdr:colOff>
      <xdr:row>34</xdr:row>
      <xdr:rowOff>171450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81</xdr:row>
      <xdr:rowOff>0</xdr:rowOff>
    </xdr:from>
    <xdr:to>
      <xdr:col>23</xdr:col>
      <xdr:colOff>653863</xdr:colOff>
      <xdr:row>91</xdr:row>
      <xdr:rowOff>171450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100</xdr:row>
      <xdr:rowOff>0</xdr:rowOff>
    </xdr:from>
    <xdr:to>
      <xdr:col>23</xdr:col>
      <xdr:colOff>653863</xdr:colOff>
      <xdr:row>110</xdr:row>
      <xdr:rowOff>161925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0</xdr:colOff>
      <xdr:row>43</xdr:row>
      <xdr:rowOff>0</xdr:rowOff>
    </xdr:from>
    <xdr:to>
      <xdr:col>23</xdr:col>
      <xdr:colOff>653863</xdr:colOff>
      <xdr:row>53</xdr:row>
      <xdr:rowOff>123825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0</xdr:colOff>
      <xdr:row>62</xdr:row>
      <xdr:rowOff>0</xdr:rowOff>
    </xdr:from>
    <xdr:to>
      <xdr:col>23</xdr:col>
      <xdr:colOff>653863</xdr:colOff>
      <xdr:row>73</xdr:row>
      <xdr:rowOff>47625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0</xdr:colOff>
      <xdr:row>119</xdr:row>
      <xdr:rowOff>0</xdr:rowOff>
    </xdr:from>
    <xdr:to>
      <xdr:col>23</xdr:col>
      <xdr:colOff>653863</xdr:colOff>
      <xdr:row>129</xdr:row>
      <xdr:rowOff>171450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0</xdr:colOff>
      <xdr:row>138</xdr:row>
      <xdr:rowOff>0</xdr:rowOff>
    </xdr:from>
    <xdr:to>
      <xdr:col>23</xdr:col>
      <xdr:colOff>653863</xdr:colOff>
      <xdr:row>148</xdr:row>
      <xdr:rowOff>171450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0</xdr:colOff>
      <xdr:row>158</xdr:row>
      <xdr:rowOff>0</xdr:rowOff>
    </xdr:from>
    <xdr:to>
      <xdr:col>23</xdr:col>
      <xdr:colOff>653863</xdr:colOff>
      <xdr:row>168</xdr:row>
      <xdr:rowOff>171450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0</xdr:colOff>
      <xdr:row>177</xdr:row>
      <xdr:rowOff>0</xdr:rowOff>
    </xdr:from>
    <xdr:to>
      <xdr:col>23</xdr:col>
      <xdr:colOff>653863</xdr:colOff>
      <xdr:row>187</xdr:row>
      <xdr:rowOff>171450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</xdr:col>
      <xdr:colOff>0</xdr:colOff>
      <xdr:row>196</xdr:row>
      <xdr:rowOff>0</xdr:rowOff>
    </xdr:from>
    <xdr:to>
      <xdr:col>23</xdr:col>
      <xdr:colOff>653863</xdr:colOff>
      <xdr:row>206</xdr:row>
      <xdr:rowOff>171450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11</xdr:col>
      <xdr:colOff>0</xdr:colOff>
      <xdr:row>215</xdr:row>
      <xdr:rowOff>0</xdr:rowOff>
    </xdr:from>
    <xdr:to>
      <xdr:col>23</xdr:col>
      <xdr:colOff>653863</xdr:colOff>
      <xdr:row>225</xdr:row>
      <xdr:rowOff>171450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11</xdr:col>
      <xdr:colOff>0</xdr:colOff>
      <xdr:row>234</xdr:row>
      <xdr:rowOff>0</xdr:rowOff>
    </xdr:from>
    <xdr:to>
      <xdr:col>23</xdr:col>
      <xdr:colOff>653863</xdr:colOff>
      <xdr:row>244</xdr:row>
      <xdr:rowOff>171450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11</xdr:col>
      <xdr:colOff>0</xdr:colOff>
      <xdr:row>253</xdr:row>
      <xdr:rowOff>0</xdr:rowOff>
    </xdr:from>
    <xdr:to>
      <xdr:col>23</xdr:col>
      <xdr:colOff>653863</xdr:colOff>
      <xdr:row>263</xdr:row>
      <xdr:rowOff>171450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11</xdr:col>
      <xdr:colOff>0</xdr:colOff>
      <xdr:row>273</xdr:row>
      <xdr:rowOff>0</xdr:rowOff>
    </xdr:from>
    <xdr:to>
      <xdr:col>23</xdr:col>
      <xdr:colOff>653863</xdr:colOff>
      <xdr:row>283</xdr:row>
      <xdr:rowOff>171450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11</xdr:col>
      <xdr:colOff>0</xdr:colOff>
      <xdr:row>292</xdr:row>
      <xdr:rowOff>0</xdr:rowOff>
    </xdr:from>
    <xdr:to>
      <xdr:col>23</xdr:col>
      <xdr:colOff>653863</xdr:colOff>
      <xdr:row>302</xdr:row>
      <xdr:rowOff>171450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  <pageSetUpPr fitToPage="1"/>
  </sheetPr>
  <dimension ref="A1:Y82"/>
  <sheetViews>
    <sheetView showGridLines="0" tabSelected="1" zoomScaleNormal="100" workbookViewId="0">
      <pane ySplit="9" topLeftCell="A10" activePane="bottomLeft" state="frozen"/>
      <selection pane="bottomLeft"/>
    </sheetView>
  </sheetViews>
  <sheetFormatPr defaultRowHeight="15"/>
  <cols>
    <col min="1" max="1" width="14.5703125" style="40" customWidth="1"/>
    <col min="2" max="2" width="9.140625" style="40" bestFit="1" customWidth="1"/>
    <col min="3" max="3" width="8.7109375" style="40" customWidth="1"/>
    <col min="4" max="9" width="17" style="40" customWidth="1"/>
    <col min="10" max="12" width="9.140625" style="8" hidden="1" customWidth="1"/>
    <col min="13" max="13" width="9.5703125" style="8" customWidth="1"/>
    <col min="14" max="14" width="11.42578125" style="8" bestFit="1" customWidth="1"/>
    <col min="15" max="17" width="9.140625" style="8"/>
    <col min="18" max="18" width="14.5703125" style="8" customWidth="1"/>
    <col min="19" max="21" width="9.140625" style="8"/>
    <col min="22" max="22" width="9.140625" style="34" customWidth="1"/>
    <col min="23" max="23" width="9.140625" style="8"/>
    <col min="24" max="24" width="13.5703125" style="8" hidden="1" customWidth="1"/>
    <col min="25" max="25" width="10.5703125" style="8" hidden="1" customWidth="1"/>
    <col min="26" max="26" width="9.140625" style="8" customWidth="1"/>
    <col min="27" max="223" width="9.140625" style="8"/>
    <col min="224" max="224" width="0.28515625" style="8" customWidth="1"/>
    <col min="225" max="225" width="12.7109375" style="8" customWidth="1"/>
    <col min="226" max="226" width="2.7109375" style="8" customWidth="1"/>
    <col min="227" max="227" width="4.42578125" style="8" customWidth="1"/>
    <col min="228" max="228" width="0.5703125" style="8" customWidth="1"/>
    <col min="229" max="229" width="8.7109375" style="8" customWidth="1"/>
    <col min="230" max="230" width="3.42578125" style="8" customWidth="1"/>
    <col min="231" max="231" width="1" style="8" customWidth="1"/>
    <col min="232" max="232" width="0" style="8" hidden="1" customWidth="1"/>
    <col min="233" max="233" width="3.5703125" style="8" customWidth="1"/>
    <col min="234" max="234" width="6.140625" style="8" customWidth="1"/>
    <col min="235" max="235" width="14" style="8" customWidth="1"/>
    <col min="236" max="236" width="9.85546875" style="8" customWidth="1"/>
    <col min="237" max="237" width="0.28515625" style="8" customWidth="1"/>
    <col min="238" max="238" width="1.28515625" style="8" customWidth="1"/>
    <col min="239" max="239" width="0" style="8" hidden="1" customWidth="1"/>
    <col min="240" max="240" width="4" style="8" customWidth="1"/>
    <col min="241" max="241" width="3.140625" style="8" customWidth="1"/>
    <col min="242" max="242" width="0" style="8" hidden="1" customWidth="1"/>
    <col min="243" max="243" width="2" style="8" customWidth="1"/>
    <col min="244" max="244" width="0.5703125" style="8" customWidth="1"/>
    <col min="245" max="245" width="1.28515625" style="8" customWidth="1"/>
    <col min="246" max="246" width="8.28515625" style="8" customWidth="1"/>
    <col min="247" max="251" width="0" style="8" hidden="1" customWidth="1"/>
    <col min="252" max="253" width="9.140625" style="8"/>
    <col min="254" max="257" width="10.5703125" style="8" bestFit="1" customWidth="1"/>
    <col min="258" max="263" width="16.85546875" style="8" customWidth="1"/>
    <col min="264" max="479" width="9.140625" style="8"/>
    <col min="480" max="480" width="0.28515625" style="8" customWidth="1"/>
    <col min="481" max="481" width="12.7109375" style="8" customWidth="1"/>
    <col min="482" max="482" width="2.7109375" style="8" customWidth="1"/>
    <col min="483" max="483" width="4.42578125" style="8" customWidth="1"/>
    <col min="484" max="484" width="0.5703125" style="8" customWidth="1"/>
    <col min="485" max="485" width="8.7109375" style="8" customWidth="1"/>
    <col min="486" max="486" width="3.42578125" style="8" customWidth="1"/>
    <col min="487" max="487" width="1" style="8" customWidth="1"/>
    <col min="488" max="488" width="0" style="8" hidden="1" customWidth="1"/>
    <col min="489" max="489" width="3.5703125" style="8" customWidth="1"/>
    <col min="490" max="490" width="6.140625" style="8" customWidth="1"/>
    <col min="491" max="491" width="14" style="8" customWidth="1"/>
    <col min="492" max="492" width="9.85546875" style="8" customWidth="1"/>
    <col min="493" max="493" width="0.28515625" style="8" customWidth="1"/>
    <col min="494" max="494" width="1.28515625" style="8" customWidth="1"/>
    <col min="495" max="495" width="0" style="8" hidden="1" customWidth="1"/>
    <col min="496" max="496" width="4" style="8" customWidth="1"/>
    <col min="497" max="497" width="3.140625" style="8" customWidth="1"/>
    <col min="498" max="498" width="0" style="8" hidden="1" customWidth="1"/>
    <col min="499" max="499" width="2" style="8" customWidth="1"/>
    <col min="500" max="500" width="0.5703125" style="8" customWidth="1"/>
    <col min="501" max="501" width="1.28515625" style="8" customWidth="1"/>
    <col min="502" max="502" width="8.28515625" style="8" customWidth="1"/>
    <col min="503" max="507" width="0" style="8" hidden="1" customWidth="1"/>
    <col min="508" max="509" width="9.140625" style="8"/>
    <col min="510" max="513" width="10.5703125" style="8" bestFit="1" customWidth="1"/>
    <col min="514" max="519" width="16.85546875" style="8" customWidth="1"/>
    <col min="520" max="735" width="9.140625" style="8"/>
    <col min="736" max="736" width="0.28515625" style="8" customWidth="1"/>
    <col min="737" max="737" width="12.7109375" style="8" customWidth="1"/>
    <col min="738" max="738" width="2.7109375" style="8" customWidth="1"/>
    <col min="739" max="739" width="4.42578125" style="8" customWidth="1"/>
    <col min="740" max="740" width="0.5703125" style="8" customWidth="1"/>
    <col min="741" max="741" width="8.7109375" style="8" customWidth="1"/>
    <col min="742" max="742" width="3.42578125" style="8" customWidth="1"/>
    <col min="743" max="743" width="1" style="8" customWidth="1"/>
    <col min="744" max="744" width="0" style="8" hidden="1" customWidth="1"/>
    <col min="745" max="745" width="3.5703125" style="8" customWidth="1"/>
    <col min="746" max="746" width="6.140625" style="8" customWidth="1"/>
    <col min="747" max="747" width="14" style="8" customWidth="1"/>
    <col min="748" max="748" width="9.85546875" style="8" customWidth="1"/>
    <col min="749" max="749" width="0.28515625" style="8" customWidth="1"/>
    <col min="750" max="750" width="1.28515625" style="8" customWidth="1"/>
    <col min="751" max="751" width="0" style="8" hidden="1" customWidth="1"/>
    <col min="752" max="752" width="4" style="8" customWidth="1"/>
    <col min="753" max="753" width="3.140625" style="8" customWidth="1"/>
    <col min="754" max="754" width="0" style="8" hidden="1" customWidth="1"/>
    <col min="755" max="755" width="2" style="8" customWidth="1"/>
    <col min="756" max="756" width="0.5703125" style="8" customWidth="1"/>
    <col min="757" max="757" width="1.28515625" style="8" customWidth="1"/>
    <col min="758" max="758" width="8.28515625" style="8" customWidth="1"/>
    <col min="759" max="763" width="0" style="8" hidden="1" customWidth="1"/>
    <col min="764" max="765" width="9.140625" style="8"/>
    <col min="766" max="769" width="10.5703125" style="8" bestFit="1" customWidth="1"/>
    <col min="770" max="775" width="16.85546875" style="8" customWidth="1"/>
    <col min="776" max="991" width="9.140625" style="8"/>
    <col min="992" max="992" width="0.28515625" style="8" customWidth="1"/>
    <col min="993" max="993" width="12.7109375" style="8" customWidth="1"/>
    <col min="994" max="994" width="2.7109375" style="8" customWidth="1"/>
    <col min="995" max="995" width="4.42578125" style="8" customWidth="1"/>
    <col min="996" max="996" width="0.5703125" style="8" customWidth="1"/>
    <col min="997" max="997" width="8.7109375" style="8" customWidth="1"/>
    <col min="998" max="998" width="3.42578125" style="8" customWidth="1"/>
    <col min="999" max="999" width="1" style="8" customWidth="1"/>
    <col min="1000" max="1000" width="0" style="8" hidden="1" customWidth="1"/>
    <col min="1001" max="1001" width="3.5703125" style="8" customWidth="1"/>
    <col min="1002" max="1002" width="6.140625" style="8" customWidth="1"/>
    <col min="1003" max="1003" width="14" style="8" customWidth="1"/>
    <col min="1004" max="1004" width="9.85546875" style="8" customWidth="1"/>
    <col min="1005" max="1005" width="0.28515625" style="8" customWidth="1"/>
    <col min="1006" max="1006" width="1.28515625" style="8" customWidth="1"/>
    <col min="1007" max="1007" width="0" style="8" hidden="1" customWidth="1"/>
    <col min="1008" max="1008" width="4" style="8" customWidth="1"/>
    <col min="1009" max="1009" width="3.140625" style="8" customWidth="1"/>
    <col min="1010" max="1010" width="0" style="8" hidden="1" customWidth="1"/>
    <col min="1011" max="1011" width="2" style="8" customWidth="1"/>
    <col min="1012" max="1012" width="0.5703125" style="8" customWidth="1"/>
    <col min="1013" max="1013" width="1.28515625" style="8" customWidth="1"/>
    <col min="1014" max="1014" width="8.28515625" style="8" customWidth="1"/>
    <col min="1015" max="1019" width="0" style="8" hidden="1" customWidth="1"/>
    <col min="1020" max="1021" width="9.140625" style="8"/>
    <col min="1022" max="1025" width="10.5703125" style="8" bestFit="1" customWidth="1"/>
    <col min="1026" max="1031" width="16.85546875" style="8" customWidth="1"/>
    <col min="1032" max="1247" width="9.140625" style="8"/>
    <col min="1248" max="1248" width="0.28515625" style="8" customWidth="1"/>
    <col min="1249" max="1249" width="12.7109375" style="8" customWidth="1"/>
    <col min="1250" max="1250" width="2.7109375" style="8" customWidth="1"/>
    <col min="1251" max="1251" width="4.42578125" style="8" customWidth="1"/>
    <col min="1252" max="1252" width="0.5703125" style="8" customWidth="1"/>
    <col min="1253" max="1253" width="8.7109375" style="8" customWidth="1"/>
    <col min="1254" max="1254" width="3.42578125" style="8" customWidth="1"/>
    <col min="1255" max="1255" width="1" style="8" customWidth="1"/>
    <col min="1256" max="1256" width="0" style="8" hidden="1" customWidth="1"/>
    <col min="1257" max="1257" width="3.5703125" style="8" customWidth="1"/>
    <col min="1258" max="1258" width="6.140625" style="8" customWidth="1"/>
    <col min="1259" max="1259" width="14" style="8" customWidth="1"/>
    <col min="1260" max="1260" width="9.85546875" style="8" customWidth="1"/>
    <col min="1261" max="1261" width="0.28515625" style="8" customWidth="1"/>
    <col min="1262" max="1262" width="1.28515625" style="8" customWidth="1"/>
    <col min="1263" max="1263" width="0" style="8" hidden="1" customWidth="1"/>
    <col min="1264" max="1264" width="4" style="8" customWidth="1"/>
    <col min="1265" max="1265" width="3.140625" style="8" customWidth="1"/>
    <col min="1266" max="1266" width="0" style="8" hidden="1" customWidth="1"/>
    <col min="1267" max="1267" width="2" style="8" customWidth="1"/>
    <col min="1268" max="1268" width="0.5703125" style="8" customWidth="1"/>
    <col min="1269" max="1269" width="1.28515625" style="8" customWidth="1"/>
    <col min="1270" max="1270" width="8.28515625" style="8" customWidth="1"/>
    <col min="1271" max="1275" width="0" style="8" hidden="1" customWidth="1"/>
    <col min="1276" max="1277" width="9.140625" style="8"/>
    <col min="1278" max="1281" width="10.5703125" style="8" bestFit="1" customWidth="1"/>
    <col min="1282" max="1287" width="16.85546875" style="8" customWidth="1"/>
    <col min="1288" max="1503" width="9.140625" style="8"/>
    <col min="1504" max="1504" width="0.28515625" style="8" customWidth="1"/>
    <col min="1505" max="1505" width="12.7109375" style="8" customWidth="1"/>
    <col min="1506" max="1506" width="2.7109375" style="8" customWidth="1"/>
    <col min="1507" max="1507" width="4.42578125" style="8" customWidth="1"/>
    <col min="1508" max="1508" width="0.5703125" style="8" customWidth="1"/>
    <col min="1509" max="1509" width="8.7109375" style="8" customWidth="1"/>
    <col min="1510" max="1510" width="3.42578125" style="8" customWidth="1"/>
    <col min="1511" max="1511" width="1" style="8" customWidth="1"/>
    <col min="1512" max="1512" width="0" style="8" hidden="1" customWidth="1"/>
    <col min="1513" max="1513" width="3.5703125" style="8" customWidth="1"/>
    <col min="1514" max="1514" width="6.140625" style="8" customWidth="1"/>
    <col min="1515" max="1515" width="14" style="8" customWidth="1"/>
    <col min="1516" max="1516" width="9.85546875" style="8" customWidth="1"/>
    <col min="1517" max="1517" width="0.28515625" style="8" customWidth="1"/>
    <col min="1518" max="1518" width="1.28515625" style="8" customWidth="1"/>
    <col min="1519" max="1519" width="0" style="8" hidden="1" customWidth="1"/>
    <col min="1520" max="1520" width="4" style="8" customWidth="1"/>
    <col min="1521" max="1521" width="3.140625" style="8" customWidth="1"/>
    <col min="1522" max="1522" width="0" style="8" hidden="1" customWidth="1"/>
    <col min="1523" max="1523" width="2" style="8" customWidth="1"/>
    <col min="1524" max="1524" width="0.5703125" style="8" customWidth="1"/>
    <col min="1525" max="1525" width="1.28515625" style="8" customWidth="1"/>
    <col min="1526" max="1526" width="8.28515625" style="8" customWidth="1"/>
    <col min="1527" max="1531" width="0" style="8" hidden="1" customWidth="1"/>
    <col min="1532" max="1533" width="9.140625" style="8"/>
    <col min="1534" max="1537" width="10.5703125" style="8" bestFit="1" customWidth="1"/>
    <col min="1538" max="1543" width="16.85546875" style="8" customWidth="1"/>
    <col min="1544" max="1759" width="9.140625" style="8"/>
    <col min="1760" max="1760" width="0.28515625" style="8" customWidth="1"/>
    <col min="1761" max="1761" width="12.7109375" style="8" customWidth="1"/>
    <col min="1762" max="1762" width="2.7109375" style="8" customWidth="1"/>
    <col min="1763" max="1763" width="4.42578125" style="8" customWidth="1"/>
    <col min="1764" max="1764" width="0.5703125" style="8" customWidth="1"/>
    <col min="1765" max="1765" width="8.7109375" style="8" customWidth="1"/>
    <col min="1766" max="1766" width="3.42578125" style="8" customWidth="1"/>
    <col min="1767" max="1767" width="1" style="8" customWidth="1"/>
    <col min="1768" max="1768" width="0" style="8" hidden="1" customWidth="1"/>
    <col min="1769" max="1769" width="3.5703125" style="8" customWidth="1"/>
    <col min="1770" max="1770" width="6.140625" style="8" customWidth="1"/>
    <col min="1771" max="1771" width="14" style="8" customWidth="1"/>
    <col min="1772" max="1772" width="9.85546875" style="8" customWidth="1"/>
    <col min="1773" max="1773" width="0.28515625" style="8" customWidth="1"/>
    <col min="1774" max="1774" width="1.28515625" style="8" customWidth="1"/>
    <col min="1775" max="1775" width="0" style="8" hidden="1" customWidth="1"/>
    <col min="1776" max="1776" width="4" style="8" customWidth="1"/>
    <col min="1777" max="1777" width="3.140625" style="8" customWidth="1"/>
    <col min="1778" max="1778" width="0" style="8" hidden="1" customWidth="1"/>
    <col min="1779" max="1779" width="2" style="8" customWidth="1"/>
    <col min="1780" max="1780" width="0.5703125" style="8" customWidth="1"/>
    <col min="1781" max="1781" width="1.28515625" style="8" customWidth="1"/>
    <col min="1782" max="1782" width="8.28515625" style="8" customWidth="1"/>
    <col min="1783" max="1787" width="0" style="8" hidden="1" customWidth="1"/>
    <col min="1788" max="1789" width="9.140625" style="8"/>
    <col min="1790" max="1793" width="10.5703125" style="8" bestFit="1" customWidth="1"/>
    <col min="1794" max="1799" width="16.85546875" style="8" customWidth="1"/>
    <col min="1800" max="2015" width="9.140625" style="8"/>
    <col min="2016" max="2016" width="0.28515625" style="8" customWidth="1"/>
    <col min="2017" max="2017" width="12.7109375" style="8" customWidth="1"/>
    <col min="2018" max="2018" width="2.7109375" style="8" customWidth="1"/>
    <col min="2019" max="2019" width="4.42578125" style="8" customWidth="1"/>
    <col min="2020" max="2020" width="0.5703125" style="8" customWidth="1"/>
    <col min="2021" max="2021" width="8.7109375" style="8" customWidth="1"/>
    <col min="2022" max="2022" width="3.42578125" style="8" customWidth="1"/>
    <col min="2023" max="2023" width="1" style="8" customWidth="1"/>
    <col min="2024" max="2024" width="0" style="8" hidden="1" customWidth="1"/>
    <col min="2025" max="2025" width="3.5703125" style="8" customWidth="1"/>
    <col min="2026" max="2026" width="6.140625" style="8" customWidth="1"/>
    <col min="2027" max="2027" width="14" style="8" customWidth="1"/>
    <col min="2028" max="2028" width="9.85546875" style="8" customWidth="1"/>
    <col min="2029" max="2029" width="0.28515625" style="8" customWidth="1"/>
    <col min="2030" max="2030" width="1.28515625" style="8" customWidth="1"/>
    <col min="2031" max="2031" width="0" style="8" hidden="1" customWidth="1"/>
    <col min="2032" max="2032" width="4" style="8" customWidth="1"/>
    <col min="2033" max="2033" width="3.140625" style="8" customWidth="1"/>
    <col min="2034" max="2034" width="0" style="8" hidden="1" customWidth="1"/>
    <col min="2035" max="2035" width="2" style="8" customWidth="1"/>
    <col min="2036" max="2036" width="0.5703125" style="8" customWidth="1"/>
    <col min="2037" max="2037" width="1.28515625" style="8" customWidth="1"/>
    <col min="2038" max="2038" width="8.28515625" style="8" customWidth="1"/>
    <col min="2039" max="2043" width="0" style="8" hidden="1" customWidth="1"/>
    <col min="2044" max="2045" width="9.140625" style="8"/>
    <col min="2046" max="2049" width="10.5703125" style="8" bestFit="1" customWidth="1"/>
    <col min="2050" max="2055" width="16.85546875" style="8" customWidth="1"/>
    <col min="2056" max="2271" width="9.140625" style="8"/>
    <col min="2272" max="2272" width="0.28515625" style="8" customWidth="1"/>
    <col min="2273" max="2273" width="12.7109375" style="8" customWidth="1"/>
    <col min="2274" max="2274" width="2.7109375" style="8" customWidth="1"/>
    <col min="2275" max="2275" width="4.42578125" style="8" customWidth="1"/>
    <col min="2276" max="2276" width="0.5703125" style="8" customWidth="1"/>
    <col min="2277" max="2277" width="8.7109375" style="8" customWidth="1"/>
    <col min="2278" max="2278" width="3.42578125" style="8" customWidth="1"/>
    <col min="2279" max="2279" width="1" style="8" customWidth="1"/>
    <col min="2280" max="2280" width="0" style="8" hidden="1" customWidth="1"/>
    <col min="2281" max="2281" width="3.5703125" style="8" customWidth="1"/>
    <col min="2282" max="2282" width="6.140625" style="8" customWidth="1"/>
    <col min="2283" max="2283" width="14" style="8" customWidth="1"/>
    <col min="2284" max="2284" width="9.85546875" style="8" customWidth="1"/>
    <col min="2285" max="2285" width="0.28515625" style="8" customWidth="1"/>
    <col min="2286" max="2286" width="1.28515625" style="8" customWidth="1"/>
    <col min="2287" max="2287" width="0" style="8" hidden="1" customWidth="1"/>
    <col min="2288" max="2288" width="4" style="8" customWidth="1"/>
    <col min="2289" max="2289" width="3.140625" style="8" customWidth="1"/>
    <col min="2290" max="2290" width="0" style="8" hidden="1" customWidth="1"/>
    <col min="2291" max="2291" width="2" style="8" customWidth="1"/>
    <col min="2292" max="2292" width="0.5703125" style="8" customWidth="1"/>
    <col min="2293" max="2293" width="1.28515625" style="8" customWidth="1"/>
    <col min="2294" max="2294" width="8.28515625" style="8" customWidth="1"/>
    <col min="2295" max="2299" width="0" style="8" hidden="1" customWidth="1"/>
    <col min="2300" max="2301" width="9.140625" style="8"/>
    <col min="2302" max="2305" width="10.5703125" style="8" bestFit="1" customWidth="1"/>
    <col min="2306" max="2311" width="16.85546875" style="8" customWidth="1"/>
    <col min="2312" max="2527" width="9.140625" style="8"/>
    <col min="2528" max="2528" width="0.28515625" style="8" customWidth="1"/>
    <col min="2529" max="2529" width="12.7109375" style="8" customWidth="1"/>
    <col min="2530" max="2530" width="2.7109375" style="8" customWidth="1"/>
    <col min="2531" max="2531" width="4.42578125" style="8" customWidth="1"/>
    <col min="2532" max="2532" width="0.5703125" style="8" customWidth="1"/>
    <col min="2533" max="2533" width="8.7109375" style="8" customWidth="1"/>
    <col min="2534" max="2534" width="3.42578125" style="8" customWidth="1"/>
    <col min="2535" max="2535" width="1" style="8" customWidth="1"/>
    <col min="2536" max="2536" width="0" style="8" hidden="1" customWidth="1"/>
    <col min="2537" max="2537" width="3.5703125" style="8" customWidth="1"/>
    <col min="2538" max="2538" width="6.140625" style="8" customWidth="1"/>
    <col min="2539" max="2539" width="14" style="8" customWidth="1"/>
    <col min="2540" max="2540" width="9.85546875" style="8" customWidth="1"/>
    <col min="2541" max="2541" width="0.28515625" style="8" customWidth="1"/>
    <col min="2542" max="2542" width="1.28515625" style="8" customWidth="1"/>
    <col min="2543" max="2543" width="0" style="8" hidden="1" customWidth="1"/>
    <col min="2544" max="2544" width="4" style="8" customWidth="1"/>
    <col min="2545" max="2545" width="3.140625" style="8" customWidth="1"/>
    <col min="2546" max="2546" width="0" style="8" hidden="1" customWidth="1"/>
    <col min="2547" max="2547" width="2" style="8" customWidth="1"/>
    <col min="2548" max="2548" width="0.5703125" style="8" customWidth="1"/>
    <col min="2549" max="2549" width="1.28515625" style="8" customWidth="1"/>
    <col min="2550" max="2550" width="8.28515625" style="8" customWidth="1"/>
    <col min="2551" max="2555" width="0" style="8" hidden="1" customWidth="1"/>
    <col min="2556" max="2557" width="9.140625" style="8"/>
    <col min="2558" max="2561" width="10.5703125" style="8" bestFit="1" customWidth="1"/>
    <col min="2562" max="2567" width="16.85546875" style="8" customWidth="1"/>
    <col min="2568" max="2783" width="9.140625" style="8"/>
    <col min="2784" max="2784" width="0.28515625" style="8" customWidth="1"/>
    <col min="2785" max="2785" width="12.7109375" style="8" customWidth="1"/>
    <col min="2786" max="2786" width="2.7109375" style="8" customWidth="1"/>
    <col min="2787" max="2787" width="4.42578125" style="8" customWidth="1"/>
    <col min="2788" max="2788" width="0.5703125" style="8" customWidth="1"/>
    <col min="2789" max="2789" width="8.7109375" style="8" customWidth="1"/>
    <col min="2790" max="2790" width="3.42578125" style="8" customWidth="1"/>
    <col min="2791" max="2791" width="1" style="8" customWidth="1"/>
    <col min="2792" max="2792" width="0" style="8" hidden="1" customWidth="1"/>
    <col min="2793" max="2793" width="3.5703125" style="8" customWidth="1"/>
    <col min="2794" max="2794" width="6.140625" style="8" customWidth="1"/>
    <col min="2795" max="2795" width="14" style="8" customWidth="1"/>
    <col min="2796" max="2796" width="9.85546875" style="8" customWidth="1"/>
    <col min="2797" max="2797" width="0.28515625" style="8" customWidth="1"/>
    <col min="2798" max="2798" width="1.28515625" style="8" customWidth="1"/>
    <col min="2799" max="2799" width="0" style="8" hidden="1" customWidth="1"/>
    <col min="2800" max="2800" width="4" style="8" customWidth="1"/>
    <col min="2801" max="2801" width="3.140625" style="8" customWidth="1"/>
    <col min="2802" max="2802" width="0" style="8" hidden="1" customWidth="1"/>
    <col min="2803" max="2803" width="2" style="8" customWidth="1"/>
    <col min="2804" max="2804" width="0.5703125" style="8" customWidth="1"/>
    <col min="2805" max="2805" width="1.28515625" style="8" customWidth="1"/>
    <col min="2806" max="2806" width="8.28515625" style="8" customWidth="1"/>
    <col min="2807" max="2811" width="0" style="8" hidden="1" customWidth="1"/>
    <col min="2812" max="2813" width="9.140625" style="8"/>
    <col min="2814" max="2817" width="10.5703125" style="8" bestFit="1" customWidth="1"/>
    <col min="2818" max="2823" width="16.85546875" style="8" customWidth="1"/>
    <col min="2824" max="3039" width="9.140625" style="8"/>
    <col min="3040" max="3040" width="0.28515625" style="8" customWidth="1"/>
    <col min="3041" max="3041" width="12.7109375" style="8" customWidth="1"/>
    <col min="3042" max="3042" width="2.7109375" style="8" customWidth="1"/>
    <col min="3043" max="3043" width="4.42578125" style="8" customWidth="1"/>
    <col min="3044" max="3044" width="0.5703125" style="8" customWidth="1"/>
    <col min="3045" max="3045" width="8.7109375" style="8" customWidth="1"/>
    <col min="3046" max="3046" width="3.42578125" style="8" customWidth="1"/>
    <col min="3047" max="3047" width="1" style="8" customWidth="1"/>
    <col min="3048" max="3048" width="0" style="8" hidden="1" customWidth="1"/>
    <col min="3049" max="3049" width="3.5703125" style="8" customWidth="1"/>
    <col min="3050" max="3050" width="6.140625" style="8" customWidth="1"/>
    <col min="3051" max="3051" width="14" style="8" customWidth="1"/>
    <col min="3052" max="3052" width="9.85546875" style="8" customWidth="1"/>
    <col min="3053" max="3053" width="0.28515625" style="8" customWidth="1"/>
    <col min="3054" max="3054" width="1.28515625" style="8" customWidth="1"/>
    <col min="3055" max="3055" width="0" style="8" hidden="1" customWidth="1"/>
    <col min="3056" max="3056" width="4" style="8" customWidth="1"/>
    <col min="3057" max="3057" width="3.140625" style="8" customWidth="1"/>
    <col min="3058" max="3058" width="0" style="8" hidden="1" customWidth="1"/>
    <col min="3059" max="3059" width="2" style="8" customWidth="1"/>
    <col min="3060" max="3060" width="0.5703125" style="8" customWidth="1"/>
    <col min="3061" max="3061" width="1.28515625" style="8" customWidth="1"/>
    <col min="3062" max="3062" width="8.28515625" style="8" customWidth="1"/>
    <col min="3063" max="3067" width="0" style="8" hidden="1" customWidth="1"/>
    <col min="3068" max="3069" width="9.140625" style="8"/>
    <col min="3070" max="3073" width="10.5703125" style="8" bestFit="1" customWidth="1"/>
    <col min="3074" max="3079" width="16.85546875" style="8" customWidth="1"/>
    <col min="3080" max="3295" width="9.140625" style="8"/>
    <col min="3296" max="3296" width="0.28515625" style="8" customWidth="1"/>
    <col min="3297" max="3297" width="12.7109375" style="8" customWidth="1"/>
    <col min="3298" max="3298" width="2.7109375" style="8" customWidth="1"/>
    <col min="3299" max="3299" width="4.42578125" style="8" customWidth="1"/>
    <col min="3300" max="3300" width="0.5703125" style="8" customWidth="1"/>
    <col min="3301" max="3301" width="8.7109375" style="8" customWidth="1"/>
    <col min="3302" max="3302" width="3.42578125" style="8" customWidth="1"/>
    <col min="3303" max="3303" width="1" style="8" customWidth="1"/>
    <col min="3304" max="3304" width="0" style="8" hidden="1" customWidth="1"/>
    <col min="3305" max="3305" width="3.5703125" style="8" customWidth="1"/>
    <col min="3306" max="3306" width="6.140625" style="8" customWidth="1"/>
    <col min="3307" max="3307" width="14" style="8" customWidth="1"/>
    <col min="3308" max="3308" width="9.85546875" style="8" customWidth="1"/>
    <col min="3309" max="3309" width="0.28515625" style="8" customWidth="1"/>
    <col min="3310" max="3310" width="1.28515625" style="8" customWidth="1"/>
    <col min="3311" max="3311" width="0" style="8" hidden="1" customWidth="1"/>
    <col min="3312" max="3312" width="4" style="8" customWidth="1"/>
    <col min="3313" max="3313" width="3.140625" style="8" customWidth="1"/>
    <col min="3314" max="3314" width="0" style="8" hidden="1" customWidth="1"/>
    <col min="3315" max="3315" width="2" style="8" customWidth="1"/>
    <col min="3316" max="3316" width="0.5703125" style="8" customWidth="1"/>
    <col min="3317" max="3317" width="1.28515625" style="8" customWidth="1"/>
    <col min="3318" max="3318" width="8.28515625" style="8" customWidth="1"/>
    <col min="3319" max="3323" width="0" style="8" hidden="1" customWidth="1"/>
    <col min="3324" max="3325" width="9.140625" style="8"/>
    <col min="3326" max="3329" width="10.5703125" style="8" bestFit="1" customWidth="1"/>
    <col min="3330" max="3335" width="16.85546875" style="8" customWidth="1"/>
    <col min="3336" max="3551" width="9.140625" style="8"/>
    <col min="3552" max="3552" width="0.28515625" style="8" customWidth="1"/>
    <col min="3553" max="3553" width="12.7109375" style="8" customWidth="1"/>
    <col min="3554" max="3554" width="2.7109375" style="8" customWidth="1"/>
    <col min="3555" max="3555" width="4.42578125" style="8" customWidth="1"/>
    <col min="3556" max="3556" width="0.5703125" style="8" customWidth="1"/>
    <col min="3557" max="3557" width="8.7109375" style="8" customWidth="1"/>
    <col min="3558" max="3558" width="3.42578125" style="8" customWidth="1"/>
    <col min="3559" max="3559" width="1" style="8" customWidth="1"/>
    <col min="3560" max="3560" width="0" style="8" hidden="1" customWidth="1"/>
    <col min="3561" max="3561" width="3.5703125" style="8" customWidth="1"/>
    <col min="3562" max="3562" width="6.140625" style="8" customWidth="1"/>
    <col min="3563" max="3563" width="14" style="8" customWidth="1"/>
    <col min="3564" max="3564" width="9.85546875" style="8" customWidth="1"/>
    <col min="3565" max="3565" width="0.28515625" style="8" customWidth="1"/>
    <col min="3566" max="3566" width="1.28515625" style="8" customWidth="1"/>
    <col min="3567" max="3567" width="0" style="8" hidden="1" customWidth="1"/>
    <col min="3568" max="3568" width="4" style="8" customWidth="1"/>
    <col min="3569" max="3569" width="3.140625" style="8" customWidth="1"/>
    <col min="3570" max="3570" width="0" style="8" hidden="1" customWidth="1"/>
    <col min="3571" max="3571" width="2" style="8" customWidth="1"/>
    <col min="3572" max="3572" width="0.5703125" style="8" customWidth="1"/>
    <col min="3573" max="3573" width="1.28515625" style="8" customWidth="1"/>
    <col min="3574" max="3574" width="8.28515625" style="8" customWidth="1"/>
    <col min="3575" max="3579" width="0" style="8" hidden="1" customWidth="1"/>
    <col min="3580" max="3581" width="9.140625" style="8"/>
    <col min="3582" max="3585" width="10.5703125" style="8" bestFit="1" customWidth="1"/>
    <col min="3586" max="3591" width="16.85546875" style="8" customWidth="1"/>
    <col min="3592" max="3807" width="9.140625" style="8"/>
    <col min="3808" max="3808" width="0.28515625" style="8" customWidth="1"/>
    <col min="3809" max="3809" width="12.7109375" style="8" customWidth="1"/>
    <col min="3810" max="3810" width="2.7109375" style="8" customWidth="1"/>
    <col min="3811" max="3811" width="4.42578125" style="8" customWidth="1"/>
    <col min="3812" max="3812" width="0.5703125" style="8" customWidth="1"/>
    <col min="3813" max="3813" width="8.7109375" style="8" customWidth="1"/>
    <col min="3814" max="3814" width="3.42578125" style="8" customWidth="1"/>
    <col min="3815" max="3815" width="1" style="8" customWidth="1"/>
    <col min="3816" max="3816" width="0" style="8" hidden="1" customWidth="1"/>
    <col min="3817" max="3817" width="3.5703125" style="8" customWidth="1"/>
    <col min="3818" max="3818" width="6.140625" style="8" customWidth="1"/>
    <col min="3819" max="3819" width="14" style="8" customWidth="1"/>
    <col min="3820" max="3820" width="9.85546875" style="8" customWidth="1"/>
    <col min="3821" max="3821" width="0.28515625" style="8" customWidth="1"/>
    <col min="3822" max="3822" width="1.28515625" style="8" customWidth="1"/>
    <col min="3823" max="3823" width="0" style="8" hidden="1" customWidth="1"/>
    <col min="3824" max="3824" width="4" style="8" customWidth="1"/>
    <col min="3825" max="3825" width="3.140625" style="8" customWidth="1"/>
    <col min="3826" max="3826" width="0" style="8" hidden="1" customWidth="1"/>
    <col min="3827" max="3827" width="2" style="8" customWidth="1"/>
    <col min="3828" max="3828" width="0.5703125" style="8" customWidth="1"/>
    <col min="3829" max="3829" width="1.28515625" style="8" customWidth="1"/>
    <col min="3830" max="3830" width="8.28515625" style="8" customWidth="1"/>
    <col min="3831" max="3835" width="0" style="8" hidden="1" customWidth="1"/>
    <col min="3836" max="3837" width="9.140625" style="8"/>
    <col min="3838" max="3841" width="10.5703125" style="8" bestFit="1" customWidth="1"/>
    <col min="3842" max="3847" width="16.85546875" style="8" customWidth="1"/>
    <col min="3848" max="4063" width="9.140625" style="8"/>
    <col min="4064" max="4064" width="0.28515625" style="8" customWidth="1"/>
    <col min="4065" max="4065" width="12.7109375" style="8" customWidth="1"/>
    <col min="4066" max="4066" width="2.7109375" style="8" customWidth="1"/>
    <col min="4067" max="4067" width="4.42578125" style="8" customWidth="1"/>
    <col min="4068" max="4068" width="0.5703125" style="8" customWidth="1"/>
    <col min="4069" max="4069" width="8.7109375" style="8" customWidth="1"/>
    <col min="4070" max="4070" width="3.42578125" style="8" customWidth="1"/>
    <col min="4071" max="4071" width="1" style="8" customWidth="1"/>
    <col min="4072" max="4072" width="0" style="8" hidden="1" customWidth="1"/>
    <col min="4073" max="4073" width="3.5703125" style="8" customWidth="1"/>
    <col min="4074" max="4074" width="6.140625" style="8" customWidth="1"/>
    <col min="4075" max="4075" width="14" style="8" customWidth="1"/>
    <col min="4076" max="4076" width="9.85546875" style="8" customWidth="1"/>
    <col min="4077" max="4077" width="0.28515625" style="8" customWidth="1"/>
    <col min="4078" max="4078" width="1.28515625" style="8" customWidth="1"/>
    <col min="4079" max="4079" width="0" style="8" hidden="1" customWidth="1"/>
    <col min="4080" max="4080" width="4" style="8" customWidth="1"/>
    <col min="4081" max="4081" width="3.140625" style="8" customWidth="1"/>
    <col min="4082" max="4082" width="0" style="8" hidden="1" customWidth="1"/>
    <col min="4083" max="4083" width="2" style="8" customWidth="1"/>
    <col min="4084" max="4084" width="0.5703125" style="8" customWidth="1"/>
    <col min="4085" max="4085" width="1.28515625" style="8" customWidth="1"/>
    <col min="4086" max="4086" width="8.28515625" style="8" customWidth="1"/>
    <col min="4087" max="4091" width="0" style="8" hidden="1" customWidth="1"/>
    <col min="4092" max="4093" width="9.140625" style="8"/>
    <col min="4094" max="4097" width="10.5703125" style="8" bestFit="1" customWidth="1"/>
    <col min="4098" max="4103" width="16.85546875" style="8" customWidth="1"/>
    <col min="4104" max="4319" width="9.140625" style="8"/>
    <col min="4320" max="4320" width="0.28515625" style="8" customWidth="1"/>
    <col min="4321" max="4321" width="12.7109375" style="8" customWidth="1"/>
    <col min="4322" max="4322" width="2.7109375" style="8" customWidth="1"/>
    <col min="4323" max="4323" width="4.42578125" style="8" customWidth="1"/>
    <col min="4324" max="4324" width="0.5703125" style="8" customWidth="1"/>
    <col min="4325" max="4325" width="8.7109375" style="8" customWidth="1"/>
    <col min="4326" max="4326" width="3.42578125" style="8" customWidth="1"/>
    <col min="4327" max="4327" width="1" style="8" customWidth="1"/>
    <col min="4328" max="4328" width="0" style="8" hidden="1" customWidth="1"/>
    <col min="4329" max="4329" width="3.5703125" style="8" customWidth="1"/>
    <col min="4330" max="4330" width="6.140625" style="8" customWidth="1"/>
    <col min="4331" max="4331" width="14" style="8" customWidth="1"/>
    <col min="4332" max="4332" width="9.85546875" style="8" customWidth="1"/>
    <col min="4333" max="4333" width="0.28515625" style="8" customWidth="1"/>
    <col min="4334" max="4334" width="1.28515625" style="8" customWidth="1"/>
    <col min="4335" max="4335" width="0" style="8" hidden="1" customWidth="1"/>
    <col min="4336" max="4336" width="4" style="8" customWidth="1"/>
    <col min="4337" max="4337" width="3.140625" style="8" customWidth="1"/>
    <col min="4338" max="4338" width="0" style="8" hidden="1" customWidth="1"/>
    <col min="4339" max="4339" width="2" style="8" customWidth="1"/>
    <col min="4340" max="4340" width="0.5703125" style="8" customWidth="1"/>
    <col min="4341" max="4341" width="1.28515625" style="8" customWidth="1"/>
    <col min="4342" max="4342" width="8.28515625" style="8" customWidth="1"/>
    <col min="4343" max="4347" width="0" style="8" hidden="1" customWidth="1"/>
    <col min="4348" max="4349" width="9.140625" style="8"/>
    <col min="4350" max="4353" width="10.5703125" style="8" bestFit="1" customWidth="1"/>
    <col min="4354" max="4359" width="16.85546875" style="8" customWidth="1"/>
    <col min="4360" max="4575" width="9.140625" style="8"/>
    <col min="4576" max="4576" width="0.28515625" style="8" customWidth="1"/>
    <col min="4577" max="4577" width="12.7109375" style="8" customWidth="1"/>
    <col min="4578" max="4578" width="2.7109375" style="8" customWidth="1"/>
    <col min="4579" max="4579" width="4.42578125" style="8" customWidth="1"/>
    <col min="4580" max="4580" width="0.5703125" style="8" customWidth="1"/>
    <col min="4581" max="4581" width="8.7109375" style="8" customWidth="1"/>
    <col min="4582" max="4582" width="3.42578125" style="8" customWidth="1"/>
    <col min="4583" max="4583" width="1" style="8" customWidth="1"/>
    <col min="4584" max="4584" width="0" style="8" hidden="1" customWidth="1"/>
    <col min="4585" max="4585" width="3.5703125" style="8" customWidth="1"/>
    <col min="4586" max="4586" width="6.140625" style="8" customWidth="1"/>
    <col min="4587" max="4587" width="14" style="8" customWidth="1"/>
    <col min="4588" max="4588" width="9.85546875" style="8" customWidth="1"/>
    <col min="4589" max="4589" width="0.28515625" style="8" customWidth="1"/>
    <col min="4590" max="4590" width="1.28515625" style="8" customWidth="1"/>
    <col min="4591" max="4591" width="0" style="8" hidden="1" customWidth="1"/>
    <col min="4592" max="4592" width="4" style="8" customWidth="1"/>
    <col min="4593" max="4593" width="3.140625" style="8" customWidth="1"/>
    <col min="4594" max="4594" width="0" style="8" hidden="1" customWidth="1"/>
    <col min="4595" max="4595" width="2" style="8" customWidth="1"/>
    <col min="4596" max="4596" width="0.5703125" style="8" customWidth="1"/>
    <col min="4597" max="4597" width="1.28515625" style="8" customWidth="1"/>
    <col min="4598" max="4598" width="8.28515625" style="8" customWidth="1"/>
    <col min="4599" max="4603" width="0" style="8" hidden="1" customWidth="1"/>
    <col min="4604" max="4605" width="9.140625" style="8"/>
    <col min="4606" max="4609" width="10.5703125" style="8" bestFit="1" customWidth="1"/>
    <col min="4610" max="4615" width="16.85546875" style="8" customWidth="1"/>
    <col min="4616" max="4831" width="9.140625" style="8"/>
    <col min="4832" max="4832" width="0.28515625" style="8" customWidth="1"/>
    <col min="4833" max="4833" width="12.7109375" style="8" customWidth="1"/>
    <col min="4834" max="4834" width="2.7109375" style="8" customWidth="1"/>
    <col min="4835" max="4835" width="4.42578125" style="8" customWidth="1"/>
    <col min="4836" max="4836" width="0.5703125" style="8" customWidth="1"/>
    <col min="4837" max="4837" width="8.7109375" style="8" customWidth="1"/>
    <col min="4838" max="4838" width="3.42578125" style="8" customWidth="1"/>
    <col min="4839" max="4839" width="1" style="8" customWidth="1"/>
    <col min="4840" max="4840" width="0" style="8" hidden="1" customWidth="1"/>
    <col min="4841" max="4841" width="3.5703125" style="8" customWidth="1"/>
    <col min="4842" max="4842" width="6.140625" style="8" customWidth="1"/>
    <col min="4843" max="4843" width="14" style="8" customWidth="1"/>
    <col min="4844" max="4844" width="9.85546875" style="8" customWidth="1"/>
    <col min="4845" max="4845" width="0.28515625" style="8" customWidth="1"/>
    <col min="4846" max="4846" width="1.28515625" style="8" customWidth="1"/>
    <col min="4847" max="4847" width="0" style="8" hidden="1" customWidth="1"/>
    <col min="4848" max="4848" width="4" style="8" customWidth="1"/>
    <col min="4849" max="4849" width="3.140625" style="8" customWidth="1"/>
    <col min="4850" max="4850" width="0" style="8" hidden="1" customWidth="1"/>
    <col min="4851" max="4851" width="2" style="8" customWidth="1"/>
    <col min="4852" max="4852" width="0.5703125" style="8" customWidth="1"/>
    <col min="4853" max="4853" width="1.28515625" style="8" customWidth="1"/>
    <col min="4854" max="4854" width="8.28515625" style="8" customWidth="1"/>
    <col min="4855" max="4859" width="0" style="8" hidden="1" customWidth="1"/>
    <col min="4860" max="4861" width="9.140625" style="8"/>
    <col min="4862" max="4865" width="10.5703125" style="8" bestFit="1" customWidth="1"/>
    <col min="4866" max="4871" width="16.85546875" style="8" customWidth="1"/>
    <col min="4872" max="5087" width="9.140625" style="8"/>
    <col min="5088" max="5088" width="0.28515625" style="8" customWidth="1"/>
    <col min="5089" max="5089" width="12.7109375" style="8" customWidth="1"/>
    <col min="5090" max="5090" width="2.7109375" style="8" customWidth="1"/>
    <col min="5091" max="5091" width="4.42578125" style="8" customWidth="1"/>
    <col min="5092" max="5092" width="0.5703125" style="8" customWidth="1"/>
    <col min="5093" max="5093" width="8.7109375" style="8" customWidth="1"/>
    <col min="5094" max="5094" width="3.42578125" style="8" customWidth="1"/>
    <col min="5095" max="5095" width="1" style="8" customWidth="1"/>
    <col min="5096" max="5096" width="0" style="8" hidden="1" customWidth="1"/>
    <col min="5097" max="5097" width="3.5703125" style="8" customWidth="1"/>
    <col min="5098" max="5098" width="6.140625" style="8" customWidth="1"/>
    <col min="5099" max="5099" width="14" style="8" customWidth="1"/>
    <col min="5100" max="5100" width="9.85546875" style="8" customWidth="1"/>
    <col min="5101" max="5101" width="0.28515625" style="8" customWidth="1"/>
    <col min="5102" max="5102" width="1.28515625" style="8" customWidth="1"/>
    <col min="5103" max="5103" width="0" style="8" hidden="1" customWidth="1"/>
    <col min="5104" max="5104" width="4" style="8" customWidth="1"/>
    <col min="5105" max="5105" width="3.140625" style="8" customWidth="1"/>
    <col min="5106" max="5106" width="0" style="8" hidden="1" customWidth="1"/>
    <col min="5107" max="5107" width="2" style="8" customWidth="1"/>
    <col min="5108" max="5108" width="0.5703125" style="8" customWidth="1"/>
    <col min="5109" max="5109" width="1.28515625" style="8" customWidth="1"/>
    <col min="5110" max="5110" width="8.28515625" style="8" customWidth="1"/>
    <col min="5111" max="5115" width="0" style="8" hidden="1" customWidth="1"/>
    <col min="5116" max="5117" width="9.140625" style="8"/>
    <col min="5118" max="5121" width="10.5703125" style="8" bestFit="1" customWidth="1"/>
    <col min="5122" max="5127" width="16.85546875" style="8" customWidth="1"/>
    <col min="5128" max="5343" width="9.140625" style="8"/>
    <col min="5344" max="5344" width="0.28515625" style="8" customWidth="1"/>
    <col min="5345" max="5345" width="12.7109375" style="8" customWidth="1"/>
    <col min="5346" max="5346" width="2.7109375" style="8" customWidth="1"/>
    <col min="5347" max="5347" width="4.42578125" style="8" customWidth="1"/>
    <col min="5348" max="5348" width="0.5703125" style="8" customWidth="1"/>
    <col min="5349" max="5349" width="8.7109375" style="8" customWidth="1"/>
    <col min="5350" max="5350" width="3.42578125" style="8" customWidth="1"/>
    <col min="5351" max="5351" width="1" style="8" customWidth="1"/>
    <col min="5352" max="5352" width="0" style="8" hidden="1" customWidth="1"/>
    <col min="5353" max="5353" width="3.5703125" style="8" customWidth="1"/>
    <col min="5354" max="5354" width="6.140625" style="8" customWidth="1"/>
    <col min="5355" max="5355" width="14" style="8" customWidth="1"/>
    <col min="5356" max="5356" width="9.85546875" style="8" customWidth="1"/>
    <col min="5357" max="5357" width="0.28515625" style="8" customWidth="1"/>
    <col min="5358" max="5358" width="1.28515625" style="8" customWidth="1"/>
    <col min="5359" max="5359" width="0" style="8" hidden="1" customWidth="1"/>
    <col min="5360" max="5360" width="4" style="8" customWidth="1"/>
    <col min="5361" max="5361" width="3.140625" style="8" customWidth="1"/>
    <col min="5362" max="5362" width="0" style="8" hidden="1" customWidth="1"/>
    <col min="5363" max="5363" width="2" style="8" customWidth="1"/>
    <col min="5364" max="5364" width="0.5703125" style="8" customWidth="1"/>
    <col min="5365" max="5365" width="1.28515625" style="8" customWidth="1"/>
    <col min="5366" max="5366" width="8.28515625" style="8" customWidth="1"/>
    <col min="5367" max="5371" width="0" style="8" hidden="1" customWidth="1"/>
    <col min="5372" max="5373" width="9.140625" style="8"/>
    <col min="5374" max="5377" width="10.5703125" style="8" bestFit="1" customWidth="1"/>
    <col min="5378" max="5383" width="16.85546875" style="8" customWidth="1"/>
    <col min="5384" max="5599" width="9.140625" style="8"/>
    <col min="5600" max="5600" width="0.28515625" style="8" customWidth="1"/>
    <col min="5601" max="5601" width="12.7109375" style="8" customWidth="1"/>
    <col min="5602" max="5602" width="2.7109375" style="8" customWidth="1"/>
    <col min="5603" max="5603" width="4.42578125" style="8" customWidth="1"/>
    <col min="5604" max="5604" width="0.5703125" style="8" customWidth="1"/>
    <col min="5605" max="5605" width="8.7109375" style="8" customWidth="1"/>
    <col min="5606" max="5606" width="3.42578125" style="8" customWidth="1"/>
    <col min="5607" max="5607" width="1" style="8" customWidth="1"/>
    <col min="5608" max="5608" width="0" style="8" hidden="1" customWidth="1"/>
    <col min="5609" max="5609" width="3.5703125" style="8" customWidth="1"/>
    <col min="5610" max="5610" width="6.140625" style="8" customWidth="1"/>
    <col min="5611" max="5611" width="14" style="8" customWidth="1"/>
    <col min="5612" max="5612" width="9.85546875" style="8" customWidth="1"/>
    <col min="5613" max="5613" width="0.28515625" style="8" customWidth="1"/>
    <col min="5614" max="5614" width="1.28515625" style="8" customWidth="1"/>
    <col min="5615" max="5615" width="0" style="8" hidden="1" customWidth="1"/>
    <col min="5616" max="5616" width="4" style="8" customWidth="1"/>
    <col min="5617" max="5617" width="3.140625" style="8" customWidth="1"/>
    <col min="5618" max="5618" width="0" style="8" hidden="1" customWidth="1"/>
    <col min="5619" max="5619" width="2" style="8" customWidth="1"/>
    <col min="5620" max="5620" width="0.5703125" style="8" customWidth="1"/>
    <col min="5621" max="5621" width="1.28515625" style="8" customWidth="1"/>
    <col min="5622" max="5622" width="8.28515625" style="8" customWidth="1"/>
    <col min="5623" max="5627" width="0" style="8" hidden="1" customWidth="1"/>
    <col min="5628" max="5629" width="9.140625" style="8"/>
    <col min="5630" max="5633" width="10.5703125" style="8" bestFit="1" customWidth="1"/>
    <col min="5634" max="5639" width="16.85546875" style="8" customWidth="1"/>
    <col min="5640" max="5855" width="9.140625" style="8"/>
    <col min="5856" max="5856" width="0.28515625" style="8" customWidth="1"/>
    <col min="5857" max="5857" width="12.7109375" style="8" customWidth="1"/>
    <col min="5858" max="5858" width="2.7109375" style="8" customWidth="1"/>
    <col min="5859" max="5859" width="4.42578125" style="8" customWidth="1"/>
    <col min="5860" max="5860" width="0.5703125" style="8" customWidth="1"/>
    <col min="5861" max="5861" width="8.7109375" style="8" customWidth="1"/>
    <col min="5862" max="5862" width="3.42578125" style="8" customWidth="1"/>
    <col min="5863" max="5863" width="1" style="8" customWidth="1"/>
    <col min="5864" max="5864" width="0" style="8" hidden="1" customWidth="1"/>
    <col min="5865" max="5865" width="3.5703125" style="8" customWidth="1"/>
    <col min="5866" max="5866" width="6.140625" style="8" customWidth="1"/>
    <col min="5867" max="5867" width="14" style="8" customWidth="1"/>
    <col min="5868" max="5868" width="9.85546875" style="8" customWidth="1"/>
    <col min="5869" max="5869" width="0.28515625" style="8" customWidth="1"/>
    <col min="5870" max="5870" width="1.28515625" style="8" customWidth="1"/>
    <col min="5871" max="5871" width="0" style="8" hidden="1" customWidth="1"/>
    <col min="5872" max="5872" width="4" style="8" customWidth="1"/>
    <col min="5873" max="5873" width="3.140625" style="8" customWidth="1"/>
    <col min="5874" max="5874" width="0" style="8" hidden="1" customWidth="1"/>
    <col min="5875" max="5875" width="2" style="8" customWidth="1"/>
    <col min="5876" max="5876" width="0.5703125" style="8" customWidth="1"/>
    <col min="5877" max="5877" width="1.28515625" style="8" customWidth="1"/>
    <col min="5878" max="5878" width="8.28515625" style="8" customWidth="1"/>
    <col min="5879" max="5883" width="0" style="8" hidden="1" customWidth="1"/>
    <col min="5884" max="5885" width="9.140625" style="8"/>
    <col min="5886" max="5889" width="10.5703125" style="8" bestFit="1" customWidth="1"/>
    <col min="5890" max="5895" width="16.85546875" style="8" customWidth="1"/>
    <col min="5896" max="6111" width="9.140625" style="8"/>
    <col min="6112" max="6112" width="0.28515625" style="8" customWidth="1"/>
    <col min="6113" max="6113" width="12.7109375" style="8" customWidth="1"/>
    <col min="6114" max="6114" width="2.7109375" style="8" customWidth="1"/>
    <col min="6115" max="6115" width="4.42578125" style="8" customWidth="1"/>
    <col min="6116" max="6116" width="0.5703125" style="8" customWidth="1"/>
    <col min="6117" max="6117" width="8.7109375" style="8" customWidth="1"/>
    <col min="6118" max="6118" width="3.42578125" style="8" customWidth="1"/>
    <col min="6119" max="6119" width="1" style="8" customWidth="1"/>
    <col min="6120" max="6120" width="0" style="8" hidden="1" customWidth="1"/>
    <col min="6121" max="6121" width="3.5703125" style="8" customWidth="1"/>
    <col min="6122" max="6122" width="6.140625" style="8" customWidth="1"/>
    <col min="6123" max="6123" width="14" style="8" customWidth="1"/>
    <col min="6124" max="6124" width="9.85546875" style="8" customWidth="1"/>
    <col min="6125" max="6125" width="0.28515625" style="8" customWidth="1"/>
    <col min="6126" max="6126" width="1.28515625" style="8" customWidth="1"/>
    <col min="6127" max="6127" width="0" style="8" hidden="1" customWidth="1"/>
    <col min="6128" max="6128" width="4" style="8" customWidth="1"/>
    <col min="6129" max="6129" width="3.140625" style="8" customWidth="1"/>
    <col min="6130" max="6130" width="0" style="8" hidden="1" customWidth="1"/>
    <col min="6131" max="6131" width="2" style="8" customWidth="1"/>
    <col min="6132" max="6132" width="0.5703125" style="8" customWidth="1"/>
    <col min="6133" max="6133" width="1.28515625" style="8" customWidth="1"/>
    <col min="6134" max="6134" width="8.28515625" style="8" customWidth="1"/>
    <col min="6135" max="6139" width="0" style="8" hidden="1" customWidth="1"/>
    <col min="6140" max="6141" width="9.140625" style="8"/>
    <col min="6142" max="6145" width="10.5703125" style="8" bestFit="1" customWidth="1"/>
    <col min="6146" max="6151" width="16.85546875" style="8" customWidth="1"/>
    <col min="6152" max="6367" width="9.140625" style="8"/>
    <col min="6368" max="6368" width="0.28515625" style="8" customWidth="1"/>
    <col min="6369" max="6369" width="12.7109375" style="8" customWidth="1"/>
    <col min="6370" max="6370" width="2.7109375" style="8" customWidth="1"/>
    <col min="6371" max="6371" width="4.42578125" style="8" customWidth="1"/>
    <col min="6372" max="6372" width="0.5703125" style="8" customWidth="1"/>
    <col min="6373" max="6373" width="8.7109375" style="8" customWidth="1"/>
    <col min="6374" max="6374" width="3.42578125" style="8" customWidth="1"/>
    <col min="6375" max="6375" width="1" style="8" customWidth="1"/>
    <col min="6376" max="6376" width="0" style="8" hidden="1" customWidth="1"/>
    <col min="6377" max="6377" width="3.5703125" style="8" customWidth="1"/>
    <col min="6378" max="6378" width="6.140625" style="8" customWidth="1"/>
    <col min="6379" max="6379" width="14" style="8" customWidth="1"/>
    <col min="6380" max="6380" width="9.85546875" style="8" customWidth="1"/>
    <col min="6381" max="6381" width="0.28515625" style="8" customWidth="1"/>
    <col min="6382" max="6382" width="1.28515625" style="8" customWidth="1"/>
    <col min="6383" max="6383" width="0" style="8" hidden="1" customWidth="1"/>
    <col min="6384" max="6384" width="4" style="8" customWidth="1"/>
    <col min="6385" max="6385" width="3.140625" style="8" customWidth="1"/>
    <col min="6386" max="6386" width="0" style="8" hidden="1" customWidth="1"/>
    <col min="6387" max="6387" width="2" style="8" customWidth="1"/>
    <col min="6388" max="6388" width="0.5703125" style="8" customWidth="1"/>
    <col min="6389" max="6389" width="1.28515625" style="8" customWidth="1"/>
    <col min="6390" max="6390" width="8.28515625" style="8" customWidth="1"/>
    <col min="6391" max="6395" width="0" style="8" hidden="1" customWidth="1"/>
    <col min="6396" max="6397" width="9.140625" style="8"/>
    <col min="6398" max="6401" width="10.5703125" style="8" bestFit="1" customWidth="1"/>
    <col min="6402" max="6407" width="16.85546875" style="8" customWidth="1"/>
    <col min="6408" max="6623" width="9.140625" style="8"/>
    <col min="6624" max="6624" width="0.28515625" style="8" customWidth="1"/>
    <col min="6625" max="6625" width="12.7109375" style="8" customWidth="1"/>
    <col min="6626" max="6626" width="2.7109375" style="8" customWidth="1"/>
    <col min="6627" max="6627" width="4.42578125" style="8" customWidth="1"/>
    <col min="6628" max="6628" width="0.5703125" style="8" customWidth="1"/>
    <col min="6629" max="6629" width="8.7109375" style="8" customWidth="1"/>
    <col min="6630" max="6630" width="3.42578125" style="8" customWidth="1"/>
    <col min="6631" max="6631" width="1" style="8" customWidth="1"/>
    <col min="6632" max="6632" width="0" style="8" hidden="1" customWidth="1"/>
    <col min="6633" max="6633" width="3.5703125" style="8" customWidth="1"/>
    <col min="6634" max="6634" width="6.140625" style="8" customWidth="1"/>
    <col min="6635" max="6635" width="14" style="8" customWidth="1"/>
    <col min="6636" max="6636" width="9.85546875" style="8" customWidth="1"/>
    <col min="6637" max="6637" width="0.28515625" style="8" customWidth="1"/>
    <col min="6638" max="6638" width="1.28515625" style="8" customWidth="1"/>
    <col min="6639" max="6639" width="0" style="8" hidden="1" customWidth="1"/>
    <col min="6640" max="6640" width="4" style="8" customWidth="1"/>
    <col min="6641" max="6641" width="3.140625" style="8" customWidth="1"/>
    <col min="6642" max="6642" width="0" style="8" hidden="1" customWidth="1"/>
    <col min="6643" max="6643" width="2" style="8" customWidth="1"/>
    <col min="6644" max="6644" width="0.5703125" style="8" customWidth="1"/>
    <col min="6645" max="6645" width="1.28515625" style="8" customWidth="1"/>
    <col min="6646" max="6646" width="8.28515625" style="8" customWidth="1"/>
    <col min="6647" max="6651" width="0" style="8" hidden="1" customWidth="1"/>
    <col min="6652" max="6653" width="9.140625" style="8"/>
    <col min="6654" max="6657" width="10.5703125" style="8" bestFit="1" customWidth="1"/>
    <col min="6658" max="6663" width="16.85546875" style="8" customWidth="1"/>
    <col min="6664" max="6879" width="9.140625" style="8"/>
    <col min="6880" max="6880" width="0.28515625" style="8" customWidth="1"/>
    <col min="6881" max="6881" width="12.7109375" style="8" customWidth="1"/>
    <col min="6882" max="6882" width="2.7109375" style="8" customWidth="1"/>
    <col min="6883" max="6883" width="4.42578125" style="8" customWidth="1"/>
    <col min="6884" max="6884" width="0.5703125" style="8" customWidth="1"/>
    <col min="6885" max="6885" width="8.7109375" style="8" customWidth="1"/>
    <col min="6886" max="6886" width="3.42578125" style="8" customWidth="1"/>
    <col min="6887" max="6887" width="1" style="8" customWidth="1"/>
    <col min="6888" max="6888" width="0" style="8" hidden="1" customWidth="1"/>
    <col min="6889" max="6889" width="3.5703125" style="8" customWidth="1"/>
    <col min="6890" max="6890" width="6.140625" style="8" customWidth="1"/>
    <col min="6891" max="6891" width="14" style="8" customWidth="1"/>
    <col min="6892" max="6892" width="9.85546875" style="8" customWidth="1"/>
    <col min="6893" max="6893" width="0.28515625" style="8" customWidth="1"/>
    <col min="6894" max="6894" width="1.28515625" style="8" customWidth="1"/>
    <col min="6895" max="6895" width="0" style="8" hidden="1" customWidth="1"/>
    <col min="6896" max="6896" width="4" style="8" customWidth="1"/>
    <col min="6897" max="6897" width="3.140625" style="8" customWidth="1"/>
    <col min="6898" max="6898" width="0" style="8" hidden="1" customWidth="1"/>
    <col min="6899" max="6899" width="2" style="8" customWidth="1"/>
    <col min="6900" max="6900" width="0.5703125" style="8" customWidth="1"/>
    <col min="6901" max="6901" width="1.28515625" style="8" customWidth="1"/>
    <col min="6902" max="6902" width="8.28515625" style="8" customWidth="1"/>
    <col min="6903" max="6907" width="0" style="8" hidden="1" customWidth="1"/>
    <col min="6908" max="6909" width="9.140625" style="8"/>
    <col min="6910" max="6913" width="10.5703125" style="8" bestFit="1" customWidth="1"/>
    <col min="6914" max="6919" width="16.85546875" style="8" customWidth="1"/>
    <col min="6920" max="7135" width="9.140625" style="8"/>
    <col min="7136" max="7136" width="0.28515625" style="8" customWidth="1"/>
    <col min="7137" max="7137" width="12.7109375" style="8" customWidth="1"/>
    <col min="7138" max="7138" width="2.7109375" style="8" customWidth="1"/>
    <col min="7139" max="7139" width="4.42578125" style="8" customWidth="1"/>
    <col min="7140" max="7140" width="0.5703125" style="8" customWidth="1"/>
    <col min="7141" max="7141" width="8.7109375" style="8" customWidth="1"/>
    <col min="7142" max="7142" width="3.42578125" style="8" customWidth="1"/>
    <col min="7143" max="7143" width="1" style="8" customWidth="1"/>
    <col min="7144" max="7144" width="0" style="8" hidden="1" customWidth="1"/>
    <col min="7145" max="7145" width="3.5703125" style="8" customWidth="1"/>
    <col min="7146" max="7146" width="6.140625" style="8" customWidth="1"/>
    <col min="7147" max="7147" width="14" style="8" customWidth="1"/>
    <col min="7148" max="7148" width="9.85546875" style="8" customWidth="1"/>
    <col min="7149" max="7149" width="0.28515625" style="8" customWidth="1"/>
    <col min="7150" max="7150" width="1.28515625" style="8" customWidth="1"/>
    <col min="7151" max="7151" width="0" style="8" hidden="1" customWidth="1"/>
    <col min="7152" max="7152" width="4" style="8" customWidth="1"/>
    <col min="7153" max="7153" width="3.140625" style="8" customWidth="1"/>
    <col min="7154" max="7154" width="0" style="8" hidden="1" customWidth="1"/>
    <col min="7155" max="7155" width="2" style="8" customWidth="1"/>
    <col min="7156" max="7156" width="0.5703125" style="8" customWidth="1"/>
    <col min="7157" max="7157" width="1.28515625" style="8" customWidth="1"/>
    <col min="7158" max="7158" width="8.28515625" style="8" customWidth="1"/>
    <col min="7159" max="7163" width="0" style="8" hidden="1" customWidth="1"/>
    <col min="7164" max="7165" width="9.140625" style="8"/>
    <col min="7166" max="7169" width="10.5703125" style="8" bestFit="1" customWidth="1"/>
    <col min="7170" max="7175" width="16.85546875" style="8" customWidth="1"/>
    <col min="7176" max="7391" width="9.140625" style="8"/>
    <col min="7392" max="7392" width="0.28515625" style="8" customWidth="1"/>
    <col min="7393" max="7393" width="12.7109375" style="8" customWidth="1"/>
    <col min="7394" max="7394" width="2.7109375" style="8" customWidth="1"/>
    <col min="7395" max="7395" width="4.42578125" style="8" customWidth="1"/>
    <col min="7396" max="7396" width="0.5703125" style="8" customWidth="1"/>
    <col min="7397" max="7397" width="8.7109375" style="8" customWidth="1"/>
    <col min="7398" max="7398" width="3.42578125" style="8" customWidth="1"/>
    <col min="7399" max="7399" width="1" style="8" customWidth="1"/>
    <col min="7400" max="7400" width="0" style="8" hidden="1" customWidth="1"/>
    <col min="7401" max="7401" width="3.5703125" style="8" customWidth="1"/>
    <col min="7402" max="7402" width="6.140625" style="8" customWidth="1"/>
    <col min="7403" max="7403" width="14" style="8" customWidth="1"/>
    <col min="7404" max="7404" width="9.85546875" style="8" customWidth="1"/>
    <col min="7405" max="7405" width="0.28515625" style="8" customWidth="1"/>
    <col min="7406" max="7406" width="1.28515625" style="8" customWidth="1"/>
    <col min="7407" max="7407" width="0" style="8" hidden="1" customWidth="1"/>
    <col min="7408" max="7408" width="4" style="8" customWidth="1"/>
    <col min="7409" max="7409" width="3.140625" style="8" customWidth="1"/>
    <col min="7410" max="7410" width="0" style="8" hidden="1" customWidth="1"/>
    <col min="7411" max="7411" width="2" style="8" customWidth="1"/>
    <col min="7412" max="7412" width="0.5703125" style="8" customWidth="1"/>
    <col min="7413" max="7413" width="1.28515625" style="8" customWidth="1"/>
    <col min="7414" max="7414" width="8.28515625" style="8" customWidth="1"/>
    <col min="7415" max="7419" width="0" style="8" hidden="1" customWidth="1"/>
    <col min="7420" max="7421" width="9.140625" style="8"/>
    <col min="7422" max="7425" width="10.5703125" style="8" bestFit="1" customWidth="1"/>
    <col min="7426" max="7431" width="16.85546875" style="8" customWidth="1"/>
    <col min="7432" max="7647" width="9.140625" style="8"/>
    <col min="7648" max="7648" width="0.28515625" style="8" customWidth="1"/>
    <col min="7649" max="7649" width="12.7109375" style="8" customWidth="1"/>
    <col min="7650" max="7650" width="2.7109375" style="8" customWidth="1"/>
    <col min="7651" max="7651" width="4.42578125" style="8" customWidth="1"/>
    <col min="7652" max="7652" width="0.5703125" style="8" customWidth="1"/>
    <col min="7653" max="7653" width="8.7109375" style="8" customWidth="1"/>
    <col min="7654" max="7654" width="3.42578125" style="8" customWidth="1"/>
    <col min="7655" max="7655" width="1" style="8" customWidth="1"/>
    <col min="7656" max="7656" width="0" style="8" hidden="1" customWidth="1"/>
    <col min="7657" max="7657" width="3.5703125" style="8" customWidth="1"/>
    <col min="7658" max="7658" width="6.140625" style="8" customWidth="1"/>
    <col min="7659" max="7659" width="14" style="8" customWidth="1"/>
    <col min="7660" max="7660" width="9.85546875" style="8" customWidth="1"/>
    <col min="7661" max="7661" width="0.28515625" style="8" customWidth="1"/>
    <col min="7662" max="7662" width="1.28515625" style="8" customWidth="1"/>
    <col min="7663" max="7663" width="0" style="8" hidden="1" customWidth="1"/>
    <col min="7664" max="7664" width="4" style="8" customWidth="1"/>
    <col min="7665" max="7665" width="3.140625" style="8" customWidth="1"/>
    <col min="7666" max="7666" width="0" style="8" hidden="1" customWidth="1"/>
    <col min="7667" max="7667" width="2" style="8" customWidth="1"/>
    <col min="7668" max="7668" width="0.5703125" style="8" customWidth="1"/>
    <col min="7669" max="7669" width="1.28515625" style="8" customWidth="1"/>
    <col min="7670" max="7670" width="8.28515625" style="8" customWidth="1"/>
    <col min="7671" max="7675" width="0" style="8" hidden="1" customWidth="1"/>
    <col min="7676" max="7677" width="9.140625" style="8"/>
    <col min="7678" max="7681" width="10.5703125" style="8" bestFit="1" customWidth="1"/>
    <col min="7682" max="7687" width="16.85546875" style="8" customWidth="1"/>
    <col min="7688" max="7903" width="9.140625" style="8"/>
    <col min="7904" max="7904" width="0.28515625" style="8" customWidth="1"/>
    <col min="7905" max="7905" width="12.7109375" style="8" customWidth="1"/>
    <col min="7906" max="7906" width="2.7109375" style="8" customWidth="1"/>
    <col min="7907" max="7907" width="4.42578125" style="8" customWidth="1"/>
    <col min="7908" max="7908" width="0.5703125" style="8" customWidth="1"/>
    <col min="7909" max="7909" width="8.7109375" style="8" customWidth="1"/>
    <col min="7910" max="7910" width="3.42578125" style="8" customWidth="1"/>
    <col min="7911" max="7911" width="1" style="8" customWidth="1"/>
    <col min="7912" max="7912" width="0" style="8" hidden="1" customWidth="1"/>
    <col min="7913" max="7913" width="3.5703125" style="8" customWidth="1"/>
    <col min="7914" max="7914" width="6.140625" style="8" customWidth="1"/>
    <col min="7915" max="7915" width="14" style="8" customWidth="1"/>
    <col min="7916" max="7916" width="9.85546875" style="8" customWidth="1"/>
    <col min="7917" max="7917" width="0.28515625" style="8" customWidth="1"/>
    <col min="7918" max="7918" width="1.28515625" style="8" customWidth="1"/>
    <col min="7919" max="7919" width="0" style="8" hidden="1" customWidth="1"/>
    <col min="7920" max="7920" width="4" style="8" customWidth="1"/>
    <col min="7921" max="7921" width="3.140625" style="8" customWidth="1"/>
    <col min="7922" max="7922" width="0" style="8" hidden="1" customWidth="1"/>
    <col min="7923" max="7923" width="2" style="8" customWidth="1"/>
    <col min="7924" max="7924" width="0.5703125" style="8" customWidth="1"/>
    <col min="7925" max="7925" width="1.28515625" style="8" customWidth="1"/>
    <col min="7926" max="7926" width="8.28515625" style="8" customWidth="1"/>
    <col min="7927" max="7931" width="0" style="8" hidden="1" customWidth="1"/>
    <col min="7932" max="7933" width="9.140625" style="8"/>
    <col min="7934" max="7937" width="10.5703125" style="8" bestFit="1" customWidth="1"/>
    <col min="7938" max="7943" width="16.85546875" style="8" customWidth="1"/>
    <col min="7944" max="8159" width="9.140625" style="8"/>
    <col min="8160" max="8160" width="0.28515625" style="8" customWidth="1"/>
    <col min="8161" max="8161" width="12.7109375" style="8" customWidth="1"/>
    <col min="8162" max="8162" width="2.7109375" style="8" customWidth="1"/>
    <col min="8163" max="8163" width="4.42578125" style="8" customWidth="1"/>
    <col min="8164" max="8164" width="0.5703125" style="8" customWidth="1"/>
    <col min="8165" max="8165" width="8.7109375" style="8" customWidth="1"/>
    <col min="8166" max="8166" width="3.42578125" style="8" customWidth="1"/>
    <col min="8167" max="8167" width="1" style="8" customWidth="1"/>
    <col min="8168" max="8168" width="0" style="8" hidden="1" customWidth="1"/>
    <col min="8169" max="8169" width="3.5703125" style="8" customWidth="1"/>
    <col min="8170" max="8170" width="6.140625" style="8" customWidth="1"/>
    <col min="8171" max="8171" width="14" style="8" customWidth="1"/>
    <col min="8172" max="8172" width="9.85546875" style="8" customWidth="1"/>
    <col min="8173" max="8173" width="0.28515625" style="8" customWidth="1"/>
    <col min="8174" max="8174" width="1.28515625" style="8" customWidth="1"/>
    <col min="8175" max="8175" width="0" style="8" hidden="1" customWidth="1"/>
    <col min="8176" max="8176" width="4" style="8" customWidth="1"/>
    <col min="8177" max="8177" width="3.140625" style="8" customWidth="1"/>
    <col min="8178" max="8178" width="0" style="8" hidden="1" customWidth="1"/>
    <col min="8179" max="8179" width="2" style="8" customWidth="1"/>
    <col min="8180" max="8180" width="0.5703125" style="8" customWidth="1"/>
    <col min="8181" max="8181" width="1.28515625" style="8" customWidth="1"/>
    <col min="8182" max="8182" width="8.28515625" style="8" customWidth="1"/>
    <col min="8183" max="8187" width="0" style="8" hidden="1" customWidth="1"/>
    <col min="8188" max="8189" width="9.140625" style="8"/>
    <col min="8190" max="8193" width="10.5703125" style="8" bestFit="1" customWidth="1"/>
    <col min="8194" max="8199" width="16.85546875" style="8" customWidth="1"/>
    <col min="8200" max="8415" width="9.140625" style="8"/>
    <col min="8416" max="8416" width="0.28515625" style="8" customWidth="1"/>
    <col min="8417" max="8417" width="12.7109375" style="8" customWidth="1"/>
    <col min="8418" max="8418" width="2.7109375" style="8" customWidth="1"/>
    <col min="8419" max="8419" width="4.42578125" style="8" customWidth="1"/>
    <col min="8420" max="8420" width="0.5703125" style="8" customWidth="1"/>
    <col min="8421" max="8421" width="8.7109375" style="8" customWidth="1"/>
    <col min="8422" max="8422" width="3.42578125" style="8" customWidth="1"/>
    <col min="8423" max="8423" width="1" style="8" customWidth="1"/>
    <col min="8424" max="8424" width="0" style="8" hidden="1" customWidth="1"/>
    <col min="8425" max="8425" width="3.5703125" style="8" customWidth="1"/>
    <col min="8426" max="8426" width="6.140625" style="8" customWidth="1"/>
    <col min="8427" max="8427" width="14" style="8" customWidth="1"/>
    <col min="8428" max="8428" width="9.85546875" style="8" customWidth="1"/>
    <col min="8429" max="8429" width="0.28515625" style="8" customWidth="1"/>
    <col min="8430" max="8430" width="1.28515625" style="8" customWidth="1"/>
    <col min="8431" max="8431" width="0" style="8" hidden="1" customWidth="1"/>
    <col min="8432" max="8432" width="4" style="8" customWidth="1"/>
    <col min="8433" max="8433" width="3.140625" style="8" customWidth="1"/>
    <col min="8434" max="8434" width="0" style="8" hidden="1" customWidth="1"/>
    <col min="8435" max="8435" width="2" style="8" customWidth="1"/>
    <col min="8436" max="8436" width="0.5703125" style="8" customWidth="1"/>
    <col min="8437" max="8437" width="1.28515625" style="8" customWidth="1"/>
    <col min="8438" max="8438" width="8.28515625" style="8" customWidth="1"/>
    <col min="8439" max="8443" width="0" style="8" hidden="1" customWidth="1"/>
    <col min="8444" max="8445" width="9.140625" style="8"/>
    <col min="8446" max="8449" width="10.5703125" style="8" bestFit="1" customWidth="1"/>
    <col min="8450" max="8455" width="16.85546875" style="8" customWidth="1"/>
    <col min="8456" max="8671" width="9.140625" style="8"/>
    <col min="8672" max="8672" width="0.28515625" style="8" customWidth="1"/>
    <col min="8673" max="8673" width="12.7109375" style="8" customWidth="1"/>
    <col min="8674" max="8674" width="2.7109375" style="8" customWidth="1"/>
    <col min="8675" max="8675" width="4.42578125" style="8" customWidth="1"/>
    <col min="8676" max="8676" width="0.5703125" style="8" customWidth="1"/>
    <col min="8677" max="8677" width="8.7109375" style="8" customWidth="1"/>
    <col min="8678" max="8678" width="3.42578125" style="8" customWidth="1"/>
    <col min="8679" max="8679" width="1" style="8" customWidth="1"/>
    <col min="8680" max="8680" width="0" style="8" hidden="1" customWidth="1"/>
    <col min="8681" max="8681" width="3.5703125" style="8" customWidth="1"/>
    <col min="8682" max="8682" width="6.140625" style="8" customWidth="1"/>
    <col min="8683" max="8683" width="14" style="8" customWidth="1"/>
    <col min="8684" max="8684" width="9.85546875" style="8" customWidth="1"/>
    <col min="8685" max="8685" width="0.28515625" style="8" customWidth="1"/>
    <col min="8686" max="8686" width="1.28515625" style="8" customWidth="1"/>
    <col min="8687" max="8687" width="0" style="8" hidden="1" customWidth="1"/>
    <col min="8688" max="8688" width="4" style="8" customWidth="1"/>
    <col min="8689" max="8689" width="3.140625" style="8" customWidth="1"/>
    <col min="8690" max="8690" width="0" style="8" hidden="1" customWidth="1"/>
    <col min="8691" max="8691" width="2" style="8" customWidth="1"/>
    <col min="8692" max="8692" width="0.5703125" style="8" customWidth="1"/>
    <col min="8693" max="8693" width="1.28515625" style="8" customWidth="1"/>
    <col min="8694" max="8694" width="8.28515625" style="8" customWidth="1"/>
    <col min="8695" max="8699" width="0" style="8" hidden="1" customWidth="1"/>
    <col min="8700" max="8701" width="9.140625" style="8"/>
    <col min="8702" max="8705" width="10.5703125" style="8" bestFit="1" customWidth="1"/>
    <col min="8706" max="8711" width="16.85546875" style="8" customWidth="1"/>
    <col min="8712" max="8927" width="9.140625" style="8"/>
    <col min="8928" max="8928" width="0.28515625" style="8" customWidth="1"/>
    <col min="8929" max="8929" width="12.7109375" style="8" customWidth="1"/>
    <col min="8930" max="8930" width="2.7109375" style="8" customWidth="1"/>
    <col min="8931" max="8931" width="4.42578125" style="8" customWidth="1"/>
    <col min="8932" max="8932" width="0.5703125" style="8" customWidth="1"/>
    <col min="8933" max="8933" width="8.7109375" style="8" customWidth="1"/>
    <col min="8934" max="8934" width="3.42578125" style="8" customWidth="1"/>
    <col min="8935" max="8935" width="1" style="8" customWidth="1"/>
    <col min="8936" max="8936" width="0" style="8" hidden="1" customWidth="1"/>
    <col min="8937" max="8937" width="3.5703125" style="8" customWidth="1"/>
    <col min="8938" max="8938" width="6.140625" style="8" customWidth="1"/>
    <col min="8939" max="8939" width="14" style="8" customWidth="1"/>
    <col min="8940" max="8940" width="9.85546875" style="8" customWidth="1"/>
    <col min="8941" max="8941" width="0.28515625" style="8" customWidth="1"/>
    <col min="8942" max="8942" width="1.28515625" style="8" customWidth="1"/>
    <col min="8943" max="8943" width="0" style="8" hidden="1" customWidth="1"/>
    <col min="8944" max="8944" width="4" style="8" customWidth="1"/>
    <col min="8945" max="8945" width="3.140625" style="8" customWidth="1"/>
    <col min="8946" max="8946" width="0" style="8" hidden="1" customWidth="1"/>
    <col min="8947" max="8947" width="2" style="8" customWidth="1"/>
    <col min="8948" max="8948" width="0.5703125" style="8" customWidth="1"/>
    <col min="8949" max="8949" width="1.28515625" style="8" customWidth="1"/>
    <col min="8950" max="8950" width="8.28515625" style="8" customWidth="1"/>
    <col min="8951" max="8955" width="0" style="8" hidden="1" customWidth="1"/>
    <col min="8956" max="8957" width="9.140625" style="8"/>
    <col min="8958" max="8961" width="10.5703125" style="8" bestFit="1" customWidth="1"/>
    <col min="8962" max="8967" width="16.85546875" style="8" customWidth="1"/>
    <col min="8968" max="9183" width="9.140625" style="8"/>
    <col min="9184" max="9184" width="0.28515625" style="8" customWidth="1"/>
    <col min="9185" max="9185" width="12.7109375" style="8" customWidth="1"/>
    <col min="9186" max="9186" width="2.7109375" style="8" customWidth="1"/>
    <col min="9187" max="9187" width="4.42578125" style="8" customWidth="1"/>
    <col min="9188" max="9188" width="0.5703125" style="8" customWidth="1"/>
    <col min="9189" max="9189" width="8.7109375" style="8" customWidth="1"/>
    <col min="9190" max="9190" width="3.42578125" style="8" customWidth="1"/>
    <col min="9191" max="9191" width="1" style="8" customWidth="1"/>
    <col min="9192" max="9192" width="0" style="8" hidden="1" customWidth="1"/>
    <col min="9193" max="9193" width="3.5703125" style="8" customWidth="1"/>
    <col min="9194" max="9194" width="6.140625" style="8" customWidth="1"/>
    <col min="9195" max="9195" width="14" style="8" customWidth="1"/>
    <col min="9196" max="9196" width="9.85546875" style="8" customWidth="1"/>
    <col min="9197" max="9197" width="0.28515625" style="8" customWidth="1"/>
    <col min="9198" max="9198" width="1.28515625" style="8" customWidth="1"/>
    <col min="9199" max="9199" width="0" style="8" hidden="1" customWidth="1"/>
    <col min="9200" max="9200" width="4" style="8" customWidth="1"/>
    <col min="9201" max="9201" width="3.140625" style="8" customWidth="1"/>
    <col min="9202" max="9202" width="0" style="8" hidden="1" customWidth="1"/>
    <col min="9203" max="9203" width="2" style="8" customWidth="1"/>
    <col min="9204" max="9204" width="0.5703125" style="8" customWidth="1"/>
    <col min="9205" max="9205" width="1.28515625" style="8" customWidth="1"/>
    <col min="9206" max="9206" width="8.28515625" style="8" customWidth="1"/>
    <col min="9207" max="9211" width="0" style="8" hidden="1" customWidth="1"/>
    <col min="9212" max="9213" width="9.140625" style="8"/>
    <col min="9214" max="9217" width="10.5703125" style="8" bestFit="1" customWidth="1"/>
    <col min="9218" max="9223" width="16.85546875" style="8" customWidth="1"/>
    <col min="9224" max="9439" width="9.140625" style="8"/>
    <col min="9440" max="9440" width="0.28515625" style="8" customWidth="1"/>
    <col min="9441" max="9441" width="12.7109375" style="8" customWidth="1"/>
    <col min="9442" max="9442" width="2.7109375" style="8" customWidth="1"/>
    <col min="9443" max="9443" width="4.42578125" style="8" customWidth="1"/>
    <col min="9444" max="9444" width="0.5703125" style="8" customWidth="1"/>
    <col min="9445" max="9445" width="8.7109375" style="8" customWidth="1"/>
    <col min="9446" max="9446" width="3.42578125" style="8" customWidth="1"/>
    <col min="9447" max="9447" width="1" style="8" customWidth="1"/>
    <col min="9448" max="9448" width="0" style="8" hidden="1" customWidth="1"/>
    <col min="9449" max="9449" width="3.5703125" style="8" customWidth="1"/>
    <col min="9450" max="9450" width="6.140625" style="8" customWidth="1"/>
    <col min="9451" max="9451" width="14" style="8" customWidth="1"/>
    <col min="9452" max="9452" width="9.85546875" style="8" customWidth="1"/>
    <col min="9453" max="9453" width="0.28515625" style="8" customWidth="1"/>
    <col min="9454" max="9454" width="1.28515625" style="8" customWidth="1"/>
    <col min="9455" max="9455" width="0" style="8" hidden="1" customWidth="1"/>
    <col min="9456" max="9456" width="4" style="8" customWidth="1"/>
    <col min="9457" max="9457" width="3.140625" style="8" customWidth="1"/>
    <col min="9458" max="9458" width="0" style="8" hidden="1" customWidth="1"/>
    <col min="9459" max="9459" width="2" style="8" customWidth="1"/>
    <col min="9460" max="9460" width="0.5703125" style="8" customWidth="1"/>
    <col min="9461" max="9461" width="1.28515625" style="8" customWidth="1"/>
    <col min="9462" max="9462" width="8.28515625" style="8" customWidth="1"/>
    <col min="9463" max="9467" width="0" style="8" hidden="1" customWidth="1"/>
    <col min="9468" max="9469" width="9.140625" style="8"/>
    <col min="9470" max="9473" width="10.5703125" style="8" bestFit="1" customWidth="1"/>
    <col min="9474" max="9479" width="16.85546875" style="8" customWidth="1"/>
    <col min="9480" max="9695" width="9.140625" style="8"/>
    <col min="9696" max="9696" width="0.28515625" style="8" customWidth="1"/>
    <col min="9697" max="9697" width="12.7109375" style="8" customWidth="1"/>
    <col min="9698" max="9698" width="2.7109375" style="8" customWidth="1"/>
    <col min="9699" max="9699" width="4.42578125" style="8" customWidth="1"/>
    <col min="9700" max="9700" width="0.5703125" style="8" customWidth="1"/>
    <col min="9701" max="9701" width="8.7109375" style="8" customWidth="1"/>
    <col min="9702" max="9702" width="3.42578125" style="8" customWidth="1"/>
    <col min="9703" max="9703" width="1" style="8" customWidth="1"/>
    <col min="9704" max="9704" width="0" style="8" hidden="1" customWidth="1"/>
    <col min="9705" max="9705" width="3.5703125" style="8" customWidth="1"/>
    <col min="9706" max="9706" width="6.140625" style="8" customWidth="1"/>
    <col min="9707" max="9707" width="14" style="8" customWidth="1"/>
    <col min="9708" max="9708" width="9.85546875" style="8" customWidth="1"/>
    <col min="9709" max="9709" width="0.28515625" style="8" customWidth="1"/>
    <col min="9710" max="9710" width="1.28515625" style="8" customWidth="1"/>
    <col min="9711" max="9711" width="0" style="8" hidden="1" customWidth="1"/>
    <col min="9712" max="9712" width="4" style="8" customWidth="1"/>
    <col min="9713" max="9713" width="3.140625" style="8" customWidth="1"/>
    <col min="9714" max="9714" width="0" style="8" hidden="1" customWidth="1"/>
    <col min="9715" max="9715" width="2" style="8" customWidth="1"/>
    <col min="9716" max="9716" width="0.5703125" style="8" customWidth="1"/>
    <col min="9717" max="9717" width="1.28515625" style="8" customWidth="1"/>
    <col min="9718" max="9718" width="8.28515625" style="8" customWidth="1"/>
    <col min="9719" max="9723" width="0" style="8" hidden="1" customWidth="1"/>
    <col min="9724" max="9725" width="9.140625" style="8"/>
    <col min="9726" max="9729" width="10.5703125" style="8" bestFit="1" customWidth="1"/>
    <col min="9730" max="9735" width="16.85546875" style="8" customWidth="1"/>
    <col min="9736" max="9951" width="9.140625" style="8"/>
    <col min="9952" max="9952" width="0.28515625" style="8" customWidth="1"/>
    <col min="9953" max="9953" width="12.7109375" style="8" customWidth="1"/>
    <col min="9954" max="9954" width="2.7109375" style="8" customWidth="1"/>
    <col min="9955" max="9955" width="4.42578125" style="8" customWidth="1"/>
    <col min="9956" max="9956" width="0.5703125" style="8" customWidth="1"/>
    <col min="9957" max="9957" width="8.7109375" style="8" customWidth="1"/>
    <col min="9958" max="9958" width="3.42578125" style="8" customWidth="1"/>
    <col min="9959" max="9959" width="1" style="8" customWidth="1"/>
    <col min="9960" max="9960" width="0" style="8" hidden="1" customWidth="1"/>
    <col min="9961" max="9961" width="3.5703125" style="8" customWidth="1"/>
    <col min="9962" max="9962" width="6.140625" style="8" customWidth="1"/>
    <col min="9963" max="9963" width="14" style="8" customWidth="1"/>
    <col min="9964" max="9964" width="9.85546875" style="8" customWidth="1"/>
    <col min="9965" max="9965" width="0.28515625" style="8" customWidth="1"/>
    <col min="9966" max="9966" width="1.28515625" style="8" customWidth="1"/>
    <col min="9967" max="9967" width="0" style="8" hidden="1" customWidth="1"/>
    <col min="9968" max="9968" width="4" style="8" customWidth="1"/>
    <col min="9969" max="9969" width="3.140625" style="8" customWidth="1"/>
    <col min="9970" max="9970" width="0" style="8" hidden="1" customWidth="1"/>
    <col min="9971" max="9971" width="2" style="8" customWidth="1"/>
    <col min="9972" max="9972" width="0.5703125" style="8" customWidth="1"/>
    <col min="9973" max="9973" width="1.28515625" style="8" customWidth="1"/>
    <col min="9974" max="9974" width="8.28515625" style="8" customWidth="1"/>
    <col min="9975" max="9979" width="0" style="8" hidden="1" customWidth="1"/>
    <col min="9980" max="9981" width="9.140625" style="8"/>
    <col min="9982" max="9985" width="10.5703125" style="8" bestFit="1" customWidth="1"/>
    <col min="9986" max="9991" width="16.85546875" style="8" customWidth="1"/>
    <col min="9992" max="10207" width="9.140625" style="8"/>
    <col min="10208" max="10208" width="0.28515625" style="8" customWidth="1"/>
    <col min="10209" max="10209" width="12.7109375" style="8" customWidth="1"/>
    <col min="10210" max="10210" width="2.7109375" style="8" customWidth="1"/>
    <col min="10211" max="10211" width="4.42578125" style="8" customWidth="1"/>
    <col min="10212" max="10212" width="0.5703125" style="8" customWidth="1"/>
    <col min="10213" max="10213" width="8.7109375" style="8" customWidth="1"/>
    <col min="10214" max="10214" width="3.42578125" style="8" customWidth="1"/>
    <col min="10215" max="10215" width="1" style="8" customWidth="1"/>
    <col min="10216" max="10216" width="0" style="8" hidden="1" customWidth="1"/>
    <col min="10217" max="10217" width="3.5703125" style="8" customWidth="1"/>
    <col min="10218" max="10218" width="6.140625" style="8" customWidth="1"/>
    <col min="10219" max="10219" width="14" style="8" customWidth="1"/>
    <col min="10220" max="10220" width="9.85546875" style="8" customWidth="1"/>
    <col min="10221" max="10221" width="0.28515625" style="8" customWidth="1"/>
    <col min="10222" max="10222" width="1.28515625" style="8" customWidth="1"/>
    <col min="10223" max="10223" width="0" style="8" hidden="1" customWidth="1"/>
    <col min="10224" max="10224" width="4" style="8" customWidth="1"/>
    <col min="10225" max="10225" width="3.140625" style="8" customWidth="1"/>
    <col min="10226" max="10226" width="0" style="8" hidden="1" customWidth="1"/>
    <col min="10227" max="10227" width="2" style="8" customWidth="1"/>
    <col min="10228" max="10228" width="0.5703125" style="8" customWidth="1"/>
    <col min="10229" max="10229" width="1.28515625" style="8" customWidth="1"/>
    <col min="10230" max="10230" width="8.28515625" style="8" customWidth="1"/>
    <col min="10231" max="10235" width="0" style="8" hidden="1" customWidth="1"/>
    <col min="10236" max="10237" width="9.140625" style="8"/>
    <col min="10238" max="10241" width="10.5703125" style="8" bestFit="1" customWidth="1"/>
    <col min="10242" max="10247" width="16.85546875" style="8" customWidth="1"/>
    <col min="10248" max="10463" width="9.140625" style="8"/>
    <col min="10464" max="10464" width="0.28515625" style="8" customWidth="1"/>
    <col min="10465" max="10465" width="12.7109375" style="8" customWidth="1"/>
    <col min="10466" max="10466" width="2.7109375" style="8" customWidth="1"/>
    <col min="10467" max="10467" width="4.42578125" style="8" customWidth="1"/>
    <col min="10468" max="10468" width="0.5703125" style="8" customWidth="1"/>
    <col min="10469" max="10469" width="8.7109375" style="8" customWidth="1"/>
    <col min="10470" max="10470" width="3.42578125" style="8" customWidth="1"/>
    <col min="10471" max="10471" width="1" style="8" customWidth="1"/>
    <col min="10472" max="10472" width="0" style="8" hidden="1" customWidth="1"/>
    <col min="10473" max="10473" width="3.5703125" style="8" customWidth="1"/>
    <col min="10474" max="10474" width="6.140625" style="8" customWidth="1"/>
    <col min="10475" max="10475" width="14" style="8" customWidth="1"/>
    <col min="10476" max="10476" width="9.85546875" style="8" customWidth="1"/>
    <col min="10477" max="10477" width="0.28515625" style="8" customWidth="1"/>
    <col min="10478" max="10478" width="1.28515625" style="8" customWidth="1"/>
    <col min="10479" max="10479" width="0" style="8" hidden="1" customWidth="1"/>
    <col min="10480" max="10480" width="4" style="8" customWidth="1"/>
    <col min="10481" max="10481" width="3.140625" style="8" customWidth="1"/>
    <col min="10482" max="10482" width="0" style="8" hidden="1" customWidth="1"/>
    <col min="10483" max="10483" width="2" style="8" customWidth="1"/>
    <col min="10484" max="10484" width="0.5703125" style="8" customWidth="1"/>
    <col min="10485" max="10485" width="1.28515625" style="8" customWidth="1"/>
    <col min="10486" max="10486" width="8.28515625" style="8" customWidth="1"/>
    <col min="10487" max="10491" width="0" style="8" hidden="1" customWidth="1"/>
    <col min="10492" max="10493" width="9.140625" style="8"/>
    <col min="10494" max="10497" width="10.5703125" style="8" bestFit="1" customWidth="1"/>
    <col min="10498" max="10503" width="16.85546875" style="8" customWidth="1"/>
    <col min="10504" max="10719" width="9.140625" style="8"/>
    <col min="10720" max="10720" width="0.28515625" style="8" customWidth="1"/>
    <col min="10721" max="10721" width="12.7109375" style="8" customWidth="1"/>
    <col min="10722" max="10722" width="2.7109375" style="8" customWidth="1"/>
    <col min="10723" max="10723" width="4.42578125" style="8" customWidth="1"/>
    <col min="10724" max="10724" width="0.5703125" style="8" customWidth="1"/>
    <col min="10725" max="10725" width="8.7109375" style="8" customWidth="1"/>
    <col min="10726" max="10726" width="3.42578125" style="8" customWidth="1"/>
    <col min="10727" max="10727" width="1" style="8" customWidth="1"/>
    <col min="10728" max="10728" width="0" style="8" hidden="1" customWidth="1"/>
    <col min="10729" max="10729" width="3.5703125" style="8" customWidth="1"/>
    <col min="10730" max="10730" width="6.140625" style="8" customWidth="1"/>
    <col min="10731" max="10731" width="14" style="8" customWidth="1"/>
    <col min="10732" max="10732" width="9.85546875" style="8" customWidth="1"/>
    <col min="10733" max="10733" width="0.28515625" style="8" customWidth="1"/>
    <col min="10734" max="10734" width="1.28515625" style="8" customWidth="1"/>
    <col min="10735" max="10735" width="0" style="8" hidden="1" customWidth="1"/>
    <col min="10736" max="10736" width="4" style="8" customWidth="1"/>
    <col min="10737" max="10737" width="3.140625" style="8" customWidth="1"/>
    <col min="10738" max="10738" width="0" style="8" hidden="1" customWidth="1"/>
    <col min="10739" max="10739" width="2" style="8" customWidth="1"/>
    <col min="10740" max="10740" width="0.5703125" style="8" customWidth="1"/>
    <col min="10741" max="10741" width="1.28515625" style="8" customWidth="1"/>
    <col min="10742" max="10742" width="8.28515625" style="8" customWidth="1"/>
    <col min="10743" max="10747" width="0" style="8" hidden="1" customWidth="1"/>
    <col min="10748" max="10749" width="9.140625" style="8"/>
    <col min="10750" max="10753" width="10.5703125" style="8" bestFit="1" customWidth="1"/>
    <col min="10754" max="10759" width="16.85546875" style="8" customWidth="1"/>
    <col min="10760" max="10975" width="9.140625" style="8"/>
    <col min="10976" max="10976" width="0.28515625" style="8" customWidth="1"/>
    <col min="10977" max="10977" width="12.7109375" style="8" customWidth="1"/>
    <col min="10978" max="10978" width="2.7109375" style="8" customWidth="1"/>
    <col min="10979" max="10979" width="4.42578125" style="8" customWidth="1"/>
    <col min="10980" max="10980" width="0.5703125" style="8" customWidth="1"/>
    <col min="10981" max="10981" width="8.7109375" style="8" customWidth="1"/>
    <col min="10982" max="10982" width="3.42578125" style="8" customWidth="1"/>
    <col min="10983" max="10983" width="1" style="8" customWidth="1"/>
    <col min="10984" max="10984" width="0" style="8" hidden="1" customWidth="1"/>
    <col min="10985" max="10985" width="3.5703125" style="8" customWidth="1"/>
    <col min="10986" max="10986" width="6.140625" style="8" customWidth="1"/>
    <col min="10987" max="10987" width="14" style="8" customWidth="1"/>
    <col min="10988" max="10988" width="9.85546875" style="8" customWidth="1"/>
    <col min="10989" max="10989" width="0.28515625" style="8" customWidth="1"/>
    <col min="10990" max="10990" width="1.28515625" style="8" customWidth="1"/>
    <col min="10991" max="10991" width="0" style="8" hidden="1" customWidth="1"/>
    <col min="10992" max="10992" width="4" style="8" customWidth="1"/>
    <col min="10993" max="10993" width="3.140625" style="8" customWidth="1"/>
    <col min="10994" max="10994" width="0" style="8" hidden="1" customWidth="1"/>
    <col min="10995" max="10995" width="2" style="8" customWidth="1"/>
    <col min="10996" max="10996" width="0.5703125" style="8" customWidth="1"/>
    <col min="10997" max="10997" width="1.28515625" style="8" customWidth="1"/>
    <col min="10998" max="10998" width="8.28515625" style="8" customWidth="1"/>
    <col min="10999" max="11003" width="0" style="8" hidden="1" customWidth="1"/>
    <col min="11004" max="11005" width="9.140625" style="8"/>
    <col min="11006" max="11009" width="10.5703125" style="8" bestFit="1" customWidth="1"/>
    <col min="11010" max="11015" width="16.85546875" style="8" customWidth="1"/>
    <col min="11016" max="11231" width="9.140625" style="8"/>
    <col min="11232" max="11232" width="0.28515625" style="8" customWidth="1"/>
    <col min="11233" max="11233" width="12.7109375" style="8" customWidth="1"/>
    <col min="11234" max="11234" width="2.7109375" style="8" customWidth="1"/>
    <col min="11235" max="11235" width="4.42578125" style="8" customWidth="1"/>
    <col min="11236" max="11236" width="0.5703125" style="8" customWidth="1"/>
    <col min="11237" max="11237" width="8.7109375" style="8" customWidth="1"/>
    <col min="11238" max="11238" width="3.42578125" style="8" customWidth="1"/>
    <col min="11239" max="11239" width="1" style="8" customWidth="1"/>
    <col min="11240" max="11240" width="0" style="8" hidden="1" customWidth="1"/>
    <col min="11241" max="11241" width="3.5703125" style="8" customWidth="1"/>
    <col min="11242" max="11242" width="6.140625" style="8" customWidth="1"/>
    <col min="11243" max="11243" width="14" style="8" customWidth="1"/>
    <col min="11244" max="11244" width="9.85546875" style="8" customWidth="1"/>
    <col min="11245" max="11245" width="0.28515625" style="8" customWidth="1"/>
    <col min="11246" max="11246" width="1.28515625" style="8" customWidth="1"/>
    <col min="11247" max="11247" width="0" style="8" hidden="1" customWidth="1"/>
    <col min="11248" max="11248" width="4" style="8" customWidth="1"/>
    <col min="11249" max="11249" width="3.140625" style="8" customWidth="1"/>
    <col min="11250" max="11250" width="0" style="8" hidden="1" customWidth="1"/>
    <col min="11251" max="11251" width="2" style="8" customWidth="1"/>
    <col min="11252" max="11252" width="0.5703125" style="8" customWidth="1"/>
    <col min="11253" max="11253" width="1.28515625" style="8" customWidth="1"/>
    <col min="11254" max="11254" width="8.28515625" style="8" customWidth="1"/>
    <col min="11255" max="11259" width="0" style="8" hidden="1" customWidth="1"/>
    <col min="11260" max="11261" width="9.140625" style="8"/>
    <col min="11262" max="11265" width="10.5703125" style="8" bestFit="1" customWidth="1"/>
    <col min="11266" max="11271" width="16.85546875" style="8" customWidth="1"/>
    <col min="11272" max="11487" width="9.140625" style="8"/>
    <col min="11488" max="11488" width="0.28515625" style="8" customWidth="1"/>
    <col min="11489" max="11489" width="12.7109375" style="8" customWidth="1"/>
    <col min="11490" max="11490" width="2.7109375" style="8" customWidth="1"/>
    <col min="11491" max="11491" width="4.42578125" style="8" customWidth="1"/>
    <col min="11492" max="11492" width="0.5703125" style="8" customWidth="1"/>
    <col min="11493" max="11493" width="8.7109375" style="8" customWidth="1"/>
    <col min="11494" max="11494" width="3.42578125" style="8" customWidth="1"/>
    <col min="11495" max="11495" width="1" style="8" customWidth="1"/>
    <col min="11496" max="11496" width="0" style="8" hidden="1" customWidth="1"/>
    <col min="11497" max="11497" width="3.5703125" style="8" customWidth="1"/>
    <col min="11498" max="11498" width="6.140625" style="8" customWidth="1"/>
    <col min="11499" max="11499" width="14" style="8" customWidth="1"/>
    <col min="11500" max="11500" width="9.85546875" style="8" customWidth="1"/>
    <col min="11501" max="11501" width="0.28515625" style="8" customWidth="1"/>
    <col min="11502" max="11502" width="1.28515625" style="8" customWidth="1"/>
    <col min="11503" max="11503" width="0" style="8" hidden="1" customWidth="1"/>
    <col min="11504" max="11504" width="4" style="8" customWidth="1"/>
    <col min="11505" max="11505" width="3.140625" style="8" customWidth="1"/>
    <col min="11506" max="11506" width="0" style="8" hidden="1" customWidth="1"/>
    <col min="11507" max="11507" width="2" style="8" customWidth="1"/>
    <col min="11508" max="11508" width="0.5703125" style="8" customWidth="1"/>
    <col min="11509" max="11509" width="1.28515625" style="8" customWidth="1"/>
    <col min="11510" max="11510" width="8.28515625" style="8" customWidth="1"/>
    <col min="11511" max="11515" width="0" style="8" hidden="1" customWidth="1"/>
    <col min="11516" max="11517" width="9.140625" style="8"/>
    <col min="11518" max="11521" width="10.5703125" style="8" bestFit="1" customWidth="1"/>
    <col min="11522" max="11527" width="16.85546875" style="8" customWidth="1"/>
    <col min="11528" max="11743" width="9.140625" style="8"/>
    <col min="11744" max="11744" width="0.28515625" style="8" customWidth="1"/>
    <col min="11745" max="11745" width="12.7109375" style="8" customWidth="1"/>
    <col min="11746" max="11746" width="2.7109375" style="8" customWidth="1"/>
    <col min="11747" max="11747" width="4.42578125" style="8" customWidth="1"/>
    <col min="11748" max="11748" width="0.5703125" style="8" customWidth="1"/>
    <col min="11749" max="11749" width="8.7109375" style="8" customWidth="1"/>
    <col min="11750" max="11750" width="3.42578125" style="8" customWidth="1"/>
    <col min="11751" max="11751" width="1" style="8" customWidth="1"/>
    <col min="11752" max="11752" width="0" style="8" hidden="1" customWidth="1"/>
    <col min="11753" max="11753" width="3.5703125" style="8" customWidth="1"/>
    <col min="11754" max="11754" width="6.140625" style="8" customWidth="1"/>
    <col min="11755" max="11755" width="14" style="8" customWidth="1"/>
    <col min="11756" max="11756" width="9.85546875" style="8" customWidth="1"/>
    <col min="11757" max="11757" width="0.28515625" style="8" customWidth="1"/>
    <col min="11758" max="11758" width="1.28515625" style="8" customWidth="1"/>
    <col min="11759" max="11759" width="0" style="8" hidden="1" customWidth="1"/>
    <col min="11760" max="11760" width="4" style="8" customWidth="1"/>
    <col min="11761" max="11761" width="3.140625" style="8" customWidth="1"/>
    <col min="11762" max="11762" width="0" style="8" hidden="1" customWidth="1"/>
    <col min="11763" max="11763" width="2" style="8" customWidth="1"/>
    <col min="11764" max="11764" width="0.5703125" style="8" customWidth="1"/>
    <col min="11765" max="11765" width="1.28515625" style="8" customWidth="1"/>
    <col min="11766" max="11766" width="8.28515625" style="8" customWidth="1"/>
    <col min="11767" max="11771" width="0" style="8" hidden="1" customWidth="1"/>
    <col min="11772" max="11773" width="9.140625" style="8"/>
    <col min="11774" max="11777" width="10.5703125" style="8" bestFit="1" customWidth="1"/>
    <col min="11778" max="11783" width="16.85546875" style="8" customWidth="1"/>
    <col min="11784" max="11999" width="9.140625" style="8"/>
    <col min="12000" max="12000" width="0.28515625" style="8" customWidth="1"/>
    <col min="12001" max="12001" width="12.7109375" style="8" customWidth="1"/>
    <col min="12002" max="12002" width="2.7109375" style="8" customWidth="1"/>
    <col min="12003" max="12003" width="4.42578125" style="8" customWidth="1"/>
    <col min="12004" max="12004" width="0.5703125" style="8" customWidth="1"/>
    <col min="12005" max="12005" width="8.7109375" style="8" customWidth="1"/>
    <col min="12006" max="12006" width="3.42578125" style="8" customWidth="1"/>
    <col min="12007" max="12007" width="1" style="8" customWidth="1"/>
    <col min="12008" max="12008" width="0" style="8" hidden="1" customWidth="1"/>
    <col min="12009" max="12009" width="3.5703125" style="8" customWidth="1"/>
    <col min="12010" max="12010" width="6.140625" style="8" customWidth="1"/>
    <col min="12011" max="12011" width="14" style="8" customWidth="1"/>
    <col min="12012" max="12012" width="9.85546875" style="8" customWidth="1"/>
    <col min="12013" max="12013" width="0.28515625" style="8" customWidth="1"/>
    <col min="12014" max="12014" width="1.28515625" style="8" customWidth="1"/>
    <col min="12015" max="12015" width="0" style="8" hidden="1" customWidth="1"/>
    <col min="12016" max="12016" width="4" style="8" customWidth="1"/>
    <col min="12017" max="12017" width="3.140625" style="8" customWidth="1"/>
    <col min="12018" max="12018" width="0" style="8" hidden="1" customWidth="1"/>
    <col min="12019" max="12019" width="2" style="8" customWidth="1"/>
    <col min="12020" max="12020" width="0.5703125" style="8" customWidth="1"/>
    <col min="12021" max="12021" width="1.28515625" style="8" customWidth="1"/>
    <col min="12022" max="12022" width="8.28515625" style="8" customWidth="1"/>
    <col min="12023" max="12027" width="0" style="8" hidden="1" customWidth="1"/>
    <col min="12028" max="12029" width="9.140625" style="8"/>
    <col min="12030" max="12033" width="10.5703125" style="8" bestFit="1" customWidth="1"/>
    <col min="12034" max="12039" width="16.85546875" style="8" customWidth="1"/>
    <col min="12040" max="12255" width="9.140625" style="8"/>
    <col min="12256" max="12256" width="0.28515625" style="8" customWidth="1"/>
    <col min="12257" max="12257" width="12.7109375" style="8" customWidth="1"/>
    <col min="12258" max="12258" width="2.7109375" style="8" customWidth="1"/>
    <col min="12259" max="12259" width="4.42578125" style="8" customWidth="1"/>
    <col min="12260" max="12260" width="0.5703125" style="8" customWidth="1"/>
    <col min="12261" max="12261" width="8.7109375" style="8" customWidth="1"/>
    <col min="12262" max="12262" width="3.42578125" style="8" customWidth="1"/>
    <col min="12263" max="12263" width="1" style="8" customWidth="1"/>
    <col min="12264" max="12264" width="0" style="8" hidden="1" customWidth="1"/>
    <col min="12265" max="12265" width="3.5703125" style="8" customWidth="1"/>
    <col min="12266" max="12266" width="6.140625" style="8" customWidth="1"/>
    <col min="12267" max="12267" width="14" style="8" customWidth="1"/>
    <col min="12268" max="12268" width="9.85546875" style="8" customWidth="1"/>
    <col min="12269" max="12269" width="0.28515625" style="8" customWidth="1"/>
    <col min="12270" max="12270" width="1.28515625" style="8" customWidth="1"/>
    <col min="12271" max="12271" width="0" style="8" hidden="1" customWidth="1"/>
    <col min="12272" max="12272" width="4" style="8" customWidth="1"/>
    <col min="12273" max="12273" width="3.140625" style="8" customWidth="1"/>
    <col min="12274" max="12274" width="0" style="8" hidden="1" customWidth="1"/>
    <col min="12275" max="12275" width="2" style="8" customWidth="1"/>
    <col min="12276" max="12276" width="0.5703125" style="8" customWidth="1"/>
    <col min="12277" max="12277" width="1.28515625" style="8" customWidth="1"/>
    <col min="12278" max="12278" width="8.28515625" style="8" customWidth="1"/>
    <col min="12279" max="12283" width="0" style="8" hidden="1" customWidth="1"/>
    <col min="12284" max="12285" width="9.140625" style="8"/>
    <col min="12286" max="12289" width="10.5703125" style="8" bestFit="1" customWidth="1"/>
    <col min="12290" max="12295" width="16.85546875" style="8" customWidth="1"/>
    <col min="12296" max="12511" width="9.140625" style="8"/>
    <col min="12512" max="12512" width="0.28515625" style="8" customWidth="1"/>
    <col min="12513" max="12513" width="12.7109375" style="8" customWidth="1"/>
    <col min="12514" max="12514" width="2.7109375" style="8" customWidth="1"/>
    <col min="12515" max="12515" width="4.42578125" style="8" customWidth="1"/>
    <col min="12516" max="12516" width="0.5703125" style="8" customWidth="1"/>
    <col min="12517" max="12517" width="8.7109375" style="8" customWidth="1"/>
    <col min="12518" max="12518" width="3.42578125" style="8" customWidth="1"/>
    <col min="12519" max="12519" width="1" style="8" customWidth="1"/>
    <col min="12520" max="12520" width="0" style="8" hidden="1" customWidth="1"/>
    <col min="12521" max="12521" width="3.5703125" style="8" customWidth="1"/>
    <col min="12522" max="12522" width="6.140625" style="8" customWidth="1"/>
    <col min="12523" max="12523" width="14" style="8" customWidth="1"/>
    <col min="12524" max="12524" width="9.85546875" style="8" customWidth="1"/>
    <col min="12525" max="12525" width="0.28515625" style="8" customWidth="1"/>
    <col min="12526" max="12526" width="1.28515625" style="8" customWidth="1"/>
    <col min="12527" max="12527" width="0" style="8" hidden="1" customWidth="1"/>
    <col min="12528" max="12528" width="4" style="8" customWidth="1"/>
    <col min="12529" max="12529" width="3.140625" style="8" customWidth="1"/>
    <col min="12530" max="12530" width="0" style="8" hidden="1" customWidth="1"/>
    <col min="12531" max="12531" width="2" style="8" customWidth="1"/>
    <col min="12532" max="12532" width="0.5703125" style="8" customWidth="1"/>
    <col min="12533" max="12533" width="1.28515625" style="8" customWidth="1"/>
    <col min="12534" max="12534" width="8.28515625" style="8" customWidth="1"/>
    <col min="12535" max="12539" width="0" style="8" hidden="1" customWidth="1"/>
    <col min="12540" max="12541" width="9.140625" style="8"/>
    <col min="12542" max="12545" width="10.5703125" style="8" bestFit="1" customWidth="1"/>
    <col min="12546" max="12551" width="16.85546875" style="8" customWidth="1"/>
    <col min="12552" max="12767" width="9.140625" style="8"/>
    <col min="12768" max="12768" width="0.28515625" style="8" customWidth="1"/>
    <col min="12769" max="12769" width="12.7109375" style="8" customWidth="1"/>
    <col min="12770" max="12770" width="2.7109375" style="8" customWidth="1"/>
    <col min="12771" max="12771" width="4.42578125" style="8" customWidth="1"/>
    <col min="12772" max="12772" width="0.5703125" style="8" customWidth="1"/>
    <col min="12773" max="12773" width="8.7109375" style="8" customWidth="1"/>
    <col min="12774" max="12774" width="3.42578125" style="8" customWidth="1"/>
    <col min="12775" max="12775" width="1" style="8" customWidth="1"/>
    <col min="12776" max="12776" width="0" style="8" hidden="1" customWidth="1"/>
    <col min="12777" max="12777" width="3.5703125" style="8" customWidth="1"/>
    <col min="12778" max="12778" width="6.140625" style="8" customWidth="1"/>
    <col min="12779" max="12779" width="14" style="8" customWidth="1"/>
    <col min="12780" max="12780" width="9.85546875" style="8" customWidth="1"/>
    <col min="12781" max="12781" width="0.28515625" style="8" customWidth="1"/>
    <col min="12782" max="12782" width="1.28515625" style="8" customWidth="1"/>
    <col min="12783" max="12783" width="0" style="8" hidden="1" customWidth="1"/>
    <col min="12784" max="12784" width="4" style="8" customWidth="1"/>
    <col min="12785" max="12785" width="3.140625" style="8" customWidth="1"/>
    <col min="12786" max="12786" width="0" style="8" hidden="1" customWidth="1"/>
    <col min="12787" max="12787" width="2" style="8" customWidth="1"/>
    <col min="12788" max="12788" width="0.5703125" style="8" customWidth="1"/>
    <col min="12789" max="12789" width="1.28515625" style="8" customWidth="1"/>
    <col min="12790" max="12790" width="8.28515625" style="8" customWidth="1"/>
    <col min="12791" max="12795" width="0" style="8" hidden="1" customWidth="1"/>
    <col min="12796" max="12797" width="9.140625" style="8"/>
    <col min="12798" max="12801" width="10.5703125" style="8" bestFit="1" customWidth="1"/>
    <col min="12802" max="12807" width="16.85546875" style="8" customWidth="1"/>
    <col min="12808" max="13023" width="9.140625" style="8"/>
    <col min="13024" max="13024" width="0.28515625" style="8" customWidth="1"/>
    <col min="13025" max="13025" width="12.7109375" style="8" customWidth="1"/>
    <col min="13026" max="13026" width="2.7109375" style="8" customWidth="1"/>
    <col min="13027" max="13027" width="4.42578125" style="8" customWidth="1"/>
    <col min="13028" max="13028" width="0.5703125" style="8" customWidth="1"/>
    <col min="13029" max="13029" width="8.7109375" style="8" customWidth="1"/>
    <col min="13030" max="13030" width="3.42578125" style="8" customWidth="1"/>
    <col min="13031" max="13031" width="1" style="8" customWidth="1"/>
    <col min="13032" max="13032" width="0" style="8" hidden="1" customWidth="1"/>
    <col min="13033" max="13033" width="3.5703125" style="8" customWidth="1"/>
    <col min="13034" max="13034" width="6.140625" style="8" customWidth="1"/>
    <col min="13035" max="13035" width="14" style="8" customWidth="1"/>
    <col min="13036" max="13036" width="9.85546875" style="8" customWidth="1"/>
    <col min="13037" max="13037" width="0.28515625" style="8" customWidth="1"/>
    <col min="13038" max="13038" width="1.28515625" style="8" customWidth="1"/>
    <col min="13039" max="13039" width="0" style="8" hidden="1" customWidth="1"/>
    <col min="13040" max="13040" width="4" style="8" customWidth="1"/>
    <col min="13041" max="13041" width="3.140625" style="8" customWidth="1"/>
    <col min="13042" max="13042" width="0" style="8" hidden="1" customWidth="1"/>
    <col min="13043" max="13043" width="2" style="8" customWidth="1"/>
    <col min="13044" max="13044" width="0.5703125" style="8" customWidth="1"/>
    <col min="13045" max="13045" width="1.28515625" style="8" customWidth="1"/>
    <col min="13046" max="13046" width="8.28515625" style="8" customWidth="1"/>
    <col min="13047" max="13051" width="0" style="8" hidden="1" customWidth="1"/>
    <col min="13052" max="13053" width="9.140625" style="8"/>
    <col min="13054" max="13057" width="10.5703125" style="8" bestFit="1" customWidth="1"/>
    <col min="13058" max="13063" width="16.85546875" style="8" customWidth="1"/>
    <col min="13064" max="13279" width="9.140625" style="8"/>
    <col min="13280" max="13280" width="0.28515625" style="8" customWidth="1"/>
    <col min="13281" max="13281" width="12.7109375" style="8" customWidth="1"/>
    <col min="13282" max="13282" width="2.7109375" style="8" customWidth="1"/>
    <col min="13283" max="13283" width="4.42578125" style="8" customWidth="1"/>
    <col min="13284" max="13284" width="0.5703125" style="8" customWidth="1"/>
    <col min="13285" max="13285" width="8.7109375" style="8" customWidth="1"/>
    <col min="13286" max="13286" width="3.42578125" style="8" customWidth="1"/>
    <col min="13287" max="13287" width="1" style="8" customWidth="1"/>
    <col min="13288" max="13288" width="0" style="8" hidden="1" customWidth="1"/>
    <col min="13289" max="13289" width="3.5703125" style="8" customWidth="1"/>
    <col min="13290" max="13290" width="6.140625" style="8" customWidth="1"/>
    <col min="13291" max="13291" width="14" style="8" customWidth="1"/>
    <col min="13292" max="13292" width="9.85546875" style="8" customWidth="1"/>
    <col min="13293" max="13293" width="0.28515625" style="8" customWidth="1"/>
    <col min="13294" max="13294" width="1.28515625" style="8" customWidth="1"/>
    <col min="13295" max="13295" width="0" style="8" hidden="1" customWidth="1"/>
    <col min="13296" max="13296" width="4" style="8" customWidth="1"/>
    <col min="13297" max="13297" width="3.140625" style="8" customWidth="1"/>
    <col min="13298" max="13298" width="0" style="8" hidden="1" customWidth="1"/>
    <col min="13299" max="13299" width="2" style="8" customWidth="1"/>
    <col min="13300" max="13300" width="0.5703125" style="8" customWidth="1"/>
    <col min="13301" max="13301" width="1.28515625" style="8" customWidth="1"/>
    <col min="13302" max="13302" width="8.28515625" style="8" customWidth="1"/>
    <col min="13303" max="13307" width="0" style="8" hidden="1" customWidth="1"/>
    <col min="13308" max="13309" width="9.140625" style="8"/>
    <col min="13310" max="13313" width="10.5703125" style="8" bestFit="1" customWidth="1"/>
    <col min="13314" max="13319" width="16.85546875" style="8" customWidth="1"/>
    <col min="13320" max="13535" width="9.140625" style="8"/>
    <col min="13536" max="13536" width="0.28515625" style="8" customWidth="1"/>
    <col min="13537" max="13537" width="12.7109375" style="8" customWidth="1"/>
    <col min="13538" max="13538" width="2.7109375" style="8" customWidth="1"/>
    <col min="13539" max="13539" width="4.42578125" style="8" customWidth="1"/>
    <col min="13540" max="13540" width="0.5703125" style="8" customWidth="1"/>
    <col min="13541" max="13541" width="8.7109375" style="8" customWidth="1"/>
    <col min="13542" max="13542" width="3.42578125" style="8" customWidth="1"/>
    <col min="13543" max="13543" width="1" style="8" customWidth="1"/>
    <col min="13544" max="13544" width="0" style="8" hidden="1" customWidth="1"/>
    <col min="13545" max="13545" width="3.5703125" style="8" customWidth="1"/>
    <col min="13546" max="13546" width="6.140625" style="8" customWidth="1"/>
    <col min="13547" max="13547" width="14" style="8" customWidth="1"/>
    <col min="13548" max="13548" width="9.85546875" style="8" customWidth="1"/>
    <col min="13549" max="13549" width="0.28515625" style="8" customWidth="1"/>
    <col min="13550" max="13550" width="1.28515625" style="8" customWidth="1"/>
    <col min="13551" max="13551" width="0" style="8" hidden="1" customWidth="1"/>
    <col min="13552" max="13552" width="4" style="8" customWidth="1"/>
    <col min="13553" max="13553" width="3.140625" style="8" customWidth="1"/>
    <col min="13554" max="13554" width="0" style="8" hidden="1" customWidth="1"/>
    <col min="13555" max="13555" width="2" style="8" customWidth="1"/>
    <col min="13556" max="13556" width="0.5703125" style="8" customWidth="1"/>
    <col min="13557" max="13557" width="1.28515625" style="8" customWidth="1"/>
    <col min="13558" max="13558" width="8.28515625" style="8" customWidth="1"/>
    <col min="13559" max="13563" width="0" style="8" hidden="1" customWidth="1"/>
    <col min="13564" max="13565" width="9.140625" style="8"/>
    <col min="13566" max="13569" width="10.5703125" style="8" bestFit="1" customWidth="1"/>
    <col min="13570" max="13575" width="16.85546875" style="8" customWidth="1"/>
    <col min="13576" max="13791" width="9.140625" style="8"/>
    <col min="13792" max="13792" width="0.28515625" style="8" customWidth="1"/>
    <col min="13793" max="13793" width="12.7109375" style="8" customWidth="1"/>
    <col min="13794" max="13794" width="2.7109375" style="8" customWidth="1"/>
    <col min="13795" max="13795" width="4.42578125" style="8" customWidth="1"/>
    <col min="13796" max="13796" width="0.5703125" style="8" customWidth="1"/>
    <col min="13797" max="13797" width="8.7109375" style="8" customWidth="1"/>
    <col min="13798" max="13798" width="3.42578125" style="8" customWidth="1"/>
    <col min="13799" max="13799" width="1" style="8" customWidth="1"/>
    <col min="13800" max="13800" width="0" style="8" hidden="1" customWidth="1"/>
    <col min="13801" max="13801" width="3.5703125" style="8" customWidth="1"/>
    <col min="13802" max="13802" width="6.140625" style="8" customWidth="1"/>
    <col min="13803" max="13803" width="14" style="8" customWidth="1"/>
    <col min="13804" max="13804" width="9.85546875" style="8" customWidth="1"/>
    <col min="13805" max="13805" width="0.28515625" style="8" customWidth="1"/>
    <col min="13806" max="13806" width="1.28515625" style="8" customWidth="1"/>
    <col min="13807" max="13807" width="0" style="8" hidden="1" customWidth="1"/>
    <col min="13808" max="13808" width="4" style="8" customWidth="1"/>
    <col min="13809" max="13809" width="3.140625" style="8" customWidth="1"/>
    <col min="13810" max="13810" width="0" style="8" hidden="1" customWidth="1"/>
    <col min="13811" max="13811" width="2" style="8" customWidth="1"/>
    <col min="13812" max="13812" width="0.5703125" style="8" customWidth="1"/>
    <col min="13813" max="13813" width="1.28515625" style="8" customWidth="1"/>
    <col min="13814" max="13814" width="8.28515625" style="8" customWidth="1"/>
    <col min="13815" max="13819" width="0" style="8" hidden="1" customWidth="1"/>
    <col min="13820" max="13821" width="9.140625" style="8"/>
    <col min="13822" max="13825" width="10.5703125" style="8" bestFit="1" customWidth="1"/>
    <col min="13826" max="13831" width="16.85546875" style="8" customWidth="1"/>
    <col min="13832" max="14047" width="9.140625" style="8"/>
    <col min="14048" max="14048" width="0.28515625" style="8" customWidth="1"/>
    <col min="14049" max="14049" width="12.7109375" style="8" customWidth="1"/>
    <col min="14050" max="14050" width="2.7109375" style="8" customWidth="1"/>
    <col min="14051" max="14051" width="4.42578125" style="8" customWidth="1"/>
    <col min="14052" max="14052" width="0.5703125" style="8" customWidth="1"/>
    <col min="14053" max="14053" width="8.7109375" style="8" customWidth="1"/>
    <col min="14054" max="14054" width="3.42578125" style="8" customWidth="1"/>
    <col min="14055" max="14055" width="1" style="8" customWidth="1"/>
    <col min="14056" max="14056" width="0" style="8" hidden="1" customWidth="1"/>
    <col min="14057" max="14057" width="3.5703125" style="8" customWidth="1"/>
    <col min="14058" max="14058" width="6.140625" style="8" customWidth="1"/>
    <col min="14059" max="14059" width="14" style="8" customWidth="1"/>
    <col min="14060" max="14060" width="9.85546875" style="8" customWidth="1"/>
    <col min="14061" max="14061" width="0.28515625" style="8" customWidth="1"/>
    <col min="14062" max="14062" width="1.28515625" style="8" customWidth="1"/>
    <col min="14063" max="14063" width="0" style="8" hidden="1" customWidth="1"/>
    <col min="14064" max="14064" width="4" style="8" customWidth="1"/>
    <col min="14065" max="14065" width="3.140625" style="8" customWidth="1"/>
    <col min="14066" max="14066" width="0" style="8" hidden="1" customWidth="1"/>
    <col min="14067" max="14067" width="2" style="8" customWidth="1"/>
    <col min="14068" max="14068" width="0.5703125" style="8" customWidth="1"/>
    <col min="14069" max="14069" width="1.28515625" style="8" customWidth="1"/>
    <col min="14070" max="14070" width="8.28515625" style="8" customWidth="1"/>
    <col min="14071" max="14075" width="0" style="8" hidden="1" customWidth="1"/>
    <col min="14076" max="14077" width="9.140625" style="8"/>
    <col min="14078" max="14081" width="10.5703125" style="8" bestFit="1" customWidth="1"/>
    <col min="14082" max="14087" width="16.85546875" style="8" customWidth="1"/>
    <col min="14088" max="14303" width="9.140625" style="8"/>
    <col min="14304" max="14304" width="0.28515625" style="8" customWidth="1"/>
    <col min="14305" max="14305" width="12.7109375" style="8" customWidth="1"/>
    <col min="14306" max="14306" width="2.7109375" style="8" customWidth="1"/>
    <col min="14307" max="14307" width="4.42578125" style="8" customWidth="1"/>
    <col min="14308" max="14308" width="0.5703125" style="8" customWidth="1"/>
    <col min="14309" max="14309" width="8.7109375" style="8" customWidth="1"/>
    <col min="14310" max="14310" width="3.42578125" style="8" customWidth="1"/>
    <col min="14311" max="14311" width="1" style="8" customWidth="1"/>
    <col min="14312" max="14312" width="0" style="8" hidden="1" customWidth="1"/>
    <col min="14313" max="14313" width="3.5703125" style="8" customWidth="1"/>
    <col min="14314" max="14314" width="6.140625" style="8" customWidth="1"/>
    <col min="14315" max="14315" width="14" style="8" customWidth="1"/>
    <col min="14316" max="14316" width="9.85546875" style="8" customWidth="1"/>
    <col min="14317" max="14317" width="0.28515625" style="8" customWidth="1"/>
    <col min="14318" max="14318" width="1.28515625" style="8" customWidth="1"/>
    <col min="14319" max="14319" width="0" style="8" hidden="1" customWidth="1"/>
    <col min="14320" max="14320" width="4" style="8" customWidth="1"/>
    <col min="14321" max="14321" width="3.140625" style="8" customWidth="1"/>
    <col min="14322" max="14322" width="0" style="8" hidden="1" customWidth="1"/>
    <col min="14323" max="14323" width="2" style="8" customWidth="1"/>
    <col min="14324" max="14324" width="0.5703125" style="8" customWidth="1"/>
    <col min="14325" max="14325" width="1.28515625" style="8" customWidth="1"/>
    <col min="14326" max="14326" width="8.28515625" style="8" customWidth="1"/>
    <col min="14327" max="14331" width="0" style="8" hidden="1" customWidth="1"/>
    <col min="14332" max="14333" width="9.140625" style="8"/>
    <col min="14334" max="14337" width="10.5703125" style="8" bestFit="1" customWidth="1"/>
    <col min="14338" max="14343" width="16.85546875" style="8" customWidth="1"/>
    <col min="14344" max="14559" width="9.140625" style="8"/>
    <col min="14560" max="14560" width="0.28515625" style="8" customWidth="1"/>
    <col min="14561" max="14561" width="12.7109375" style="8" customWidth="1"/>
    <col min="14562" max="14562" width="2.7109375" style="8" customWidth="1"/>
    <col min="14563" max="14563" width="4.42578125" style="8" customWidth="1"/>
    <col min="14564" max="14564" width="0.5703125" style="8" customWidth="1"/>
    <col min="14565" max="14565" width="8.7109375" style="8" customWidth="1"/>
    <col min="14566" max="14566" width="3.42578125" style="8" customWidth="1"/>
    <col min="14567" max="14567" width="1" style="8" customWidth="1"/>
    <col min="14568" max="14568" width="0" style="8" hidden="1" customWidth="1"/>
    <col min="14569" max="14569" width="3.5703125" style="8" customWidth="1"/>
    <col min="14570" max="14570" width="6.140625" style="8" customWidth="1"/>
    <col min="14571" max="14571" width="14" style="8" customWidth="1"/>
    <col min="14572" max="14572" width="9.85546875" style="8" customWidth="1"/>
    <col min="14573" max="14573" width="0.28515625" style="8" customWidth="1"/>
    <col min="14574" max="14574" width="1.28515625" style="8" customWidth="1"/>
    <col min="14575" max="14575" width="0" style="8" hidden="1" customWidth="1"/>
    <col min="14576" max="14576" width="4" style="8" customWidth="1"/>
    <col min="14577" max="14577" width="3.140625" style="8" customWidth="1"/>
    <col min="14578" max="14578" width="0" style="8" hidden="1" customWidth="1"/>
    <col min="14579" max="14579" width="2" style="8" customWidth="1"/>
    <col min="14580" max="14580" width="0.5703125" style="8" customWidth="1"/>
    <col min="14581" max="14581" width="1.28515625" style="8" customWidth="1"/>
    <col min="14582" max="14582" width="8.28515625" style="8" customWidth="1"/>
    <col min="14583" max="14587" width="0" style="8" hidden="1" customWidth="1"/>
    <col min="14588" max="14589" width="9.140625" style="8"/>
    <col min="14590" max="14593" width="10.5703125" style="8" bestFit="1" customWidth="1"/>
    <col min="14594" max="14599" width="16.85546875" style="8" customWidth="1"/>
    <col min="14600" max="14815" width="9.140625" style="8"/>
    <col min="14816" max="14816" width="0.28515625" style="8" customWidth="1"/>
    <col min="14817" max="14817" width="12.7109375" style="8" customWidth="1"/>
    <col min="14818" max="14818" width="2.7109375" style="8" customWidth="1"/>
    <col min="14819" max="14819" width="4.42578125" style="8" customWidth="1"/>
    <col min="14820" max="14820" width="0.5703125" style="8" customWidth="1"/>
    <col min="14821" max="14821" width="8.7109375" style="8" customWidth="1"/>
    <col min="14822" max="14822" width="3.42578125" style="8" customWidth="1"/>
    <col min="14823" max="14823" width="1" style="8" customWidth="1"/>
    <col min="14824" max="14824" width="0" style="8" hidden="1" customWidth="1"/>
    <col min="14825" max="14825" width="3.5703125" style="8" customWidth="1"/>
    <col min="14826" max="14826" width="6.140625" style="8" customWidth="1"/>
    <col min="14827" max="14827" width="14" style="8" customWidth="1"/>
    <col min="14828" max="14828" width="9.85546875" style="8" customWidth="1"/>
    <col min="14829" max="14829" width="0.28515625" style="8" customWidth="1"/>
    <col min="14830" max="14830" width="1.28515625" style="8" customWidth="1"/>
    <col min="14831" max="14831" width="0" style="8" hidden="1" customWidth="1"/>
    <col min="14832" max="14832" width="4" style="8" customWidth="1"/>
    <col min="14833" max="14833" width="3.140625" style="8" customWidth="1"/>
    <col min="14834" max="14834" width="0" style="8" hidden="1" customWidth="1"/>
    <col min="14835" max="14835" width="2" style="8" customWidth="1"/>
    <col min="14836" max="14836" width="0.5703125" style="8" customWidth="1"/>
    <col min="14837" max="14837" width="1.28515625" style="8" customWidth="1"/>
    <col min="14838" max="14838" width="8.28515625" style="8" customWidth="1"/>
    <col min="14839" max="14843" width="0" style="8" hidden="1" customWidth="1"/>
    <col min="14844" max="14845" width="9.140625" style="8"/>
    <col min="14846" max="14849" width="10.5703125" style="8" bestFit="1" customWidth="1"/>
    <col min="14850" max="14855" width="16.85546875" style="8" customWidth="1"/>
    <col min="14856" max="15071" width="9.140625" style="8"/>
    <col min="15072" max="15072" width="0.28515625" style="8" customWidth="1"/>
    <col min="15073" max="15073" width="12.7109375" style="8" customWidth="1"/>
    <col min="15074" max="15074" width="2.7109375" style="8" customWidth="1"/>
    <col min="15075" max="15075" width="4.42578125" style="8" customWidth="1"/>
    <col min="15076" max="15076" width="0.5703125" style="8" customWidth="1"/>
    <col min="15077" max="15077" width="8.7109375" style="8" customWidth="1"/>
    <col min="15078" max="15078" width="3.42578125" style="8" customWidth="1"/>
    <col min="15079" max="15079" width="1" style="8" customWidth="1"/>
    <col min="15080" max="15080" width="0" style="8" hidden="1" customWidth="1"/>
    <col min="15081" max="15081" width="3.5703125" style="8" customWidth="1"/>
    <col min="15082" max="15082" width="6.140625" style="8" customWidth="1"/>
    <col min="15083" max="15083" width="14" style="8" customWidth="1"/>
    <col min="15084" max="15084" width="9.85546875" style="8" customWidth="1"/>
    <col min="15085" max="15085" width="0.28515625" style="8" customWidth="1"/>
    <col min="15086" max="15086" width="1.28515625" style="8" customWidth="1"/>
    <col min="15087" max="15087" width="0" style="8" hidden="1" customWidth="1"/>
    <col min="15088" max="15088" width="4" style="8" customWidth="1"/>
    <col min="15089" max="15089" width="3.140625" style="8" customWidth="1"/>
    <col min="15090" max="15090" width="0" style="8" hidden="1" customWidth="1"/>
    <col min="15091" max="15091" width="2" style="8" customWidth="1"/>
    <col min="15092" max="15092" width="0.5703125" style="8" customWidth="1"/>
    <col min="15093" max="15093" width="1.28515625" style="8" customWidth="1"/>
    <col min="15094" max="15094" width="8.28515625" style="8" customWidth="1"/>
    <col min="15095" max="15099" width="0" style="8" hidden="1" customWidth="1"/>
    <col min="15100" max="15101" width="9.140625" style="8"/>
    <col min="15102" max="15105" width="10.5703125" style="8" bestFit="1" customWidth="1"/>
    <col min="15106" max="15111" width="16.85546875" style="8" customWidth="1"/>
    <col min="15112" max="15327" width="9.140625" style="8"/>
    <col min="15328" max="15328" width="0.28515625" style="8" customWidth="1"/>
    <col min="15329" max="15329" width="12.7109375" style="8" customWidth="1"/>
    <col min="15330" max="15330" width="2.7109375" style="8" customWidth="1"/>
    <col min="15331" max="15331" width="4.42578125" style="8" customWidth="1"/>
    <col min="15332" max="15332" width="0.5703125" style="8" customWidth="1"/>
    <col min="15333" max="15333" width="8.7109375" style="8" customWidth="1"/>
    <col min="15334" max="15334" width="3.42578125" style="8" customWidth="1"/>
    <col min="15335" max="15335" width="1" style="8" customWidth="1"/>
    <col min="15336" max="15336" width="0" style="8" hidden="1" customWidth="1"/>
    <col min="15337" max="15337" width="3.5703125" style="8" customWidth="1"/>
    <col min="15338" max="15338" width="6.140625" style="8" customWidth="1"/>
    <col min="15339" max="15339" width="14" style="8" customWidth="1"/>
    <col min="15340" max="15340" width="9.85546875" style="8" customWidth="1"/>
    <col min="15341" max="15341" width="0.28515625" style="8" customWidth="1"/>
    <col min="15342" max="15342" width="1.28515625" style="8" customWidth="1"/>
    <col min="15343" max="15343" width="0" style="8" hidden="1" customWidth="1"/>
    <col min="15344" max="15344" width="4" style="8" customWidth="1"/>
    <col min="15345" max="15345" width="3.140625" style="8" customWidth="1"/>
    <col min="15346" max="15346" width="0" style="8" hidden="1" customWidth="1"/>
    <col min="15347" max="15347" width="2" style="8" customWidth="1"/>
    <col min="15348" max="15348" width="0.5703125" style="8" customWidth="1"/>
    <col min="15349" max="15349" width="1.28515625" style="8" customWidth="1"/>
    <col min="15350" max="15350" width="8.28515625" style="8" customWidth="1"/>
    <col min="15351" max="15355" width="0" style="8" hidden="1" customWidth="1"/>
    <col min="15356" max="15357" width="9.140625" style="8"/>
    <col min="15358" max="15361" width="10.5703125" style="8" bestFit="1" customWidth="1"/>
    <col min="15362" max="15367" width="16.85546875" style="8" customWidth="1"/>
    <col min="15368" max="15583" width="9.140625" style="8"/>
    <col min="15584" max="15584" width="0.28515625" style="8" customWidth="1"/>
    <col min="15585" max="15585" width="12.7109375" style="8" customWidth="1"/>
    <col min="15586" max="15586" width="2.7109375" style="8" customWidth="1"/>
    <col min="15587" max="15587" width="4.42578125" style="8" customWidth="1"/>
    <col min="15588" max="15588" width="0.5703125" style="8" customWidth="1"/>
    <col min="15589" max="15589" width="8.7109375" style="8" customWidth="1"/>
    <col min="15590" max="15590" width="3.42578125" style="8" customWidth="1"/>
    <col min="15591" max="15591" width="1" style="8" customWidth="1"/>
    <col min="15592" max="15592" width="0" style="8" hidden="1" customWidth="1"/>
    <col min="15593" max="15593" width="3.5703125" style="8" customWidth="1"/>
    <col min="15594" max="15594" width="6.140625" style="8" customWidth="1"/>
    <col min="15595" max="15595" width="14" style="8" customWidth="1"/>
    <col min="15596" max="15596" width="9.85546875" style="8" customWidth="1"/>
    <col min="15597" max="15597" width="0.28515625" style="8" customWidth="1"/>
    <col min="15598" max="15598" width="1.28515625" style="8" customWidth="1"/>
    <col min="15599" max="15599" width="0" style="8" hidden="1" customWidth="1"/>
    <col min="15600" max="15600" width="4" style="8" customWidth="1"/>
    <col min="15601" max="15601" width="3.140625" style="8" customWidth="1"/>
    <col min="15602" max="15602" width="0" style="8" hidden="1" customWidth="1"/>
    <col min="15603" max="15603" width="2" style="8" customWidth="1"/>
    <col min="15604" max="15604" width="0.5703125" style="8" customWidth="1"/>
    <col min="15605" max="15605" width="1.28515625" style="8" customWidth="1"/>
    <col min="15606" max="15606" width="8.28515625" style="8" customWidth="1"/>
    <col min="15607" max="15611" width="0" style="8" hidden="1" customWidth="1"/>
    <col min="15612" max="15613" width="9.140625" style="8"/>
    <col min="15614" max="15617" width="10.5703125" style="8" bestFit="1" customWidth="1"/>
    <col min="15618" max="15623" width="16.85546875" style="8" customWidth="1"/>
    <col min="15624" max="15839" width="9.140625" style="8"/>
    <col min="15840" max="15840" width="0.28515625" style="8" customWidth="1"/>
    <col min="15841" max="15841" width="12.7109375" style="8" customWidth="1"/>
    <col min="15842" max="15842" width="2.7109375" style="8" customWidth="1"/>
    <col min="15843" max="15843" width="4.42578125" style="8" customWidth="1"/>
    <col min="15844" max="15844" width="0.5703125" style="8" customWidth="1"/>
    <col min="15845" max="15845" width="8.7109375" style="8" customWidth="1"/>
    <col min="15846" max="15846" width="3.42578125" style="8" customWidth="1"/>
    <col min="15847" max="15847" width="1" style="8" customWidth="1"/>
    <col min="15848" max="15848" width="0" style="8" hidden="1" customWidth="1"/>
    <col min="15849" max="15849" width="3.5703125" style="8" customWidth="1"/>
    <col min="15850" max="15850" width="6.140625" style="8" customWidth="1"/>
    <col min="15851" max="15851" width="14" style="8" customWidth="1"/>
    <col min="15852" max="15852" width="9.85546875" style="8" customWidth="1"/>
    <col min="15853" max="15853" width="0.28515625" style="8" customWidth="1"/>
    <col min="15854" max="15854" width="1.28515625" style="8" customWidth="1"/>
    <col min="15855" max="15855" width="0" style="8" hidden="1" customWidth="1"/>
    <col min="15856" max="15856" width="4" style="8" customWidth="1"/>
    <col min="15857" max="15857" width="3.140625" style="8" customWidth="1"/>
    <col min="15858" max="15858" width="0" style="8" hidden="1" customWidth="1"/>
    <col min="15859" max="15859" width="2" style="8" customWidth="1"/>
    <col min="15860" max="15860" width="0.5703125" style="8" customWidth="1"/>
    <col min="15861" max="15861" width="1.28515625" style="8" customWidth="1"/>
    <col min="15862" max="15862" width="8.28515625" style="8" customWidth="1"/>
    <col min="15863" max="15867" width="0" style="8" hidden="1" customWidth="1"/>
    <col min="15868" max="15869" width="9.140625" style="8"/>
    <col min="15870" max="15873" width="10.5703125" style="8" bestFit="1" customWidth="1"/>
    <col min="15874" max="15879" width="16.85546875" style="8" customWidth="1"/>
    <col min="15880" max="16095" width="9.140625" style="8"/>
    <col min="16096" max="16096" width="0.28515625" style="8" customWidth="1"/>
    <col min="16097" max="16097" width="12.7109375" style="8" customWidth="1"/>
    <col min="16098" max="16098" width="2.7109375" style="8" customWidth="1"/>
    <col min="16099" max="16099" width="4.42578125" style="8" customWidth="1"/>
    <col min="16100" max="16100" width="0.5703125" style="8" customWidth="1"/>
    <col min="16101" max="16101" width="8.7109375" style="8" customWidth="1"/>
    <col min="16102" max="16102" width="3.42578125" style="8" customWidth="1"/>
    <col min="16103" max="16103" width="1" style="8" customWidth="1"/>
    <col min="16104" max="16104" width="0" style="8" hidden="1" customWidth="1"/>
    <col min="16105" max="16105" width="3.5703125" style="8" customWidth="1"/>
    <col min="16106" max="16106" width="6.140625" style="8" customWidth="1"/>
    <col min="16107" max="16107" width="14" style="8" customWidth="1"/>
    <col min="16108" max="16108" width="9.85546875" style="8" customWidth="1"/>
    <col min="16109" max="16109" width="0.28515625" style="8" customWidth="1"/>
    <col min="16110" max="16110" width="1.28515625" style="8" customWidth="1"/>
    <col min="16111" max="16111" width="0" style="8" hidden="1" customWidth="1"/>
    <col min="16112" max="16112" width="4" style="8" customWidth="1"/>
    <col min="16113" max="16113" width="3.140625" style="8" customWidth="1"/>
    <col min="16114" max="16114" width="0" style="8" hidden="1" customWidth="1"/>
    <col min="16115" max="16115" width="2" style="8" customWidth="1"/>
    <col min="16116" max="16116" width="0.5703125" style="8" customWidth="1"/>
    <col min="16117" max="16117" width="1.28515625" style="8" customWidth="1"/>
    <col min="16118" max="16118" width="8.28515625" style="8" customWidth="1"/>
    <col min="16119" max="16123" width="0" style="8" hidden="1" customWidth="1"/>
    <col min="16124" max="16125" width="9.140625" style="8"/>
    <col min="16126" max="16129" width="10.5703125" style="8" bestFit="1" customWidth="1"/>
    <col min="16130" max="16135" width="16.85546875" style="8" customWidth="1"/>
    <col min="16136" max="16384" width="9.140625" style="8"/>
  </cols>
  <sheetData>
    <row r="1" spans="1:25" ht="16.5" customHeight="1"/>
    <row r="2" spans="1:25" ht="33" customHeight="1">
      <c r="A2" s="38"/>
      <c r="B2" s="38"/>
      <c r="C2" s="38"/>
      <c r="D2" s="38"/>
      <c r="E2" s="38"/>
      <c r="F2" s="99" t="s">
        <v>63</v>
      </c>
      <c r="G2" s="99"/>
      <c r="H2" s="38"/>
      <c r="I2" s="38"/>
    </row>
    <row r="3" spans="1:25" ht="58.5" customHeight="1" thickBot="1">
      <c r="A3" s="38"/>
      <c r="B3" s="38"/>
      <c r="C3" s="38"/>
      <c r="D3" s="38"/>
      <c r="E3" s="38"/>
      <c r="F3" s="51"/>
      <c r="G3" s="8"/>
      <c r="I3" s="54" t="s">
        <v>50</v>
      </c>
    </row>
    <row r="4" spans="1:25" ht="19.5" customHeight="1" thickTop="1" thickBot="1">
      <c r="A4" s="38"/>
      <c r="B4" s="38"/>
      <c r="C4" s="38"/>
      <c r="D4" s="38"/>
      <c r="E4" s="38"/>
      <c r="F4" s="51"/>
      <c r="G4" s="8"/>
      <c r="I4" s="57">
        <v>1.6000000000000001E-3</v>
      </c>
    </row>
    <row r="5" spans="1:25" ht="44.25" customHeight="1" thickTop="1" thickBot="1">
      <c r="A5" s="38"/>
      <c r="B5" s="38"/>
      <c r="C5" s="38"/>
      <c r="D5" s="38"/>
      <c r="E5" s="38"/>
      <c r="F5" s="51"/>
      <c r="G5" s="8"/>
      <c r="H5" s="58" t="s">
        <v>49</v>
      </c>
      <c r="I5" s="58"/>
    </row>
    <row r="6" spans="1:25" ht="9.75" hidden="1" customHeight="1">
      <c r="A6" s="39"/>
      <c r="B6" s="39"/>
      <c r="C6" s="39"/>
      <c r="D6" s="39"/>
      <c r="E6" s="100"/>
      <c r="F6" s="100"/>
      <c r="G6" s="39"/>
      <c r="H6" s="33"/>
      <c r="I6" s="54" t="s">
        <v>47</v>
      </c>
    </row>
    <row r="7" spans="1:25" ht="409.6" hidden="1" customHeight="1">
      <c r="A7" s="39"/>
      <c r="B7" s="39"/>
      <c r="C7" s="39"/>
      <c r="D7" s="39"/>
      <c r="E7" s="39"/>
      <c r="F7" s="39"/>
      <c r="G7" s="39"/>
      <c r="H7" s="8"/>
      <c r="I7" s="55">
        <v>1.8500000000000001E-3</v>
      </c>
    </row>
    <row r="8" spans="1:25" ht="6" hidden="1" customHeight="1">
      <c r="A8" s="39"/>
      <c r="B8" s="39"/>
      <c r="C8" s="39"/>
      <c r="D8" s="39"/>
      <c r="E8" s="100"/>
      <c r="F8" s="100"/>
      <c r="G8" s="39"/>
      <c r="H8" s="46"/>
      <c r="I8" s="53" t="s">
        <v>48</v>
      </c>
      <c r="J8" s="46"/>
      <c r="K8" s="46"/>
      <c r="L8" s="46"/>
    </row>
    <row r="9" spans="1:25" ht="9" hidden="1" customHeight="1" thickBot="1">
      <c r="A9" s="39"/>
      <c r="B9" s="39"/>
      <c r="C9" s="39"/>
      <c r="D9" s="39"/>
      <c r="E9" s="39"/>
      <c r="F9" s="39"/>
      <c r="G9" s="39"/>
      <c r="H9" s="39"/>
      <c r="I9" s="39"/>
    </row>
    <row r="10" spans="1:25" ht="24.75" customHeight="1" thickTop="1" thickBot="1">
      <c r="A10" s="81" t="s">
        <v>0</v>
      </c>
      <c r="B10" s="83" t="s">
        <v>1</v>
      </c>
      <c r="C10" s="85" t="s">
        <v>2</v>
      </c>
      <c r="D10" s="93" t="s">
        <v>3</v>
      </c>
      <c r="E10" s="94"/>
      <c r="F10" s="94"/>
      <c r="G10" s="94"/>
      <c r="H10" s="94"/>
      <c r="I10" s="95"/>
      <c r="M10" s="33"/>
      <c r="N10" s="54"/>
      <c r="X10" s="74" t="s">
        <v>60</v>
      </c>
      <c r="Y10" s="76">
        <v>0</v>
      </c>
    </row>
    <row r="11" spans="1:25" ht="20.25" customHeight="1" thickTop="1" thickBot="1">
      <c r="A11" s="82"/>
      <c r="B11" s="84"/>
      <c r="C11" s="86"/>
      <c r="D11" s="26">
        <v>42352</v>
      </c>
      <c r="E11" s="26">
        <v>42383</v>
      </c>
      <c r="F11" s="26">
        <v>42414</v>
      </c>
      <c r="G11" s="26">
        <v>42443</v>
      </c>
      <c r="H11" s="26">
        <v>42474</v>
      </c>
      <c r="I11" s="26">
        <v>42504</v>
      </c>
      <c r="J11" s="26">
        <v>42535</v>
      </c>
      <c r="K11" s="26">
        <v>42565</v>
      </c>
      <c r="L11" s="26">
        <v>42596</v>
      </c>
      <c r="N11" s="56"/>
      <c r="X11" s="74" t="s">
        <v>61</v>
      </c>
      <c r="Y11" s="77">
        <v>5.0000000000000001E-3</v>
      </c>
    </row>
    <row r="12" spans="1:25" s="46" customFormat="1" ht="27" customHeight="1" thickTop="1" thickBot="1">
      <c r="A12" s="43" t="s">
        <v>9</v>
      </c>
      <c r="B12" s="44" t="s">
        <v>5</v>
      </c>
      <c r="C12" s="43">
        <v>6</v>
      </c>
      <c r="D12" s="59">
        <f>Sheet1!D2+$Y$12</f>
        <v>9.1679999999999998E-2</v>
      </c>
      <c r="E12" s="59">
        <f>Sheet1!E2+$Y$12</f>
        <v>9.153E-2</v>
      </c>
      <c r="F12" s="59">
        <f>Sheet1!F2+$Y$12</f>
        <v>8.8800000000000004E-2</v>
      </c>
      <c r="G12" s="59">
        <f>Sheet1!G2+$Y$12</f>
        <v>8.4250000000000005E-2</v>
      </c>
      <c r="H12" s="59">
        <f>Sheet1!H2+$Y$12</f>
        <v>8.2089999999999996E-2</v>
      </c>
      <c r="I12" s="59">
        <f>Sheet1!I2+$Y$12</f>
        <v>8.3430000000000004E-2</v>
      </c>
      <c r="J12" s="45"/>
      <c r="L12" s="45"/>
      <c r="N12" s="53"/>
      <c r="V12" s="47"/>
      <c r="X12" s="75" t="s">
        <v>62</v>
      </c>
      <c r="Y12" s="78">
        <f>IF(Y10&gt;Y11,((Y10-Y11)*2)+Y11,Y10)</f>
        <v>0</v>
      </c>
    </row>
    <row r="13" spans="1:25" s="46" customFormat="1" ht="27" customHeight="1" thickBot="1">
      <c r="A13" s="43" t="s">
        <v>9</v>
      </c>
      <c r="B13" s="44" t="s">
        <v>5</v>
      </c>
      <c r="C13" s="43">
        <v>12</v>
      </c>
      <c r="D13" s="59">
        <f>Sheet1!D8+$Y$12</f>
        <v>8.9090000000000003E-2</v>
      </c>
      <c r="E13" s="59">
        <f>Sheet1!E8+$Y$12</f>
        <v>9.0340000000000004E-2</v>
      </c>
      <c r="F13" s="59">
        <f>Sheet1!F8+$Y$12</f>
        <v>9.178E-2</v>
      </c>
      <c r="G13" s="59">
        <f>Sheet1!G8+$Y$12</f>
        <v>9.2460000000000001E-2</v>
      </c>
      <c r="H13" s="59">
        <f>Sheet1!H8+$Y$12</f>
        <v>9.1990000000000002E-2</v>
      </c>
      <c r="I13" s="59">
        <f>Sheet1!I8+$Y$12</f>
        <v>9.2429999999999998E-2</v>
      </c>
      <c r="J13" s="45"/>
      <c r="K13" s="45"/>
      <c r="L13" s="45"/>
      <c r="V13" s="47"/>
    </row>
    <row r="14" spans="1:25" s="46" customFormat="1" ht="27" customHeight="1" thickBot="1">
      <c r="A14" s="43" t="s">
        <v>9</v>
      </c>
      <c r="B14" s="44" t="s">
        <v>5</v>
      </c>
      <c r="C14" s="43">
        <v>18</v>
      </c>
      <c r="D14" s="59">
        <f>Sheet1!D14+$Y$12</f>
        <v>9.2520000000000005E-2</v>
      </c>
      <c r="E14" s="59">
        <f>Sheet1!E14+$Y$12</f>
        <v>9.3600000000000003E-2</v>
      </c>
      <c r="F14" s="59">
        <f>Sheet1!F14+$Y$12</f>
        <v>9.3619999999999995E-2</v>
      </c>
      <c r="G14" s="59">
        <f>Sheet1!G14+$Y$12</f>
        <v>9.2979999999999993E-2</v>
      </c>
      <c r="H14" s="59">
        <f>Sheet1!H14+$Y$12</f>
        <v>9.3340000000000006E-2</v>
      </c>
      <c r="I14" s="59">
        <f>Sheet1!I14+$Y$12</f>
        <v>9.4700000000000006E-2</v>
      </c>
      <c r="J14" s="45"/>
      <c r="K14" s="45"/>
      <c r="L14" s="45"/>
      <c r="V14" s="47"/>
    </row>
    <row r="15" spans="1:25" s="46" customFormat="1" ht="27" customHeight="1" thickBot="1">
      <c r="A15" s="43" t="s">
        <v>9</v>
      </c>
      <c r="B15" s="44" t="s">
        <v>5</v>
      </c>
      <c r="C15" s="43">
        <v>24</v>
      </c>
      <c r="D15" s="59">
        <f>Sheet1!D20+$Y$12</f>
        <v>9.5479999999999995E-2</v>
      </c>
      <c r="E15" s="59">
        <f>Sheet1!E20+$Y$12</f>
        <v>9.6640000000000004E-2</v>
      </c>
      <c r="F15" s="59">
        <f>Sheet1!F20+$Y$12</f>
        <v>9.8659999999999998E-2</v>
      </c>
      <c r="G15" s="59">
        <f>Sheet1!G20+$Y$12</f>
        <v>0.10026</v>
      </c>
      <c r="H15" s="59">
        <f>Sheet1!H20+$Y$12</f>
        <v>0.10142</v>
      </c>
      <c r="I15" s="59">
        <f>Sheet1!I20+$Y$12</f>
        <v>0.10242999999999999</v>
      </c>
      <c r="J15" s="45"/>
      <c r="K15" s="45"/>
      <c r="L15" s="45"/>
      <c r="V15" s="47"/>
    </row>
    <row r="16" spans="1:25" s="46" customFormat="1" ht="27" customHeight="1" thickBot="1">
      <c r="A16" s="43" t="s">
        <v>32</v>
      </c>
      <c r="B16" s="44" t="s">
        <v>5</v>
      </c>
      <c r="C16" s="69">
        <f>Sheet1!X3</f>
        <v>6</v>
      </c>
      <c r="D16" s="59" t="str">
        <f>IF(Sheet1!$X$2=D11,Sheet1!$Q$2+$Y$12, " ")</f>
        <v xml:space="preserve"> </v>
      </c>
      <c r="E16" s="59" t="str">
        <f>IF(Sheet1!$X$2=E11,Sheet1!$Q$2+$Y$12, " ")</f>
        <v xml:space="preserve"> </v>
      </c>
      <c r="F16" s="59" t="str">
        <f>IF(Sheet1!$X$2=F11,Sheet1!$Q$2+$Y$12, " ")</f>
        <v xml:space="preserve"> </v>
      </c>
      <c r="G16" s="59" t="str">
        <f>IF(Sheet1!$X$2=G11,Sheet1!$Q$2+$Y$12, " ")</f>
        <v xml:space="preserve"> </v>
      </c>
      <c r="H16" s="59">
        <f>IF(Sheet1!$X$2=H11,Sheet1!$Q$2+$Y$12, " ")</f>
        <v>8.2089999999999996E-2</v>
      </c>
      <c r="I16" s="59" t="str">
        <f>IF(Sheet1!$X$2=I11,Sheet1!$Q$2+$Y$12, " ")</f>
        <v xml:space="preserve"> </v>
      </c>
      <c r="K16" s="45"/>
      <c r="V16" s="47"/>
    </row>
    <row r="17" spans="1:22" s="46" customFormat="1" ht="27" customHeight="1" thickBot="1">
      <c r="A17" s="43" t="s">
        <v>51</v>
      </c>
      <c r="B17" s="67" t="s">
        <v>5</v>
      </c>
      <c r="C17" s="70">
        <v>6</v>
      </c>
      <c r="D17" s="68">
        <f>VLOOKUP(C17,Sheet1!A2:I20,4,FALSE)+Y12</f>
        <v>9.1679999999999998E-2</v>
      </c>
      <c r="E17" s="59">
        <f>VLOOKUP(C17,Sheet1!A2:I20,5,FALSE)+Y12</f>
        <v>9.153E-2</v>
      </c>
      <c r="F17" s="59">
        <f>VLOOKUP(C17,Sheet1!A2:I20,6,FALSE)+$Y$12</f>
        <v>8.8800000000000004E-2</v>
      </c>
      <c r="G17" s="59">
        <f>VLOOKUP(C17,Sheet1!A2:I20,7,FALSE)+Y12</f>
        <v>8.4250000000000005E-2</v>
      </c>
      <c r="H17" s="59">
        <f>VLOOKUP(C17,Sheet1!A2:I20,8,FALSE)+Y12</f>
        <v>8.2089999999999996E-2</v>
      </c>
      <c r="I17" s="59">
        <f>VLOOKUP(C17,Sheet1!A2:I20,9,FALSE)+Y12</f>
        <v>8.3430000000000004E-2</v>
      </c>
      <c r="K17" s="45"/>
      <c r="V17" s="47"/>
    </row>
    <row r="18" spans="1:22" ht="18.75" customHeight="1" thickBot="1">
      <c r="A18" s="7"/>
      <c r="B18" s="7"/>
      <c r="C18" s="7"/>
      <c r="D18" s="7"/>
      <c r="E18" s="7"/>
      <c r="F18" s="7"/>
      <c r="G18" s="7"/>
      <c r="H18" s="7"/>
      <c r="I18" s="7"/>
      <c r="K18" s="9"/>
    </row>
    <row r="19" spans="1:22" ht="18.75" customHeight="1" thickBot="1">
      <c r="A19" s="87" t="s">
        <v>0</v>
      </c>
      <c r="B19" s="89" t="s">
        <v>1</v>
      </c>
      <c r="C19" s="91" t="s">
        <v>2</v>
      </c>
      <c r="D19" s="96" t="s">
        <v>3</v>
      </c>
      <c r="E19" s="97"/>
      <c r="F19" s="97"/>
      <c r="G19" s="97"/>
      <c r="H19" s="97"/>
      <c r="I19" s="98"/>
    </row>
    <row r="20" spans="1:22" ht="21.75" customHeight="1" thickBot="1">
      <c r="A20" s="88"/>
      <c r="B20" s="90"/>
      <c r="C20" s="92"/>
      <c r="D20" s="27">
        <f>$D$11</f>
        <v>42352</v>
      </c>
      <c r="E20" s="27">
        <f>$E$11</f>
        <v>42383</v>
      </c>
      <c r="F20" s="27">
        <f>$F$11</f>
        <v>42414</v>
      </c>
      <c r="G20" s="27">
        <f>$G$11</f>
        <v>42443</v>
      </c>
      <c r="H20" s="27">
        <f>$H$11</f>
        <v>42474</v>
      </c>
      <c r="I20" s="27">
        <f>$I$11</f>
        <v>42504</v>
      </c>
      <c r="J20" s="35">
        <f>J11</f>
        <v>42535</v>
      </c>
      <c r="P20" s="36"/>
    </row>
    <row r="21" spans="1:22" ht="26.25" customHeight="1" thickBot="1">
      <c r="A21" s="43" t="s">
        <v>9</v>
      </c>
      <c r="B21" s="44" t="s">
        <v>6</v>
      </c>
      <c r="C21" s="43">
        <v>6</v>
      </c>
      <c r="D21" s="59">
        <f>Sheet1!D21+$Y$12</f>
        <v>9.1590000000000005E-2</v>
      </c>
      <c r="E21" s="59">
        <f>Sheet1!E21+$Y$12</f>
        <v>9.0539999999999995E-2</v>
      </c>
      <c r="F21" s="59">
        <f>Sheet1!F21+$Y$12</f>
        <v>8.7910000000000002E-2</v>
      </c>
      <c r="G21" s="59">
        <f>Sheet1!G21+$Y$12</f>
        <v>8.3510000000000001E-2</v>
      </c>
      <c r="H21" s="59">
        <f>Sheet1!H21+$Y$12</f>
        <v>8.14E-2</v>
      </c>
      <c r="I21" s="59">
        <f>Sheet1!I21+$Y$12</f>
        <v>8.2650000000000001E-2</v>
      </c>
      <c r="J21" s="9"/>
      <c r="L21" s="9"/>
    </row>
    <row r="22" spans="1:22" ht="26.25" customHeight="1" thickBot="1">
      <c r="A22" s="43" t="s">
        <v>9</v>
      </c>
      <c r="B22" s="44" t="s">
        <v>6</v>
      </c>
      <c r="C22" s="43">
        <v>12</v>
      </c>
      <c r="D22" s="59">
        <f>Sheet1!D27+$Y$12</f>
        <v>8.8529999999999998E-2</v>
      </c>
      <c r="E22" s="59">
        <f>Sheet1!E27+$Y$12</f>
        <v>8.9719999999999994E-2</v>
      </c>
      <c r="F22" s="59">
        <f>Sheet1!F27+$Y$12</f>
        <v>9.1060000000000002E-2</v>
      </c>
      <c r="G22" s="59">
        <f>Sheet1!G27+$Y$12</f>
        <v>9.1719999999999996E-2</v>
      </c>
      <c r="H22" s="59">
        <f>Sheet1!H27+$Y$12</f>
        <v>9.1270000000000004E-2</v>
      </c>
      <c r="I22" s="59">
        <f>Sheet1!I27+$Y$12</f>
        <v>9.1700000000000004E-2</v>
      </c>
      <c r="J22" s="9"/>
      <c r="K22" s="9"/>
      <c r="L22" s="9"/>
    </row>
    <row r="23" spans="1:22" ht="26.25" customHeight="1" thickBot="1">
      <c r="A23" s="43" t="s">
        <v>9</v>
      </c>
      <c r="B23" s="44" t="s">
        <v>6</v>
      </c>
      <c r="C23" s="43">
        <v>18</v>
      </c>
      <c r="D23" s="59">
        <f>Sheet1!D33+$Y$12</f>
        <v>9.1990000000000002E-2</v>
      </c>
      <c r="E23" s="59">
        <f>Sheet1!E33+$Y$12</f>
        <v>9.2740000000000003E-2</v>
      </c>
      <c r="F23" s="59">
        <f>Sheet1!F33+$Y$12</f>
        <v>9.2710000000000001E-2</v>
      </c>
      <c r="G23" s="59">
        <f>Sheet1!G33+$Y$12</f>
        <v>9.1969999999999996E-2</v>
      </c>
      <c r="H23" s="59">
        <f>Sheet1!H33+$Y$12</f>
        <v>9.2230000000000006E-2</v>
      </c>
      <c r="I23" s="59">
        <f>Sheet1!I33+$Y$12</f>
        <v>9.3549999999999994E-2</v>
      </c>
      <c r="J23" s="9"/>
      <c r="K23" s="9"/>
      <c r="L23" s="9"/>
    </row>
    <row r="24" spans="1:22" ht="26.25" customHeight="1" thickBot="1">
      <c r="A24" s="43" t="s">
        <v>9</v>
      </c>
      <c r="B24" s="44" t="s">
        <v>6</v>
      </c>
      <c r="C24" s="43">
        <v>24</v>
      </c>
      <c r="D24" s="59">
        <f>Sheet1!D39+$Y$12</f>
        <v>9.468E-2</v>
      </c>
      <c r="E24" s="59">
        <f>Sheet1!E39+$Y$12</f>
        <v>9.5820000000000002E-2</v>
      </c>
      <c r="F24" s="59">
        <f>Sheet1!F39+$Y$12</f>
        <v>9.7720000000000001E-2</v>
      </c>
      <c r="G24" s="59">
        <f>Sheet1!G39+$Y$12</f>
        <v>9.9250000000000005E-2</v>
      </c>
      <c r="H24" s="59">
        <f>Sheet1!H39+$Y$12</f>
        <v>0.10038999999999999</v>
      </c>
      <c r="I24" s="59">
        <f>Sheet1!I39+$Y$12</f>
        <v>0.10137</v>
      </c>
      <c r="J24" s="9"/>
      <c r="K24" s="9"/>
      <c r="L24" s="9"/>
    </row>
    <row r="25" spans="1:22" ht="26.25" customHeight="1" thickBot="1">
      <c r="A25" s="43" t="s">
        <v>32</v>
      </c>
      <c r="B25" s="44" t="s">
        <v>6</v>
      </c>
      <c r="C25" s="69">
        <f>Sheet1!X22</f>
        <v>6</v>
      </c>
      <c r="D25" s="59" t="str">
        <f>IF(Sheet1!$X$21=D20,Sheet1!$Q$21+$Y$12, " ")</f>
        <v xml:space="preserve"> </v>
      </c>
      <c r="E25" s="59" t="str">
        <f>IF(Sheet1!$X$21=E20,Sheet1!$Q$21+$Y$12, " ")</f>
        <v xml:space="preserve"> </v>
      </c>
      <c r="F25" s="59" t="str">
        <f>IF(Sheet1!$X$21=F20,Sheet1!$Q$21+$Y$12, " ")</f>
        <v xml:space="preserve"> </v>
      </c>
      <c r="G25" s="59" t="str">
        <f>IF(Sheet1!$X$21=G20,Sheet1!$Q$21+$Y$12, " ")</f>
        <v xml:space="preserve"> </v>
      </c>
      <c r="H25" s="59">
        <f>IF(Sheet1!$X$21=H20,Sheet1!$Q$21+$Y$12, " ")</f>
        <v>8.14E-2</v>
      </c>
      <c r="I25" s="59" t="str">
        <f>IF(Sheet1!$X$21=I20,Sheet1!$Q$21+$Y$12, " ")</f>
        <v xml:space="preserve"> </v>
      </c>
      <c r="J25" s="37" t="str">
        <f>IF(Sheet1!$X$21=J20,Sheet1!$Q$2, " ")</f>
        <v xml:space="preserve"> </v>
      </c>
      <c r="K25" s="37" t="str">
        <f>IF(Sheet1!$X$21=K20,Sheet1!$Q$2, " ")</f>
        <v xml:space="preserve"> </v>
      </c>
      <c r="L25" s="37" t="str">
        <f>IF(Sheet1!$X$21=L20,Sheet1!$Q$2, " ")</f>
        <v xml:space="preserve"> </v>
      </c>
    </row>
    <row r="26" spans="1:22" ht="26.25" customHeight="1" thickBot="1">
      <c r="A26" s="43" t="s">
        <v>51</v>
      </c>
      <c r="B26" s="67" t="s">
        <v>6</v>
      </c>
      <c r="C26" s="70">
        <v>6</v>
      </c>
      <c r="D26" s="68">
        <f>VLOOKUP(C26,Sheet1!A21:I39,4,FALSE)+Y12</f>
        <v>9.1590000000000005E-2</v>
      </c>
      <c r="E26" s="59">
        <f>VLOOKUP(C26,Sheet1!A21:I39,5,FALSE)+Y12</f>
        <v>9.0539999999999995E-2</v>
      </c>
      <c r="F26" s="59">
        <f>VLOOKUP(C26,Sheet1!A21:I39,6,FALSE)+Y12</f>
        <v>8.7910000000000002E-2</v>
      </c>
      <c r="G26" s="59">
        <f>VLOOKUP(C26,Sheet1!A21:I39,7,FALSE)+Y12</f>
        <v>8.3510000000000001E-2</v>
      </c>
      <c r="H26" s="59">
        <f>VLOOKUP(C26,Sheet1!A21:I39,8,FALSE)+Y12</f>
        <v>8.14E-2</v>
      </c>
      <c r="I26" s="59">
        <f>VLOOKUP(C26,Sheet1!A21:I39,9,FALSE)+Y12</f>
        <v>8.2650000000000001E-2</v>
      </c>
      <c r="J26" s="66"/>
      <c r="K26" s="66"/>
      <c r="L26" s="66"/>
    </row>
    <row r="27" spans="1:22" ht="18.75" customHeight="1" thickBot="1">
      <c r="A27" s="7"/>
      <c r="B27" s="7"/>
      <c r="C27" s="7"/>
      <c r="D27" s="7"/>
      <c r="E27" s="7"/>
      <c r="F27" s="7"/>
      <c r="G27" s="7"/>
      <c r="H27" s="7"/>
      <c r="I27" s="7"/>
      <c r="K27" s="9"/>
    </row>
    <row r="28" spans="1:22" ht="18.75" customHeight="1" thickBot="1">
      <c r="A28" s="81" t="s">
        <v>0</v>
      </c>
      <c r="B28" s="83" t="s">
        <v>1</v>
      </c>
      <c r="C28" s="85" t="s">
        <v>2</v>
      </c>
      <c r="D28" s="93" t="s">
        <v>3</v>
      </c>
      <c r="E28" s="94"/>
      <c r="F28" s="94"/>
      <c r="G28" s="94"/>
      <c r="H28" s="94"/>
      <c r="I28" s="95"/>
    </row>
    <row r="29" spans="1:22" ht="21.75" customHeight="1" thickBot="1">
      <c r="A29" s="82"/>
      <c r="B29" s="84"/>
      <c r="C29" s="86"/>
      <c r="D29" s="26">
        <f>$D$11</f>
        <v>42352</v>
      </c>
      <c r="E29" s="26">
        <f>$E$11</f>
        <v>42383</v>
      </c>
      <c r="F29" s="26">
        <f>$F$11</f>
        <v>42414</v>
      </c>
      <c r="G29" s="26">
        <f>$G$11</f>
        <v>42443</v>
      </c>
      <c r="H29" s="26">
        <f>$H$11</f>
        <v>42474</v>
      </c>
      <c r="I29" s="26">
        <f>$I$11</f>
        <v>42504</v>
      </c>
    </row>
    <row r="30" spans="1:22" ht="25.5" customHeight="1" thickBot="1">
      <c r="A30" s="43" t="s">
        <v>10</v>
      </c>
      <c r="B30" s="44" t="s">
        <v>5</v>
      </c>
      <c r="C30" s="43">
        <v>6</v>
      </c>
      <c r="D30" s="59">
        <f>Sheet1!D78+$Y$12</f>
        <v>9.2030000000000001E-2</v>
      </c>
      <c r="E30" s="59">
        <f>Sheet1!E78+$Y$12</f>
        <v>9.0749999999999997E-2</v>
      </c>
      <c r="F30" s="59">
        <f>Sheet1!F78+$Y$12</f>
        <v>8.6510000000000004E-2</v>
      </c>
      <c r="G30" s="59">
        <f>Sheet1!G78+$Y$12</f>
        <v>8.0579999999999999E-2</v>
      </c>
      <c r="H30" s="59">
        <f>Sheet1!H78+$Y$12</f>
        <v>7.7179999999999999E-2</v>
      </c>
      <c r="I30" s="59">
        <f>Sheet1!I78+$Y$12</f>
        <v>7.7280000000000001E-2</v>
      </c>
      <c r="J30" s="9"/>
      <c r="L30" s="9"/>
    </row>
    <row r="31" spans="1:22" ht="25.5" customHeight="1" thickBot="1">
      <c r="A31" s="43" t="s">
        <v>10</v>
      </c>
      <c r="B31" s="44" t="s">
        <v>5</v>
      </c>
      <c r="C31" s="43">
        <v>12</v>
      </c>
      <c r="D31" s="59">
        <f>Sheet1!D84+$Y$12</f>
        <v>8.5629999999999998E-2</v>
      </c>
      <c r="E31" s="59">
        <f>Sheet1!E84+$Y$12</f>
        <v>8.6279999999999996E-2</v>
      </c>
      <c r="F31" s="59">
        <f>Sheet1!F84+$Y$12</f>
        <v>8.7279999999999996E-2</v>
      </c>
      <c r="G31" s="59">
        <f>Sheet1!G84+$Y$12</f>
        <v>8.7239999999999998E-2</v>
      </c>
      <c r="H31" s="59">
        <f>Sheet1!H84+$Y$12</f>
        <v>8.6360000000000006E-2</v>
      </c>
      <c r="I31" s="59">
        <f>Sheet1!I84+$Y$12</f>
        <v>8.5989999999999997E-2</v>
      </c>
      <c r="J31" s="9"/>
      <c r="K31" s="9"/>
      <c r="L31" s="9"/>
    </row>
    <row r="32" spans="1:22" ht="25.5" customHeight="1" thickBot="1">
      <c r="A32" s="43" t="s">
        <v>10</v>
      </c>
      <c r="B32" s="44" t="s">
        <v>5</v>
      </c>
      <c r="C32" s="43">
        <v>18</v>
      </c>
      <c r="D32" s="59">
        <f>Sheet1!D90+$Y$12</f>
        <v>8.7929999999999994E-2</v>
      </c>
      <c r="E32" s="59">
        <f>Sheet1!E90+$Y$12</f>
        <v>8.831E-2</v>
      </c>
      <c r="F32" s="59">
        <f>Sheet1!F90+$Y$12</f>
        <v>8.7510000000000004E-2</v>
      </c>
      <c r="G32" s="59">
        <f>Sheet1!G90+$Y$12</f>
        <v>8.6129999999999998E-2</v>
      </c>
      <c r="H32" s="59">
        <f>Sheet1!H90+$Y$12</f>
        <v>8.5730000000000001E-2</v>
      </c>
      <c r="I32" s="59">
        <f>Sheet1!I90+$Y$12</f>
        <v>8.6389999999999995E-2</v>
      </c>
      <c r="J32" s="9"/>
      <c r="K32" s="9"/>
      <c r="L32" s="9"/>
    </row>
    <row r="33" spans="1:12" ht="25.5" customHeight="1" thickBot="1">
      <c r="A33" s="43" t="s">
        <v>10</v>
      </c>
      <c r="B33" s="44" t="s">
        <v>5</v>
      </c>
      <c r="C33" s="43">
        <v>24</v>
      </c>
      <c r="D33" s="59">
        <f>Sheet1!D96+$Y$12</f>
        <v>8.881E-2</v>
      </c>
      <c r="E33" s="59">
        <f>Sheet1!E96+$Y$12</f>
        <v>8.9499999999999996E-2</v>
      </c>
      <c r="F33" s="59">
        <f>Sheet1!F96+$Y$12</f>
        <v>9.078E-2</v>
      </c>
      <c r="G33" s="59">
        <f>Sheet1!G96+$Y$12</f>
        <v>9.1679999999999998E-2</v>
      </c>
      <c r="H33" s="59">
        <f>Sheet1!H96+$Y$12</f>
        <v>9.2319999999999999E-2</v>
      </c>
      <c r="I33" s="59">
        <f>Sheet1!I96+$Y$12</f>
        <v>9.2799999999999994E-2</v>
      </c>
      <c r="J33" s="9"/>
      <c r="K33" s="9"/>
      <c r="L33" s="9"/>
    </row>
    <row r="34" spans="1:12" ht="25.5" customHeight="1" thickBot="1">
      <c r="A34" s="43" t="s">
        <v>33</v>
      </c>
      <c r="B34" s="44" t="s">
        <v>5</v>
      </c>
      <c r="C34" s="69">
        <f>Sheet1!X79</f>
        <v>6</v>
      </c>
      <c r="D34" s="59" t="str">
        <f>IF(Sheet1!$X$78=D29,Sheet1!$Q$78+$Y$12, " ")</f>
        <v xml:space="preserve"> </v>
      </c>
      <c r="E34" s="59" t="str">
        <f>IF(Sheet1!$X$78=E29,Sheet1!$Q$78+$Y$12, " ")</f>
        <v xml:space="preserve"> </v>
      </c>
      <c r="F34" s="59" t="str">
        <f>IF(Sheet1!$X$78=F29,Sheet1!$Q$78+$Y$12, " ")</f>
        <v xml:space="preserve"> </v>
      </c>
      <c r="G34" s="59" t="str">
        <f>IF(Sheet1!$X$78=G29,Sheet1!$Q$78+$Y$12, " ")</f>
        <v xml:space="preserve"> </v>
      </c>
      <c r="H34" s="59">
        <f>IF(Sheet1!$X$78=H29,Sheet1!$Q$78+$Y$12, " ")</f>
        <v>7.7179999999999999E-2</v>
      </c>
      <c r="I34" s="59" t="str">
        <f>IF(Sheet1!$X$78=I29,Sheet1!$Q$78+$Y$12, " ")</f>
        <v xml:space="preserve"> </v>
      </c>
      <c r="K34" s="9"/>
    </row>
    <row r="35" spans="1:12" ht="25.5" customHeight="1" thickBot="1">
      <c r="A35" s="43" t="s">
        <v>52</v>
      </c>
      <c r="B35" s="67" t="s">
        <v>5</v>
      </c>
      <c r="C35" s="70">
        <v>6</v>
      </c>
      <c r="D35" s="68">
        <f>VLOOKUP(C35,Sheet1!A78:I96,4,FALSE)+Y12</f>
        <v>9.2030000000000001E-2</v>
      </c>
      <c r="E35" s="59">
        <f>VLOOKUP(C35,Sheet1!A78:I96,5,FALSE)+Y12</f>
        <v>9.0749999999999997E-2</v>
      </c>
      <c r="F35" s="59">
        <f>VLOOKUP(C35,Sheet1!A78:I96,6,FALSE)+Y12</f>
        <v>8.6510000000000004E-2</v>
      </c>
      <c r="G35" s="59">
        <f>VLOOKUP(C35,Sheet1!A78:I96,7,FALSE)+Y12</f>
        <v>8.0579999999999999E-2</v>
      </c>
      <c r="H35" s="59">
        <f>VLOOKUP(C35,Sheet1!A78:I96,8,FALSE)+Y12</f>
        <v>7.7179999999999999E-2</v>
      </c>
      <c r="I35" s="59">
        <f>VLOOKUP(C35,Sheet1!A78:I96,9,FALSE)+Y12</f>
        <v>7.7280000000000001E-2</v>
      </c>
      <c r="K35" s="9"/>
    </row>
    <row r="36" spans="1:12" ht="24.75" customHeight="1" thickBot="1">
      <c r="A36" s="7"/>
      <c r="B36" s="7"/>
      <c r="C36" s="7"/>
      <c r="D36" s="7"/>
      <c r="E36" s="7"/>
      <c r="F36" s="7"/>
      <c r="G36" s="7"/>
      <c r="H36" s="7"/>
      <c r="I36" s="7"/>
    </row>
    <row r="37" spans="1:12" ht="18.75" customHeight="1" thickBot="1">
      <c r="A37" s="87" t="s">
        <v>0</v>
      </c>
      <c r="B37" s="89" t="s">
        <v>1</v>
      </c>
      <c r="C37" s="91" t="s">
        <v>2</v>
      </c>
      <c r="D37" s="96" t="s">
        <v>3</v>
      </c>
      <c r="E37" s="97"/>
      <c r="F37" s="97"/>
      <c r="G37" s="97"/>
      <c r="H37" s="97"/>
      <c r="I37" s="98"/>
    </row>
    <row r="38" spans="1:12" ht="21.75" customHeight="1" thickBot="1">
      <c r="A38" s="88"/>
      <c r="B38" s="90"/>
      <c r="C38" s="92"/>
      <c r="D38" s="27">
        <f>$D$11</f>
        <v>42352</v>
      </c>
      <c r="E38" s="27">
        <f>$E$11</f>
        <v>42383</v>
      </c>
      <c r="F38" s="27">
        <f>$F$11</f>
        <v>42414</v>
      </c>
      <c r="G38" s="27">
        <f>$G$11</f>
        <v>42443</v>
      </c>
      <c r="H38" s="27">
        <f>$H$11</f>
        <v>42474</v>
      </c>
      <c r="I38" s="27">
        <f>$I$11</f>
        <v>42504</v>
      </c>
      <c r="J38" s="9"/>
      <c r="L38" s="9"/>
    </row>
    <row r="39" spans="1:12" ht="27" customHeight="1" thickBot="1">
      <c r="A39" s="43" t="s">
        <v>10</v>
      </c>
      <c r="B39" s="44" t="s">
        <v>6</v>
      </c>
      <c r="C39" s="43">
        <v>6</v>
      </c>
      <c r="D39" s="59">
        <f>Sheet1!D97+$Y$12</f>
        <v>9.1929999999999998E-2</v>
      </c>
      <c r="E39" s="59">
        <f>Sheet1!E97+$Y$12</f>
        <v>8.9749999999999996E-2</v>
      </c>
      <c r="F39" s="59">
        <f>Sheet1!F97+$Y$12</f>
        <v>8.5720000000000005E-2</v>
      </c>
      <c r="G39" s="59">
        <f>Sheet1!G97+$Y$12</f>
        <v>8.0100000000000005E-2</v>
      </c>
      <c r="H39" s="59">
        <f>Sheet1!H97+$Y$12</f>
        <v>7.6880000000000004E-2</v>
      </c>
      <c r="I39" s="59">
        <f>Sheet1!I97+$Y$12</f>
        <v>7.6990000000000003E-2</v>
      </c>
      <c r="J39" s="9"/>
      <c r="K39" s="9"/>
      <c r="L39" s="9"/>
    </row>
    <row r="40" spans="1:12" ht="27" customHeight="1" thickBot="1">
      <c r="A40" s="43" t="s">
        <v>10</v>
      </c>
      <c r="B40" s="44" t="s">
        <v>6</v>
      </c>
      <c r="C40" s="43">
        <v>12</v>
      </c>
      <c r="D40" s="59">
        <f>Sheet1!D103+$Y$12</f>
        <v>8.5129999999999997E-2</v>
      </c>
      <c r="E40" s="59">
        <f>Sheet1!E103+$Y$12</f>
        <v>8.5739999999999997E-2</v>
      </c>
      <c r="F40" s="59">
        <f>Sheet1!F103+$Y$12</f>
        <v>8.6629999999999999E-2</v>
      </c>
      <c r="G40" s="59">
        <f>Sheet1!G103+$Y$12</f>
        <v>8.6599999999999996E-2</v>
      </c>
      <c r="H40" s="59">
        <f>Sheet1!H103+$Y$12</f>
        <v>8.5750000000000007E-2</v>
      </c>
      <c r="I40" s="59">
        <f>Sheet1!I103+$Y$12</f>
        <v>8.5370000000000001E-2</v>
      </c>
      <c r="J40" s="9"/>
      <c r="K40" s="9"/>
      <c r="L40" s="9"/>
    </row>
    <row r="41" spans="1:12" ht="27" customHeight="1" thickBot="1">
      <c r="A41" s="43" t="s">
        <v>10</v>
      </c>
      <c r="B41" s="44" t="s">
        <v>6</v>
      </c>
      <c r="C41" s="43">
        <v>18</v>
      </c>
      <c r="D41" s="59">
        <f>Sheet1!D109+$Y$12</f>
        <v>8.7410000000000002E-2</v>
      </c>
      <c r="E41" s="59">
        <f>Sheet1!E109+$Y$12</f>
        <v>8.7529999999999997E-2</v>
      </c>
      <c r="F41" s="59">
        <f>Sheet1!F109+$Y$12</f>
        <v>8.6749999999999994E-2</v>
      </c>
      <c r="G41" s="59">
        <f>Sheet1!G109+$Y$12</f>
        <v>8.5360000000000005E-2</v>
      </c>
      <c r="H41" s="59">
        <f>Sheet1!H109+$Y$12</f>
        <v>8.4909999999999999E-2</v>
      </c>
      <c r="I41" s="59">
        <f>Sheet1!I109+$Y$12</f>
        <v>8.5540000000000005E-2</v>
      </c>
      <c r="J41" s="9"/>
      <c r="K41" s="9"/>
      <c r="L41" s="9"/>
    </row>
    <row r="42" spans="1:12" ht="27" customHeight="1" thickBot="1">
      <c r="A42" s="43" t="s">
        <v>36</v>
      </c>
      <c r="B42" s="44" t="s">
        <v>6</v>
      </c>
      <c r="C42" s="43">
        <v>24</v>
      </c>
      <c r="D42" s="59">
        <f>Sheet1!D115+$Y$12</f>
        <v>8.8120000000000004E-2</v>
      </c>
      <c r="E42" s="59">
        <f>Sheet1!E115+$Y$12</f>
        <v>8.8800000000000004E-2</v>
      </c>
      <c r="F42" s="59">
        <f>Sheet1!F115+$Y$12</f>
        <v>8.9990000000000001E-2</v>
      </c>
      <c r="G42" s="59">
        <f>Sheet1!G115+$Y$12</f>
        <v>9.0859999999999996E-2</v>
      </c>
      <c r="H42" s="59">
        <f>Sheet1!H115+$Y$12</f>
        <v>9.1499999999999998E-2</v>
      </c>
      <c r="I42" s="59">
        <f>Sheet1!I115+$Y$12</f>
        <v>9.196E-2</v>
      </c>
      <c r="K42" s="9"/>
    </row>
    <row r="43" spans="1:12" ht="27" customHeight="1" thickBot="1">
      <c r="A43" s="43" t="s">
        <v>37</v>
      </c>
      <c r="B43" s="44" t="s">
        <v>6</v>
      </c>
      <c r="C43" s="69">
        <f>Sheet1!X98</f>
        <v>6</v>
      </c>
      <c r="D43" s="59" t="str">
        <f>IF(Sheet1!$X$97=D38,Sheet1!$Q$97+$Y$12, " ")</f>
        <v xml:space="preserve"> </v>
      </c>
      <c r="E43" s="59" t="str">
        <f>IF(Sheet1!$X$97=E38,Sheet1!$Q$97+$Y$12, " ")</f>
        <v xml:space="preserve"> </v>
      </c>
      <c r="F43" s="59" t="str">
        <f>IF(Sheet1!$X$97=F38,Sheet1!$Q$97+$Y$12, " ")</f>
        <v xml:space="preserve"> </v>
      </c>
      <c r="G43" s="59" t="str">
        <f>IF(Sheet1!$X$97=G38,Sheet1!$Q$97+$Y$12, " ")</f>
        <v xml:space="preserve"> </v>
      </c>
      <c r="H43" s="59">
        <f>IF(Sheet1!$X$97=H38,Sheet1!$Q$97+$Y$12, " ")</f>
        <v>7.6880000000000004E-2</v>
      </c>
      <c r="I43" s="59" t="str">
        <f>IF(Sheet1!$X$97=I38,Sheet1!$Q$97+$Y$12, " ")</f>
        <v xml:space="preserve"> </v>
      </c>
      <c r="K43" s="9"/>
    </row>
    <row r="44" spans="1:12" ht="27" customHeight="1" thickBot="1">
      <c r="A44" s="43" t="s">
        <v>52</v>
      </c>
      <c r="B44" s="67" t="s">
        <v>6</v>
      </c>
      <c r="C44" s="70">
        <v>6</v>
      </c>
      <c r="D44" s="68">
        <f>VLOOKUP(C44,Sheet1!A97:I115,4,FALSE)+Y12</f>
        <v>9.1929999999999998E-2</v>
      </c>
      <c r="E44" s="59">
        <f>VLOOKUP(C44,Sheet1!A97:I115,5,FALSE)+Y12</f>
        <v>8.9749999999999996E-2</v>
      </c>
      <c r="F44" s="59">
        <f>VLOOKUP(C44,Sheet1!A97:I115,6,FALSE)+Y12</f>
        <v>8.5720000000000005E-2</v>
      </c>
      <c r="G44" s="59">
        <f>VLOOKUP(C44,Sheet1!A97:I115,7,FALSE)+Y12</f>
        <v>8.0100000000000005E-2</v>
      </c>
      <c r="H44" s="59">
        <f>VLOOKUP(C44,Sheet1!A97:I115,8,FALSE)+Y12</f>
        <v>7.6880000000000004E-2</v>
      </c>
      <c r="I44" s="59">
        <f>VLOOKUP(C44,Sheet1!A97:I115,9,FALSE)+Y12</f>
        <v>7.6990000000000003E-2</v>
      </c>
      <c r="K44" s="9"/>
    </row>
    <row r="45" spans="1:12" ht="25.5" customHeight="1" thickBot="1">
      <c r="A45" s="7"/>
      <c r="B45" s="7"/>
      <c r="C45" s="7"/>
      <c r="D45" s="7"/>
      <c r="E45" s="7"/>
      <c r="F45" s="7"/>
      <c r="G45" s="7"/>
      <c r="H45" s="7"/>
      <c r="I45" s="7"/>
    </row>
    <row r="46" spans="1:12" ht="18.75" customHeight="1" thickBot="1">
      <c r="A46" s="81" t="s">
        <v>0</v>
      </c>
      <c r="B46" s="83" t="s">
        <v>1</v>
      </c>
      <c r="C46" s="85" t="s">
        <v>2</v>
      </c>
      <c r="D46" s="93" t="s">
        <v>3</v>
      </c>
      <c r="E46" s="94"/>
      <c r="F46" s="94"/>
      <c r="G46" s="94"/>
      <c r="H46" s="94"/>
      <c r="I46" s="95"/>
    </row>
    <row r="47" spans="1:12" ht="21" customHeight="1" thickBot="1">
      <c r="A47" s="82"/>
      <c r="B47" s="84"/>
      <c r="C47" s="86"/>
      <c r="D47" s="26">
        <f>$D$11</f>
        <v>42352</v>
      </c>
      <c r="E47" s="26">
        <f>$E$11</f>
        <v>42383</v>
      </c>
      <c r="F47" s="26">
        <f>$F$11</f>
        <v>42414</v>
      </c>
      <c r="G47" s="26">
        <f>$G$11</f>
        <v>42443</v>
      </c>
      <c r="H47" s="26">
        <f>$H$11</f>
        <v>42474</v>
      </c>
      <c r="I47" s="26">
        <f>$I$11</f>
        <v>42504</v>
      </c>
      <c r="J47" s="9"/>
      <c r="L47" s="9"/>
    </row>
    <row r="48" spans="1:12" ht="25.5" customHeight="1" thickBot="1">
      <c r="A48" s="43" t="s">
        <v>11</v>
      </c>
      <c r="B48" s="44" t="s">
        <v>5</v>
      </c>
      <c r="C48" s="43">
        <v>6</v>
      </c>
      <c r="D48" s="59">
        <f>Sheet1!D40+$Y$12</f>
        <v>9.1670000000000001E-2</v>
      </c>
      <c r="E48" s="59">
        <f>Sheet1!E40+$Y$12</f>
        <v>9.0709999999999999E-2</v>
      </c>
      <c r="F48" s="59">
        <f>Sheet1!F40+$Y$12</f>
        <v>8.7959999999999997E-2</v>
      </c>
      <c r="G48" s="59">
        <f>Sheet1!G40+$Y$12</f>
        <v>8.3799999999999999E-2</v>
      </c>
      <c r="H48" s="59">
        <f>Sheet1!H40+$Y$12</f>
        <v>8.1729999999999997E-2</v>
      </c>
      <c r="I48" s="59">
        <f>Sheet1!I40+$Y$12</f>
        <v>8.2930000000000004E-2</v>
      </c>
      <c r="J48" s="9"/>
      <c r="K48" s="9"/>
      <c r="L48" s="9"/>
    </row>
    <row r="49" spans="1:12" ht="25.5" customHeight="1" thickBot="1">
      <c r="A49" s="43" t="s">
        <v>11</v>
      </c>
      <c r="B49" s="44" t="s">
        <v>5</v>
      </c>
      <c r="C49" s="43">
        <v>12</v>
      </c>
      <c r="D49" s="59">
        <f>Sheet1!D46+$Y$12</f>
        <v>8.8819999999999996E-2</v>
      </c>
      <c r="E49" s="59">
        <f>Sheet1!E46+$Y$12</f>
        <v>9.0029999999999999E-2</v>
      </c>
      <c r="F49" s="59">
        <f>Sheet1!F46+$Y$12</f>
        <v>9.1410000000000005E-2</v>
      </c>
      <c r="G49" s="59">
        <f>Sheet1!G46+$Y$12</f>
        <v>9.2079999999999995E-2</v>
      </c>
      <c r="H49" s="59">
        <f>Sheet1!H46+$Y$12</f>
        <v>9.1639999999999999E-2</v>
      </c>
      <c r="I49" s="59">
        <f>Sheet1!I46+$Y$12</f>
        <v>9.2090000000000005E-2</v>
      </c>
      <c r="J49" s="9"/>
      <c r="K49" s="9"/>
      <c r="L49" s="9"/>
    </row>
    <row r="50" spans="1:12" ht="25.5" customHeight="1" thickBot="1">
      <c r="A50" s="43" t="s">
        <v>11</v>
      </c>
      <c r="B50" s="44" t="s">
        <v>5</v>
      </c>
      <c r="C50" s="43">
        <v>18</v>
      </c>
      <c r="D50" s="59">
        <f>Sheet1!D52+$Y$12</f>
        <v>9.2289999999999997E-2</v>
      </c>
      <c r="E50" s="59">
        <f>Sheet1!E52+$Y$12</f>
        <v>9.3090000000000006E-2</v>
      </c>
      <c r="F50" s="59">
        <f>Sheet1!F52+$Y$12</f>
        <v>9.3030000000000002E-2</v>
      </c>
      <c r="G50" s="59">
        <f>Sheet1!G52+$Y$12</f>
        <v>9.2420000000000002E-2</v>
      </c>
      <c r="H50" s="59">
        <f>Sheet1!H52+$Y$12</f>
        <v>9.2740000000000003E-2</v>
      </c>
      <c r="I50" s="59">
        <f>Sheet1!I52+$Y$12</f>
        <v>9.4020000000000006E-2</v>
      </c>
      <c r="J50" s="9"/>
      <c r="K50" s="9"/>
      <c r="L50" s="9"/>
    </row>
    <row r="51" spans="1:12" ht="25.5" customHeight="1" thickBot="1">
      <c r="A51" s="43" t="s">
        <v>11</v>
      </c>
      <c r="B51" s="44" t="s">
        <v>5</v>
      </c>
      <c r="C51" s="43">
        <v>24</v>
      </c>
      <c r="D51" s="59">
        <f>Sheet1!D58+$Y$12</f>
        <v>9.5149999999999998E-2</v>
      </c>
      <c r="E51" s="59">
        <f>Sheet1!E58+$Y$12</f>
        <v>9.6320000000000003E-2</v>
      </c>
      <c r="F51" s="59">
        <f>Sheet1!F58+$Y$12</f>
        <v>9.8280000000000006E-2</v>
      </c>
      <c r="G51" s="59">
        <f>Sheet1!G58+$Y$12</f>
        <v>9.9839999999999998E-2</v>
      </c>
      <c r="H51" s="59">
        <f>Sheet1!H58+$Y$12</f>
        <v>0.10100000000000001</v>
      </c>
      <c r="I51" s="59">
        <f>Sheet1!I58+$Y$12</f>
        <v>0.10201</v>
      </c>
      <c r="K51" s="9"/>
    </row>
    <row r="52" spans="1:12" ht="25.5" customHeight="1" thickBot="1">
      <c r="A52" s="43" t="s">
        <v>34</v>
      </c>
      <c r="B52" s="44" t="s">
        <v>5</v>
      </c>
      <c r="C52" s="69">
        <f>Sheet1!X41</f>
        <v>6</v>
      </c>
      <c r="D52" s="59" t="str">
        <f>IF(Sheet1!$X$40=D47,Sheet1!$Q$40+$Y$12, " ")</f>
        <v xml:space="preserve"> </v>
      </c>
      <c r="E52" s="59" t="str">
        <f>IF(Sheet1!$X$40=E47,Sheet1!$Q$40+$Y$12, " ")</f>
        <v xml:space="preserve"> </v>
      </c>
      <c r="F52" s="59" t="str">
        <f>IF(Sheet1!$X$40=F47,Sheet1!$Q$40+$Y$12, " ")</f>
        <v xml:space="preserve"> </v>
      </c>
      <c r="G52" s="59" t="str">
        <f>IF(Sheet1!$X$40=G47,Sheet1!$Q$40+$Y$12, " ")</f>
        <v xml:space="preserve"> </v>
      </c>
      <c r="H52" s="59">
        <f>IF(Sheet1!$X$40=H47,Sheet1!$Q$40+$Y$12, " ")</f>
        <v>8.1729999999999997E-2</v>
      </c>
      <c r="I52" s="59" t="str">
        <f>IF(Sheet1!$X$40=I47,Sheet1!$Q$40+$Y$12, " ")</f>
        <v xml:space="preserve"> </v>
      </c>
      <c r="K52" s="9"/>
    </row>
    <row r="53" spans="1:12" ht="25.5" customHeight="1" thickBot="1">
      <c r="A53" s="43" t="s">
        <v>53</v>
      </c>
      <c r="B53" s="67" t="s">
        <v>5</v>
      </c>
      <c r="C53" s="70">
        <v>6</v>
      </c>
      <c r="D53" s="68">
        <f>VLOOKUP(C53,Sheet1!A40:I58,4,FALSE)+Y12</f>
        <v>9.1670000000000001E-2</v>
      </c>
      <c r="E53" s="59">
        <f>VLOOKUP(C53,Sheet1!A40:I58,5,FALSE)+Y12</f>
        <v>9.0709999999999999E-2</v>
      </c>
      <c r="F53" s="59">
        <f>VLOOKUP(C53,Sheet1!A40:I58,6,FALSE)+Y12</f>
        <v>8.7959999999999997E-2</v>
      </c>
      <c r="G53" s="59">
        <f>VLOOKUP(C53,Sheet1!A40:I58,7,FALSE)+Y12</f>
        <v>8.3799999999999999E-2</v>
      </c>
      <c r="H53" s="59">
        <f>VLOOKUP(C53,Sheet1!A40:I58,8,FALSE)+Y12</f>
        <v>8.1729999999999997E-2</v>
      </c>
      <c r="I53" s="59">
        <f>VLOOKUP(C53,Sheet1!A40:I58,9,FALSE)+Y12</f>
        <v>8.2930000000000004E-2</v>
      </c>
      <c r="K53" s="9"/>
    </row>
    <row r="54" spans="1:12" ht="31.5" customHeight="1" thickBot="1">
      <c r="A54" s="7"/>
      <c r="B54" s="7"/>
      <c r="C54" s="7"/>
      <c r="D54" s="7"/>
      <c r="E54" s="7"/>
      <c r="F54" s="7"/>
      <c r="G54" s="7"/>
      <c r="H54" s="7"/>
      <c r="I54" s="7"/>
    </row>
    <row r="55" spans="1:12" ht="18.75" customHeight="1" thickBot="1">
      <c r="A55" s="87" t="s">
        <v>0</v>
      </c>
      <c r="B55" s="89" t="s">
        <v>1</v>
      </c>
      <c r="C55" s="91" t="s">
        <v>2</v>
      </c>
      <c r="D55" s="96" t="s">
        <v>3</v>
      </c>
      <c r="E55" s="97"/>
      <c r="F55" s="97"/>
      <c r="G55" s="97"/>
      <c r="H55" s="97"/>
      <c r="I55" s="98"/>
    </row>
    <row r="56" spans="1:12" ht="21" customHeight="1" thickBot="1">
      <c r="A56" s="88"/>
      <c r="B56" s="90"/>
      <c r="C56" s="92"/>
      <c r="D56" s="27">
        <f>$D$11</f>
        <v>42352</v>
      </c>
      <c r="E56" s="27">
        <f>$E$11</f>
        <v>42383</v>
      </c>
      <c r="F56" s="27">
        <f>$F$11</f>
        <v>42414</v>
      </c>
      <c r="G56" s="27">
        <f>$G$11</f>
        <v>42443</v>
      </c>
      <c r="H56" s="27">
        <f>$H$11</f>
        <v>42474</v>
      </c>
      <c r="I56" s="27">
        <f>$I$11</f>
        <v>42504</v>
      </c>
      <c r="J56" s="9"/>
      <c r="L56" s="9"/>
    </row>
    <row r="57" spans="1:12" ht="24.75" customHeight="1" thickBot="1">
      <c r="A57" s="43" t="s">
        <v>11</v>
      </c>
      <c r="B57" s="44" t="s">
        <v>6</v>
      </c>
      <c r="C57" s="43">
        <v>6</v>
      </c>
      <c r="D57" s="59">
        <f>Sheet1!D59+$Y$12</f>
        <v>8.8489999999999999E-2</v>
      </c>
      <c r="E57" s="59">
        <f>Sheet1!E59+$Y$12</f>
        <v>8.7209999999999996E-2</v>
      </c>
      <c r="F57" s="59">
        <f>Sheet1!F59+$Y$12</f>
        <v>8.4360000000000004E-2</v>
      </c>
      <c r="G57" s="59">
        <f>Sheet1!G59+$Y$12</f>
        <v>8.0320000000000003E-2</v>
      </c>
      <c r="H57" s="59">
        <f>Sheet1!H59+$Y$12</f>
        <v>7.8100000000000003E-2</v>
      </c>
      <c r="I57" s="59">
        <f>Sheet1!I59+$Y$12</f>
        <v>7.9200000000000007E-2</v>
      </c>
      <c r="J57" s="9"/>
      <c r="K57" s="9"/>
      <c r="L57" s="9"/>
    </row>
    <row r="58" spans="1:12" ht="24.75" customHeight="1" thickBot="1">
      <c r="A58" s="43" t="s">
        <v>11</v>
      </c>
      <c r="B58" s="44" t="s">
        <v>6</v>
      </c>
      <c r="C58" s="43">
        <v>12</v>
      </c>
      <c r="D58" s="59">
        <f>Sheet1!D65+$Y$12</f>
        <v>8.5070000000000007E-2</v>
      </c>
      <c r="E58" s="59">
        <f>Sheet1!E65+$Y$12</f>
        <v>8.6180000000000007E-2</v>
      </c>
      <c r="F58" s="59">
        <f>Sheet1!F65+$Y$12</f>
        <v>8.7470000000000006E-2</v>
      </c>
      <c r="G58" s="59">
        <f>Sheet1!G65+$Y$12</f>
        <v>8.8080000000000006E-2</v>
      </c>
      <c r="H58" s="59">
        <f>Sheet1!H65+$Y$12</f>
        <v>8.7690000000000004E-2</v>
      </c>
      <c r="I58" s="59">
        <f>Sheet1!I65+$Y$12</f>
        <v>8.8099999999999998E-2</v>
      </c>
      <c r="J58" s="9"/>
      <c r="K58" s="9"/>
      <c r="L58" s="9"/>
    </row>
    <row r="59" spans="1:12" ht="24.75" customHeight="1" thickBot="1">
      <c r="A59" s="43" t="s">
        <v>11</v>
      </c>
      <c r="B59" s="44" t="s">
        <v>6</v>
      </c>
      <c r="C59" s="43">
        <v>18</v>
      </c>
      <c r="D59" s="59">
        <f>Sheet1!D71+$Y$12</f>
        <v>8.8539999999999994E-2</v>
      </c>
      <c r="E59" s="59">
        <f>Sheet1!E71+$Y$12</f>
        <v>8.9169999999999999E-2</v>
      </c>
      <c r="F59" s="59">
        <f>Sheet1!F71+$Y$12</f>
        <v>8.8999999999999996E-2</v>
      </c>
      <c r="G59" s="59">
        <f>Sheet1!G71+$Y$12</f>
        <v>8.8319999999999996E-2</v>
      </c>
      <c r="H59" s="59">
        <f>Sheet1!H71+$Y$12</f>
        <v>8.8440000000000005E-2</v>
      </c>
      <c r="I59" s="59">
        <f>Sheet1!I71+$Y$12</f>
        <v>8.9639999999999997E-2</v>
      </c>
      <c r="J59" s="9"/>
      <c r="K59" s="9"/>
      <c r="L59" s="9"/>
    </row>
    <row r="60" spans="1:12" ht="24.75" customHeight="1" thickBot="1">
      <c r="A60" s="43" t="s">
        <v>11</v>
      </c>
      <c r="B60" s="44" t="s">
        <v>6</v>
      </c>
      <c r="C60" s="43">
        <v>24</v>
      </c>
      <c r="D60" s="59">
        <f>Sheet1!D77+$Y$12</f>
        <v>9.0910000000000005E-2</v>
      </c>
      <c r="E60" s="59">
        <f>Sheet1!E77+$Y$12</f>
        <v>9.1980000000000006E-2</v>
      </c>
      <c r="F60" s="59">
        <f>Sheet1!F77+$Y$12</f>
        <v>9.3810000000000004E-2</v>
      </c>
      <c r="G60" s="59">
        <f>Sheet1!G77+$Y$12</f>
        <v>9.5250000000000001E-2</v>
      </c>
      <c r="H60" s="59">
        <f>Sheet1!H77+$Y$12</f>
        <v>9.6339999999999995E-2</v>
      </c>
      <c r="I60" s="59">
        <f>Sheet1!I77+$Y$12</f>
        <v>9.7269999999999995E-2</v>
      </c>
      <c r="K60" s="9"/>
    </row>
    <row r="61" spans="1:12" ht="24.75" customHeight="1" thickBot="1">
      <c r="A61" s="43" t="s">
        <v>34</v>
      </c>
      <c r="B61" s="44" t="s">
        <v>6</v>
      </c>
      <c r="C61" s="69">
        <f>Sheet1!X60</f>
        <v>6</v>
      </c>
      <c r="D61" s="59" t="str">
        <f>IF(Sheet1!$X$59=D56,Sheet1!$Q$59+$Y$12, " ")</f>
        <v xml:space="preserve"> </v>
      </c>
      <c r="E61" s="59" t="str">
        <f>IF(Sheet1!$X$59=E56,Sheet1!$Q$59+$Y$12, " ")</f>
        <v xml:space="preserve"> </v>
      </c>
      <c r="F61" s="59" t="str">
        <f>IF(Sheet1!$X$59=F56,Sheet1!$Q$59+$Y$12, " ")</f>
        <v xml:space="preserve"> </v>
      </c>
      <c r="G61" s="59" t="str">
        <f>IF(Sheet1!$X$59=G56,Sheet1!$Q$59+$Y$12, " ")</f>
        <v xml:space="preserve"> </v>
      </c>
      <c r="H61" s="59">
        <f>IF(Sheet1!$X$59=H56,Sheet1!$Q$59+$Y$12, " ")</f>
        <v>7.8100000000000003E-2</v>
      </c>
      <c r="I61" s="59" t="str">
        <f>IF(Sheet1!$X$59=I56,Sheet1!$Q$59+$Y$12, " ")</f>
        <v xml:space="preserve"> </v>
      </c>
      <c r="K61" s="9"/>
    </row>
    <row r="62" spans="1:12" ht="24.75" customHeight="1" thickBot="1">
      <c r="A62" s="43" t="s">
        <v>53</v>
      </c>
      <c r="B62" s="67" t="s">
        <v>6</v>
      </c>
      <c r="C62" s="70">
        <v>6</v>
      </c>
      <c r="D62" s="68">
        <f>VLOOKUP(C62,Sheet1!A59:I77,4,FALSE)+Y12</f>
        <v>8.8489999999999999E-2</v>
      </c>
      <c r="E62" s="59">
        <f>VLOOKUP(C62,Sheet1!A59:I77,5,FALSE)+Y12</f>
        <v>8.7209999999999996E-2</v>
      </c>
      <c r="F62" s="59">
        <f>VLOOKUP(C62,Sheet1!A59:I77,6,FALSE)+Y12</f>
        <v>8.4360000000000004E-2</v>
      </c>
      <c r="G62" s="59">
        <f>VLOOKUP(C62,Sheet1!A59:I77,7,FALSE)+Y12</f>
        <v>8.0320000000000003E-2</v>
      </c>
      <c r="H62" s="59">
        <f>VLOOKUP(C62,Sheet1!A59:I77,8,FALSE)+Y12</f>
        <v>7.8100000000000003E-2</v>
      </c>
      <c r="I62" s="59">
        <f>VLOOKUP(C62,Sheet1!A59:I77,9,FALSE)+Y12</f>
        <v>7.9200000000000007E-2</v>
      </c>
      <c r="K62" s="9"/>
    </row>
    <row r="63" spans="1:12" ht="24" customHeight="1" thickBot="1">
      <c r="A63" s="7"/>
      <c r="B63" s="7"/>
      <c r="C63" s="7"/>
      <c r="D63" s="7"/>
      <c r="E63" s="7"/>
      <c r="F63" s="7"/>
      <c r="G63" s="7"/>
      <c r="H63" s="7"/>
      <c r="I63" s="7"/>
    </row>
    <row r="64" spans="1:12" ht="18.75" customHeight="1" thickBot="1">
      <c r="A64" s="81" t="s">
        <v>0</v>
      </c>
      <c r="B64" s="83" t="s">
        <v>1</v>
      </c>
      <c r="C64" s="85" t="s">
        <v>2</v>
      </c>
      <c r="D64" s="93" t="s">
        <v>3</v>
      </c>
      <c r="E64" s="94"/>
      <c r="F64" s="94"/>
      <c r="G64" s="94"/>
      <c r="H64" s="94"/>
      <c r="I64" s="95"/>
    </row>
    <row r="65" spans="1:12" ht="18.75" customHeight="1" thickBot="1">
      <c r="A65" s="82"/>
      <c r="B65" s="84"/>
      <c r="C65" s="86"/>
      <c r="D65" s="26">
        <f>$D$11</f>
        <v>42352</v>
      </c>
      <c r="E65" s="26">
        <f>$E$11</f>
        <v>42383</v>
      </c>
      <c r="F65" s="26">
        <f>$F$11</f>
        <v>42414</v>
      </c>
      <c r="G65" s="26">
        <f>$G$11</f>
        <v>42443</v>
      </c>
      <c r="H65" s="26">
        <f>$H$11</f>
        <v>42474</v>
      </c>
      <c r="I65" s="26">
        <f>$I$11</f>
        <v>42504</v>
      </c>
      <c r="J65" s="9"/>
      <c r="L65" s="9"/>
    </row>
    <row r="66" spans="1:12" ht="24.75" customHeight="1" thickBot="1">
      <c r="A66" s="43" t="s">
        <v>12</v>
      </c>
      <c r="B66" s="44" t="s">
        <v>5</v>
      </c>
      <c r="C66" s="43">
        <v>6</v>
      </c>
      <c r="D66" s="59">
        <f>Sheet1!D116+$Y$12</f>
        <v>9.4030000000000002E-2</v>
      </c>
      <c r="E66" s="59">
        <f>Sheet1!E116+$Y$12</f>
        <v>9.1859999999999997E-2</v>
      </c>
      <c r="F66" s="59">
        <f>Sheet1!F116+$Y$12</f>
        <v>8.7290000000000006E-2</v>
      </c>
      <c r="G66" s="59">
        <f>Sheet1!G116+$Y$12</f>
        <v>8.1379999999999994E-2</v>
      </c>
      <c r="H66" s="59">
        <f>Sheet1!H116+$Y$12</f>
        <v>7.8439999999999996E-2</v>
      </c>
      <c r="I66" s="59">
        <f>Sheet1!I116+$Y$12</f>
        <v>7.8380000000000005E-2</v>
      </c>
      <c r="J66" s="9"/>
      <c r="K66" s="9"/>
      <c r="L66" s="9"/>
    </row>
    <row r="67" spans="1:12" ht="24.75" customHeight="1" thickBot="1">
      <c r="A67" s="43" t="s">
        <v>12</v>
      </c>
      <c r="B67" s="44" t="s">
        <v>5</v>
      </c>
      <c r="C67" s="43">
        <v>12</v>
      </c>
      <c r="D67" s="59">
        <f>Sheet1!D122+$Y$12</f>
        <v>8.6559999999999998E-2</v>
      </c>
      <c r="E67" s="59">
        <f>Sheet1!E122+$Y$12</f>
        <v>8.7150000000000005E-2</v>
      </c>
      <c r="F67" s="59">
        <f>Sheet1!F122+$Y$12</f>
        <v>8.7999999999999995E-2</v>
      </c>
      <c r="G67" s="59">
        <f>Sheet1!G122+$Y$12</f>
        <v>8.7959999999999997E-2</v>
      </c>
      <c r="H67" s="59">
        <f>Sheet1!H122+$Y$12</f>
        <v>8.7169999999999997E-2</v>
      </c>
      <c r="I67" s="59">
        <f>Sheet1!I122+$Y$12</f>
        <v>8.6809999999999998E-2</v>
      </c>
      <c r="J67" s="9"/>
      <c r="K67" s="9"/>
      <c r="L67" s="9"/>
    </row>
    <row r="68" spans="1:12" ht="24.75" customHeight="1" thickBot="1">
      <c r="A68" s="43" t="s">
        <v>12</v>
      </c>
      <c r="B68" s="44" t="s">
        <v>5</v>
      </c>
      <c r="C68" s="43">
        <v>18</v>
      </c>
      <c r="D68" s="59">
        <f>Sheet1!D128+$Y$12</f>
        <v>8.899E-2</v>
      </c>
      <c r="E68" s="59">
        <f>Sheet1!E128+$Y$12</f>
        <v>8.9300000000000004E-2</v>
      </c>
      <c r="F68" s="59">
        <f>Sheet1!F128+$Y$12</f>
        <v>8.8520000000000001E-2</v>
      </c>
      <c r="G68" s="59">
        <f>Sheet1!G128+$Y$12</f>
        <v>8.7090000000000001E-2</v>
      </c>
      <c r="H68" s="59">
        <f>Sheet1!H128+$Y$12</f>
        <v>8.6879999999999999E-2</v>
      </c>
      <c r="I68" s="59">
        <f>Sheet1!I128+$Y$12</f>
        <v>8.7540000000000007E-2</v>
      </c>
      <c r="J68" s="9"/>
      <c r="K68" s="9"/>
      <c r="L68" s="9"/>
    </row>
    <row r="69" spans="1:12" ht="24.75" customHeight="1" thickBot="1">
      <c r="A69" s="43" t="s">
        <v>12</v>
      </c>
      <c r="B69" s="44" t="s">
        <v>5</v>
      </c>
      <c r="C69" s="43">
        <v>24</v>
      </c>
      <c r="D69" s="59">
        <f>Sheet1!D134+$Y$12</f>
        <v>9.0209999999999999E-2</v>
      </c>
      <c r="E69" s="59">
        <f>Sheet1!E134+$Y$12</f>
        <v>9.0999999999999998E-2</v>
      </c>
      <c r="F69" s="59">
        <f>Sheet1!F134+$Y$12</f>
        <v>9.2289999999999997E-2</v>
      </c>
      <c r="G69" s="59">
        <f>Sheet1!G134+$Y$12</f>
        <v>9.3259999999999996E-2</v>
      </c>
      <c r="H69" s="59">
        <f>Sheet1!H134+$Y$12</f>
        <v>9.4009999999999996E-2</v>
      </c>
      <c r="I69" s="59">
        <f>Sheet1!I134+$Y$12</f>
        <v>9.4600000000000004E-2</v>
      </c>
      <c r="K69" s="9"/>
    </row>
    <row r="70" spans="1:12" ht="24.75" customHeight="1" thickBot="1">
      <c r="A70" s="43" t="s">
        <v>35</v>
      </c>
      <c r="B70" s="44" t="s">
        <v>5</v>
      </c>
      <c r="C70" s="69">
        <f>Sheet1!X117</f>
        <v>6</v>
      </c>
      <c r="D70" s="59" t="str">
        <f>IF(Sheet1!$X$116=D65,Sheet1!$Q$116+$Y$12, " ")</f>
        <v xml:space="preserve"> </v>
      </c>
      <c r="E70" s="59" t="str">
        <f>IF(Sheet1!$X$116=E65,Sheet1!$Q$116+$Y$12, " ")</f>
        <v xml:space="preserve"> </v>
      </c>
      <c r="F70" s="59" t="str">
        <f>IF(Sheet1!$X$116=F65,Sheet1!$Q$116+$Y$12, " ")</f>
        <v xml:space="preserve"> </v>
      </c>
      <c r="G70" s="59" t="str">
        <f>IF(Sheet1!$X$116=G65,Sheet1!$Q$116+$Y$12, " ")</f>
        <v xml:space="preserve"> </v>
      </c>
      <c r="H70" s="59" t="str">
        <f>IF(Sheet1!$X$116=H65,Sheet1!$Q$116+$Y$12, " ")</f>
        <v xml:space="preserve"> </v>
      </c>
      <c r="I70" s="59">
        <f>IF(Sheet1!$X$116=I65,Sheet1!$Q$116+$Y$12, " ")</f>
        <v>7.8380000000000005E-2</v>
      </c>
      <c r="K70" s="9"/>
    </row>
    <row r="71" spans="1:12" ht="24.75" customHeight="1" thickBot="1">
      <c r="A71" s="43" t="s">
        <v>54</v>
      </c>
      <c r="B71" s="67" t="s">
        <v>5</v>
      </c>
      <c r="C71" s="70">
        <v>6</v>
      </c>
      <c r="D71" s="68">
        <f>VLOOKUP(C71,Sheet1!A116:I134,4,FALSE)+Y12</f>
        <v>9.4030000000000002E-2</v>
      </c>
      <c r="E71" s="59">
        <f>VLOOKUP(C71,Sheet1!A116:I134,5,FALSE)+Y12</f>
        <v>9.1859999999999997E-2</v>
      </c>
      <c r="F71" s="59">
        <f>VLOOKUP(C71,Sheet1!A116:I134,6,FALSE)+Y12</f>
        <v>8.7290000000000006E-2</v>
      </c>
      <c r="G71" s="59">
        <f>VLOOKUP(C71,Sheet1!A116:I134,7,FALSE)+Y12</f>
        <v>8.1379999999999994E-2</v>
      </c>
      <c r="H71" s="59">
        <f>VLOOKUP(C71,Sheet1!A116:I134,8,FALSE)+Y12</f>
        <v>7.8439999999999996E-2</v>
      </c>
      <c r="I71" s="59">
        <f>VLOOKUP(C71,Sheet1!A116:I134,9,FALSE)+Y12</f>
        <v>7.8380000000000005E-2</v>
      </c>
      <c r="K71" s="9"/>
    </row>
    <row r="72" spans="1:12" ht="18.75" customHeight="1" thickBot="1">
      <c r="A72" s="7"/>
      <c r="B72" s="7"/>
      <c r="C72" s="7"/>
      <c r="D72" s="7"/>
      <c r="E72" s="7"/>
      <c r="F72" s="7"/>
      <c r="G72" s="7"/>
      <c r="H72" s="7"/>
      <c r="I72" s="7"/>
    </row>
    <row r="73" spans="1:12" ht="18.75" customHeight="1" thickBot="1">
      <c r="A73" s="87" t="s">
        <v>0</v>
      </c>
      <c r="B73" s="89" t="s">
        <v>1</v>
      </c>
      <c r="C73" s="91" t="s">
        <v>2</v>
      </c>
      <c r="D73" s="96" t="s">
        <v>3</v>
      </c>
      <c r="E73" s="97"/>
      <c r="F73" s="97"/>
      <c r="G73" s="97"/>
      <c r="H73" s="97"/>
      <c r="I73" s="98"/>
    </row>
    <row r="74" spans="1:12" ht="21.75" customHeight="1" thickBot="1">
      <c r="A74" s="88"/>
      <c r="B74" s="90"/>
      <c r="C74" s="92"/>
      <c r="D74" s="27">
        <f>$D$11</f>
        <v>42352</v>
      </c>
      <c r="E74" s="27">
        <f>$E$11</f>
        <v>42383</v>
      </c>
      <c r="F74" s="27">
        <f>$F$11</f>
        <v>42414</v>
      </c>
      <c r="G74" s="27">
        <f>$G$11</f>
        <v>42443</v>
      </c>
      <c r="H74" s="27">
        <f>$H$11</f>
        <v>42474</v>
      </c>
      <c r="I74" s="27">
        <f>$I$11</f>
        <v>42504</v>
      </c>
      <c r="J74" s="9"/>
      <c r="L74" s="9"/>
    </row>
    <row r="75" spans="1:12" ht="25.5" customHeight="1" thickBot="1">
      <c r="A75" s="43" t="s">
        <v>12</v>
      </c>
      <c r="B75" s="44" t="s">
        <v>6</v>
      </c>
      <c r="C75" s="43">
        <v>6</v>
      </c>
      <c r="D75" s="59">
        <f>Sheet1!D135+$Y$12</f>
        <v>8.8709999999999997E-2</v>
      </c>
      <c r="E75" s="59">
        <f>Sheet1!E135+$Y$12</f>
        <v>8.695E-2</v>
      </c>
      <c r="F75" s="59">
        <f>Sheet1!F135+$Y$12</f>
        <v>8.2809999999999995E-2</v>
      </c>
      <c r="G75" s="59">
        <f>Sheet1!G135+$Y$12</f>
        <v>7.7590000000000006E-2</v>
      </c>
      <c r="H75" s="59">
        <f>Sheet1!H135+$Y$12</f>
        <v>7.4300000000000005E-2</v>
      </c>
      <c r="I75" s="59">
        <f>Sheet1!I135+$Y$12</f>
        <v>7.4219999999999994E-2</v>
      </c>
      <c r="J75" s="9"/>
      <c r="K75" s="9"/>
      <c r="L75" s="9"/>
    </row>
    <row r="76" spans="1:12" ht="25.5" customHeight="1" thickBot="1">
      <c r="A76" s="43" t="s">
        <v>12</v>
      </c>
      <c r="B76" s="44" t="s">
        <v>6</v>
      </c>
      <c r="C76" s="43">
        <v>12</v>
      </c>
      <c r="D76" s="59">
        <f>Sheet1!D141+$Y$12</f>
        <v>8.2070000000000004E-2</v>
      </c>
      <c r="E76" s="59">
        <f>Sheet1!E141+$Y$12</f>
        <v>8.269E-2</v>
      </c>
      <c r="F76" s="59">
        <f>Sheet1!F141+$Y$12</f>
        <v>8.3529999999999993E-2</v>
      </c>
      <c r="G76" s="59">
        <f>Sheet1!G141+$Y$12</f>
        <v>8.3500000000000005E-2</v>
      </c>
      <c r="H76" s="59">
        <f>Sheet1!H141+$Y$12</f>
        <v>8.269E-2</v>
      </c>
      <c r="I76" s="59">
        <f>Sheet1!I141+$Y$12</f>
        <v>8.2339999999999997E-2</v>
      </c>
      <c r="J76" s="9"/>
      <c r="K76" s="9"/>
      <c r="L76" s="9"/>
    </row>
    <row r="77" spans="1:12" ht="25.5" customHeight="1" thickBot="1">
      <c r="A77" s="43" t="s">
        <v>12</v>
      </c>
      <c r="B77" s="44" t="s">
        <v>6</v>
      </c>
      <c r="C77" s="43">
        <v>18</v>
      </c>
      <c r="D77" s="59">
        <f>Sheet1!D147+$Y$12</f>
        <v>8.43E-2</v>
      </c>
      <c r="E77" s="59">
        <f>Sheet1!E147+$Y$12</f>
        <v>8.4500000000000006E-2</v>
      </c>
      <c r="F77" s="59">
        <f>Sheet1!F147+$Y$12</f>
        <v>8.3680000000000004E-2</v>
      </c>
      <c r="G77" s="59">
        <f>Sheet1!G147+$Y$12</f>
        <v>8.2430000000000003E-2</v>
      </c>
      <c r="H77" s="59">
        <f>Sheet1!H147+$Y$12</f>
        <v>8.1879999999999994E-2</v>
      </c>
      <c r="I77" s="59">
        <f>Sheet1!I147+$Y$12</f>
        <v>8.2309999999999994E-2</v>
      </c>
      <c r="J77" s="9"/>
      <c r="K77" s="9"/>
      <c r="L77" s="9"/>
    </row>
    <row r="78" spans="1:12" ht="25.5" customHeight="1" thickBot="1">
      <c r="A78" s="43" t="s">
        <v>12</v>
      </c>
      <c r="B78" s="44" t="s">
        <v>6</v>
      </c>
      <c r="C78" s="43">
        <v>24</v>
      </c>
      <c r="D78" s="59">
        <f>Sheet1!D153+$Y$12</f>
        <v>8.4870000000000001E-2</v>
      </c>
      <c r="E78" s="59">
        <f>Sheet1!E153+$Y$12</f>
        <v>8.5519999999999999E-2</v>
      </c>
      <c r="F78" s="59">
        <f>Sheet1!F153+$Y$12</f>
        <v>8.6650000000000005E-2</v>
      </c>
      <c r="G78" s="59">
        <f>Sheet1!G153+$Y$12</f>
        <v>8.7459999999999996E-2</v>
      </c>
      <c r="H78" s="59">
        <f>Sheet1!H153+$Y$12</f>
        <v>8.8059999999999999E-2</v>
      </c>
      <c r="I78" s="59">
        <f>Sheet1!I153+$Y$12</f>
        <v>8.8510000000000005E-2</v>
      </c>
      <c r="K78" s="9"/>
    </row>
    <row r="79" spans="1:12" ht="25.5" customHeight="1" thickBot="1">
      <c r="A79" s="43" t="s">
        <v>38</v>
      </c>
      <c r="B79" s="44" t="s">
        <v>6</v>
      </c>
      <c r="C79" s="69">
        <f>Sheet1!X136</f>
        <v>6</v>
      </c>
      <c r="D79" s="59" t="str">
        <f>IF(Sheet1!$X$135=D74,Sheet1!$Q$135+$Y$12, " ")</f>
        <v xml:space="preserve"> </v>
      </c>
      <c r="E79" s="59" t="str">
        <f>IF(Sheet1!$X$135=E74,Sheet1!$Q$135+$Y$12, " ")</f>
        <v xml:space="preserve"> </v>
      </c>
      <c r="F79" s="59" t="str">
        <f>IF(Sheet1!$X$135=F74,Sheet1!$Q$135+$Y$12, " ")</f>
        <v xml:space="preserve"> </v>
      </c>
      <c r="G79" s="59" t="str">
        <f>IF(Sheet1!$X$135=G74,Sheet1!$Q$135+$Y$12, " ")</f>
        <v xml:space="preserve"> </v>
      </c>
      <c r="H79" s="59" t="str">
        <f>IF(Sheet1!$X$135=H74,Sheet1!$Q$135+$Y$12, " ")</f>
        <v xml:space="preserve"> </v>
      </c>
      <c r="I79" s="59">
        <f>IF(Sheet1!$X$135=I74,Sheet1!$Q$135+$Y$12, " ")</f>
        <v>7.4219999999999994E-2</v>
      </c>
      <c r="K79" s="9"/>
    </row>
    <row r="80" spans="1:12" ht="27" customHeight="1" thickBot="1">
      <c r="A80" s="43" t="s">
        <v>54</v>
      </c>
      <c r="B80" s="67" t="s">
        <v>6</v>
      </c>
      <c r="C80" s="70">
        <v>18</v>
      </c>
      <c r="D80" s="68">
        <f>VLOOKUP(C80,Sheet1!A135:I153,4,FALSE)+Y12</f>
        <v>8.43E-2</v>
      </c>
      <c r="E80" s="59">
        <f>VLOOKUP(C80,Sheet1!A135:I153,5,FALSE)+Y12</f>
        <v>8.4500000000000006E-2</v>
      </c>
      <c r="F80" s="59">
        <f>VLOOKUP(C80,Sheet1!A135:I153,6,FALSE)+Y12</f>
        <v>8.3680000000000004E-2</v>
      </c>
      <c r="G80" s="59">
        <f>VLOOKUP(C80,Sheet1!A135:I153,7,FALSE)+Y12</f>
        <v>8.2430000000000003E-2</v>
      </c>
      <c r="H80" s="59">
        <f>VLOOKUP(C80,Sheet1!A135:I153,8,FALSE)+Y12</f>
        <v>8.1879999999999994E-2</v>
      </c>
      <c r="I80" s="59">
        <f>VLOOKUP(C80,Sheet1!A135:I153,9,FALSE)+Y12</f>
        <v>8.2309999999999994E-2</v>
      </c>
    </row>
    <row r="81" spans="1:9" ht="18.75" customHeight="1">
      <c r="A81" s="7"/>
      <c r="B81" s="7"/>
      <c r="C81" s="7"/>
      <c r="D81" s="7"/>
      <c r="E81" s="7"/>
      <c r="F81" s="7"/>
      <c r="G81" s="7"/>
      <c r="H81" s="7"/>
      <c r="I81" s="7"/>
    </row>
    <row r="82" spans="1:9" ht="15.75">
      <c r="A82" s="80" t="s">
        <v>13</v>
      </c>
      <c r="B82" s="80"/>
      <c r="C82" s="80"/>
      <c r="D82" s="80"/>
      <c r="E82" s="80"/>
      <c r="F82" s="80"/>
      <c r="G82" s="80"/>
      <c r="H82" s="31"/>
      <c r="I82" s="31"/>
    </row>
  </sheetData>
  <sheetProtection algorithmName="SHA-512" hashValue="azrVt3gWiKGLo5iCgYWUKSwGXLmk9AGDbC9l2LRfTjHFpRBDSbzZ9VYae1eVQWMA06ABMIEBBcrGb9TnnAUzSQ==" saltValue="Em9cPjyDf6vuON0QcQCVtg==" spinCount="100000" sheet="1" objects="1" scenarios="1" formatColumns="0"/>
  <mergeCells count="36">
    <mergeCell ref="F2:G2"/>
    <mergeCell ref="E6:F6"/>
    <mergeCell ref="E8:F8"/>
    <mergeCell ref="A19:A20"/>
    <mergeCell ref="B19:B20"/>
    <mergeCell ref="C19:C20"/>
    <mergeCell ref="A10:A11"/>
    <mergeCell ref="B10:B11"/>
    <mergeCell ref="C10:C11"/>
    <mergeCell ref="D10:I10"/>
    <mergeCell ref="D19:I19"/>
    <mergeCell ref="C37:C38"/>
    <mergeCell ref="D55:I55"/>
    <mergeCell ref="A28:A29"/>
    <mergeCell ref="B28:B29"/>
    <mergeCell ref="C28:C29"/>
    <mergeCell ref="A46:A47"/>
    <mergeCell ref="B46:B47"/>
    <mergeCell ref="C46:C47"/>
    <mergeCell ref="A55:A56"/>
    <mergeCell ref="B55:B56"/>
    <mergeCell ref="C55:C56"/>
    <mergeCell ref="A37:A38"/>
    <mergeCell ref="B37:B38"/>
    <mergeCell ref="D28:I28"/>
    <mergeCell ref="D37:I37"/>
    <mergeCell ref="D46:I46"/>
    <mergeCell ref="A82:G82"/>
    <mergeCell ref="A64:A65"/>
    <mergeCell ref="B64:B65"/>
    <mergeCell ref="C64:C65"/>
    <mergeCell ref="A73:A74"/>
    <mergeCell ref="B73:B74"/>
    <mergeCell ref="C73:C74"/>
    <mergeCell ref="D64:I64"/>
    <mergeCell ref="D73:I73"/>
  </mergeCells>
  <pageMargins left="0.7" right="0.7" top="0.35" bottom="0.28999999999999998" header="0.3" footer="0.3"/>
  <pageSetup scale="62" fitToHeight="0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Sheet1!$A$21:$A$39</xm:f>
          </x14:formula1>
          <xm:sqref>C17 C26 C71 C35 C44 C53 C62 C80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7"/>
  <sheetViews>
    <sheetView showGridLines="0" topLeftCell="B2" zoomScaleNormal="100" workbookViewId="0">
      <pane ySplit="9" topLeftCell="A11" activePane="bottomLeft" state="frozen"/>
      <selection activeCell="B2" sqref="B2"/>
      <selection pane="bottomLeft" activeCell="B2" sqref="B2"/>
    </sheetView>
  </sheetViews>
  <sheetFormatPr defaultRowHeight="15"/>
  <cols>
    <col min="1" max="1" width="0.28515625" style="3" hidden="1" customWidth="1"/>
    <col min="2" max="2" width="13.42578125" style="3" customWidth="1"/>
    <col min="3" max="3" width="9.140625" style="3" bestFit="1" customWidth="1"/>
    <col min="4" max="4" width="8.7109375" style="3" customWidth="1"/>
    <col min="5" max="10" width="17" style="3" customWidth="1"/>
    <col min="11" max="224" width="9.140625" style="3"/>
    <col min="225" max="225" width="0.28515625" style="3" customWidth="1"/>
    <col min="226" max="226" width="12.7109375" style="3" customWidth="1"/>
    <col min="227" max="227" width="2.7109375" style="3" customWidth="1"/>
    <col min="228" max="228" width="4.42578125" style="3" customWidth="1"/>
    <col min="229" max="229" width="0.5703125" style="3" customWidth="1"/>
    <col min="230" max="230" width="8.7109375" style="3" customWidth="1"/>
    <col min="231" max="231" width="3.42578125" style="3" customWidth="1"/>
    <col min="232" max="232" width="1" style="3" customWidth="1"/>
    <col min="233" max="233" width="0" style="3" hidden="1" customWidth="1"/>
    <col min="234" max="234" width="3.5703125" style="3" customWidth="1"/>
    <col min="235" max="235" width="6.140625" style="3" customWidth="1"/>
    <col min="236" max="236" width="14" style="3" customWidth="1"/>
    <col min="237" max="237" width="9.85546875" style="3" customWidth="1"/>
    <col min="238" max="238" width="0.28515625" style="3" customWidth="1"/>
    <col min="239" max="239" width="1.28515625" style="3" customWidth="1"/>
    <col min="240" max="240" width="0" style="3" hidden="1" customWidth="1"/>
    <col min="241" max="241" width="4" style="3" customWidth="1"/>
    <col min="242" max="242" width="3.140625" style="3" customWidth="1"/>
    <col min="243" max="243" width="0" style="3" hidden="1" customWidth="1"/>
    <col min="244" max="244" width="2" style="3" customWidth="1"/>
    <col min="245" max="245" width="0.5703125" style="3" customWidth="1"/>
    <col min="246" max="246" width="1.28515625" style="3" customWidth="1"/>
    <col min="247" max="247" width="8.28515625" style="3" customWidth="1"/>
    <col min="248" max="252" width="0" style="3" hidden="1" customWidth="1"/>
    <col min="253" max="254" width="9.140625" style="3"/>
    <col min="255" max="258" width="10.5703125" style="3" bestFit="1" customWidth="1"/>
    <col min="259" max="264" width="16.85546875" style="3" customWidth="1"/>
    <col min="265" max="480" width="9.140625" style="3"/>
    <col min="481" max="481" width="0.28515625" style="3" customWidth="1"/>
    <col min="482" max="482" width="12.7109375" style="3" customWidth="1"/>
    <col min="483" max="483" width="2.7109375" style="3" customWidth="1"/>
    <col min="484" max="484" width="4.42578125" style="3" customWidth="1"/>
    <col min="485" max="485" width="0.5703125" style="3" customWidth="1"/>
    <col min="486" max="486" width="8.7109375" style="3" customWidth="1"/>
    <col min="487" max="487" width="3.42578125" style="3" customWidth="1"/>
    <col min="488" max="488" width="1" style="3" customWidth="1"/>
    <col min="489" max="489" width="0" style="3" hidden="1" customWidth="1"/>
    <col min="490" max="490" width="3.5703125" style="3" customWidth="1"/>
    <col min="491" max="491" width="6.140625" style="3" customWidth="1"/>
    <col min="492" max="492" width="14" style="3" customWidth="1"/>
    <col min="493" max="493" width="9.85546875" style="3" customWidth="1"/>
    <col min="494" max="494" width="0.28515625" style="3" customWidth="1"/>
    <col min="495" max="495" width="1.28515625" style="3" customWidth="1"/>
    <col min="496" max="496" width="0" style="3" hidden="1" customWidth="1"/>
    <col min="497" max="497" width="4" style="3" customWidth="1"/>
    <col min="498" max="498" width="3.140625" style="3" customWidth="1"/>
    <col min="499" max="499" width="0" style="3" hidden="1" customWidth="1"/>
    <col min="500" max="500" width="2" style="3" customWidth="1"/>
    <col min="501" max="501" width="0.5703125" style="3" customWidth="1"/>
    <col min="502" max="502" width="1.28515625" style="3" customWidth="1"/>
    <col min="503" max="503" width="8.28515625" style="3" customWidth="1"/>
    <col min="504" max="508" width="0" style="3" hidden="1" customWidth="1"/>
    <col min="509" max="510" width="9.140625" style="3"/>
    <col min="511" max="514" width="10.5703125" style="3" bestFit="1" customWidth="1"/>
    <col min="515" max="520" width="16.85546875" style="3" customWidth="1"/>
    <col min="521" max="736" width="9.140625" style="3"/>
    <col min="737" max="737" width="0.28515625" style="3" customWidth="1"/>
    <col min="738" max="738" width="12.7109375" style="3" customWidth="1"/>
    <col min="739" max="739" width="2.7109375" style="3" customWidth="1"/>
    <col min="740" max="740" width="4.42578125" style="3" customWidth="1"/>
    <col min="741" max="741" width="0.5703125" style="3" customWidth="1"/>
    <col min="742" max="742" width="8.7109375" style="3" customWidth="1"/>
    <col min="743" max="743" width="3.42578125" style="3" customWidth="1"/>
    <col min="744" max="744" width="1" style="3" customWidth="1"/>
    <col min="745" max="745" width="0" style="3" hidden="1" customWidth="1"/>
    <col min="746" max="746" width="3.5703125" style="3" customWidth="1"/>
    <col min="747" max="747" width="6.140625" style="3" customWidth="1"/>
    <col min="748" max="748" width="14" style="3" customWidth="1"/>
    <col min="749" max="749" width="9.85546875" style="3" customWidth="1"/>
    <col min="750" max="750" width="0.28515625" style="3" customWidth="1"/>
    <col min="751" max="751" width="1.28515625" style="3" customWidth="1"/>
    <col min="752" max="752" width="0" style="3" hidden="1" customWidth="1"/>
    <col min="753" max="753" width="4" style="3" customWidth="1"/>
    <col min="754" max="754" width="3.140625" style="3" customWidth="1"/>
    <col min="755" max="755" width="0" style="3" hidden="1" customWidth="1"/>
    <col min="756" max="756" width="2" style="3" customWidth="1"/>
    <col min="757" max="757" width="0.5703125" style="3" customWidth="1"/>
    <col min="758" max="758" width="1.28515625" style="3" customWidth="1"/>
    <col min="759" max="759" width="8.28515625" style="3" customWidth="1"/>
    <col min="760" max="764" width="0" style="3" hidden="1" customWidth="1"/>
    <col min="765" max="766" width="9.140625" style="3"/>
    <col min="767" max="770" width="10.5703125" style="3" bestFit="1" customWidth="1"/>
    <col min="771" max="776" width="16.85546875" style="3" customWidth="1"/>
    <col min="777" max="992" width="9.140625" style="3"/>
    <col min="993" max="993" width="0.28515625" style="3" customWidth="1"/>
    <col min="994" max="994" width="12.7109375" style="3" customWidth="1"/>
    <col min="995" max="995" width="2.7109375" style="3" customWidth="1"/>
    <col min="996" max="996" width="4.42578125" style="3" customWidth="1"/>
    <col min="997" max="997" width="0.5703125" style="3" customWidth="1"/>
    <col min="998" max="998" width="8.7109375" style="3" customWidth="1"/>
    <col min="999" max="999" width="3.42578125" style="3" customWidth="1"/>
    <col min="1000" max="1000" width="1" style="3" customWidth="1"/>
    <col min="1001" max="1001" width="0" style="3" hidden="1" customWidth="1"/>
    <col min="1002" max="1002" width="3.5703125" style="3" customWidth="1"/>
    <col min="1003" max="1003" width="6.140625" style="3" customWidth="1"/>
    <col min="1004" max="1004" width="14" style="3" customWidth="1"/>
    <col min="1005" max="1005" width="9.85546875" style="3" customWidth="1"/>
    <col min="1006" max="1006" width="0.28515625" style="3" customWidth="1"/>
    <col min="1007" max="1007" width="1.28515625" style="3" customWidth="1"/>
    <col min="1008" max="1008" width="0" style="3" hidden="1" customWidth="1"/>
    <col min="1009" max="1009" width="4" style="3" customWidth="1"/>
    <col min="1010" max="1010" width="3.140625" style="3" customWidth="1"/>
    <col min="1011" max="1011" width="0" style="3" hidden="1" customWidth="1"/>
    <col min="1012" max="1012" width="2" style="3" customWidth="1"/>
    <col min="1013" max="1013" width="0.5703125" style="3" customWidth="1"/>
    <col min="1014" max="1014" width="1.28515625" style="3" customWidth="1"/>
    <col min="1015" max="1015" width="8.28515625" style="3" customWidth="1"/>
    <col min="1016" max="1020" width="0" style="3" hidden="1" customWidth="1"/>
    <col min="1021" max="1022" width="9.140625" style="3"/>
    <col min="1023" max="1026" width="10.5703125" style="3" bestFit="1" customWidth="1"/>
    <col min="1027" max="1032" width="16.85546875" style="3" customWidth="1"/>
    <col min="1033" max="1248" width="9.140625" style="3"/>
    <col min="1249" max="1249" width="0.28515625" style="3" customWidth="1"/>
    <col min="1250" max="1250" width="12.7109375" style="3" customWidth="1"/>
    <col min="1251" max="1251" width="2.7109375" style="3" customWidth="1"/>
    <col min="1252" max="1252" width="4.42578125" style="3" customWidth="1"/>
    <col min="1253" max="1253" width="0.5703125" style="3" customWidth="1"/>
    <col min="1254" max="1254" width="8.7109375" style="3" customWidth="1"/>
    <col min="1255" max="1255" width="3.42578125" style="3" customWidth="1"/>
    <col min="1256" max="1256" width="1" style="3" customWidth="1"/>
    <col min="1257" max="1257" width="0" style="3" hidden="1" customWidth="1"/>
    <col min="1258" max="1258" width="3.5703125" style="3" customWidth="1"/>
    <col min="1259" max="1259" width="6.140625" style="3" customWidth="1"/>
    <col min="1260" max="1260" width="14" style="3" customWidth="1"/>
    <col min="1261" max="1261" width="9.85546875" style="3" customWidth="1"/>
    <col min="1262" max="1262" width="0.28515625" style="3" customWidth="1"/>
    <col min="1263" max="1263" width="1.28515625" style="3" customWidth="1"/>
    <col min="1264" max="1264" width="0" style="3" hidden="1" customWidth="1"/>
    <col min="1265" max="1265" width="4" style="3" customWidth="1"/>
    <col min="1266" max="1266" width="3.140625" style="3" customWidth="1"/>
    <col min="1267" max="1267" width="0" style="3" hidden="1" customWidth="1"/>
    <col min="1268" max="1268" width="2" style="3" customWidth="1"/>
    <col min="1269" max="1269" width="0.5703125" style="3" customWidth="1"/>
    <col min="1270" max="1270" width="1.28515625" style="3" customWidth="1"/>
    <col min="1271" max="1271" width="8.28515625" style="3" customWidth="1"/>
    <col min="1272" max="1276" width="0" style="3" hidden="1" customWidth="1"/>
    <col min="1277" max="1278" width="9.140625" style="3"/>
    <col min="1279" max="1282" width="10.5703125" style="3" bestFit="1" customWidth="1"/>
    <col min="1283" max="1288" width="16.85546875" style="3" customWidth="1"/>
    <col min="1289" max="1504" width="9.140625" style="3"/>
    <col min="1505" max="1505" width="0.28515625" style="3" customWidth="1"/>
    <col min="1506" max="1506" width="12.7109375" style="3" customWidth="1"/>
    <col min="1507" max="1507" width="2.7109375" style="3" customWidth="1"/>
    <col min="1508" max="1508" width="4.42578125" style="3" customWidth="1"/>
    <col min="1509" max="1509" width="0.5703125" style="3" customWidth="1"/>
    <col min="1510" max="1510" width="8.7109375" style="3" customWidth="1"/>
    <col min="1511" max="1511" width="3.42578125" style="3" customWidth="1"/>
    <col min="1512" max="1512" width="1" style="3" customWidth="1"/>
    <col min="1513" max="1513" width="0" style="3" hidden="1" customWidth="1"/>
    <col min="1514" max="1514" width="3.5703125" style="3" customWidth="1"/>
    <col min="1515" max="1515" width="6.140625" style="3" customWidth="1"/>
    <col min="1516" max="1516" width="14" style="3" customWidth="1"/>
    <col min="1517" max="1517" width="9.85546875" style="3" customWidth="1"/>
    <col min="1518" max="1518" width="0.28515625" style="3" customWidth="1"/>
    <col min="1519" max="1519" width="1.28515625" style="3" customWidth="1"/>
    <col min="1520" max="1520" width="0" style="3" hidden="1" customWidth="1"/>
    <col min="1521" max="1521" width="4" style="3" customWidth="1"/>
    <col min="1522" max="1522" width="3.140625" style="3" customWidth="1"/>
    <col min="1523" max="1523" width="0" style="3" hidden="1" customWidth="1"/>
    <col min="1524" max="1524" width="2" style="3" customWidth="1"/>
    <col min="1525" max="1525" width="0.5703125" style="3" customWidth="1"/>
    <col min="1526" max="1526" width="1.28515625" style="3" customWidth="1"/>
    <col min="1527" max="1527" width="8.28515625" style="3" customWidth="1"/>
    <col min="1528" max="1532" width="0" style="3" hidden="1" customWidth="1"/>
    <col min="1533" max="1534" width="9.140625" style="3"/>
    <col min="1535" max="1538" width="10.5703125" style="3" bestFit="1" customWidth="1"/>
    <col min="1539" max="1544" width="16.85546875" style="3" customWidth="1"/>
    <col min="1545" max="1760" width="9.140625" style="3"/>
    <col min="1761" max="1761" width="0.28515625" style="3" customWidth="1"/>
    <col min="1762" max="1762" width="12.7109375" style="3" customWidth="1"/>
    <col min="1763" max="1763" width="2.7109375" style="3" customWidth="1"/>
    <col min="1764" max="1764" width="4.42578125" style="3" customWidth="1"/>
    <col min="1765" max="1765" width="0.5703125" style="3" customWidth="1"/>
    <col min="1766" max="1766" width="8.7109375" style="3" customWidth="1"/>
    <col min="1767" max="1767" width="3.42578125" style="3" customWidth="1"/>
    <col min="1768" max="1768" width="1" style="3" customWidth="1"/>
    <col min="1769" max="1769" width="0" style="3" hidden="1" customWidth="1"/>
    <col min="1770" max="1770" width="3.5703125" style="3" customWidth="1"/>
    <col min="1771" max="1771" width="6.140625" style="3" customWidth="1"/>
    <col min="1772" max="1772" width="14" style="3" customWidth="1"/>
    <col min="1773" max="1773" width="9.85546875" style="3" customWidth="1"/>
    <col min="1774" max="1774" width="0.28515625" style="3" customWidth="1"/>
    <col min="1775" max="1775" width="1.28515625" style="3" customWidth="1"/>
    <col min="1776" max="1776" width="0" style="3" hidden="1" customWidth="1"/>
    <col min="1777" max="1777" width="4" style="3" customWidth="1"/>
    <col min="1778" max="1778" width="3.140625" style="3" customWidth="1"/>
    <col min="1779" max="1779" width="0" style="3" hidden="1" customWidth="1"/>
    <col min="1780" max="1780" width="2" style="3" customWidth="1"/>
    <col min="1781" max="1781" width="0.5703125" style="3" customWidth="1"/>
    <col min="1782" max="1782" width="1.28515625" style="3" customWidth="1"/>
    <col min="1783" max="1783" width="8.28515625" style="3" customWidth="1"/>
    <col min="1784" max="1788" width="0" style="3" hidden="1" customWidth="1"/>
    <col min="1789" max="1790" width="9.140625" style="3"/>
    <col min="1791" max="1794" width="10.5703125" style="3" bestFit="1" customWidth="1"/>
    <col min="1795" max="1800" width="16.85546875" style="3" customWidth="1"/>
    <col min="1801" max="2016" width="9.140625" style="3"/>
    <col min="2017" max="2017" width="0.28515625" style="3" customWidth="1"/>
    <col min="2018" max="2018" width="12.7109375" style="3" customWidth="1"/>
    <col min="2019" max="2019" width="2.7109375" style="3" customWidth="1"/>
    <col min="2020" max="2020" width="4.42578125" style="3" customWidth="1"/>
    <col min="2021" max="2021" width="0.5703125" style="3" customWidth="1"/>
    <col min="2022" max="2022" width="8.7109375" style="3" customWidth="1"/>
    <col min="2023" max="2023" width="3.42578125" style="3" customWidth="1"/>
    <col min="2024" max="2024" width="1" style="3" customWidth="1"/>
    <col min="2025" max="2025" width="0" style="3" hidden="1" customWidth="1"/>
    <col min="2026" max="2026" width="3.5703125" style="3" customWidth="1"/>
    <col min="2027" max="2027" width="6.140625" style="3" customWidth="1"/>
    <col min="2028" max="2028" width="14" style="3" customWidth="1"/>
    <col min="2029" max="2029" width="9.85546875" style="3" customWidth="1"/>
    <col min="2030" max="2030" width="0.28515625" style="3" customWidth="1"/>
    <col min="2031" max="2031" width="1.28515625" style="3" customWidth="1"/>
    <col min="2032" max="2032" width="0" style="3" hidden="1" customWidth="1"/>
    <col min="2033" max="2033" width="4" style="3" customWidth="1"/>
    <col min="2034" max="2034" width="3.140625" style="3" customWidth="1"/>
    <col min="2035" max="2035" width="0" style="3" hidden="1" customWidth="1"/>
    <col min="2036" max="2036" width="2" style="3" customWidth="1"/>
    <col min="2037" max="2037" width="0.5703125" style="3" customWidth="1"/>
    <col min="2038" max="2038" width="1.28515625" style="3" customWidth="1"/>
    <col min="2039" max="2039" width="8.28515625" style="3" customWidth="1"/>
    <col min="2040" max="2044" width="0" style="3" hidden="1" customWidth="1"/>
    <col min="2045" max="2046" width="9.140625" style="3"/>
    <col min="2047" max="2050" width="10.5703125" style="3" bestFit="1" customWidth="1"/>
    <col min="2051" max="2056" width="16.85546875" style="3" customWidth="1"/>
    <col min="2057" max="2272" width="9.140625" style="3"/>
    <col min="2273" max="2273" width="0.28515625" style="3" customWidth="1"/>
    <col min="2274" max="2274" width="12.7109375" style="3" customWidth="1"/>
    <col min="2275" max="2275" width="2.7109375" style="3" customWidth="1"/>
    <col min="2276" max="2276" width="4.42578125" style="3" customWidth="1"/>
    <col min="2277" max="2277" width="0.5703125" style="3" customWidth="1"/>
    <col min="2278" max="2278" width="8.7109375" style="3" customWidth="1"/>
    <col min="2279" max="2279" width="3.42578125" style="3" customWidth="1"/>
    <col min="2280" max="2280" width="1" style="3" customWidth="1"/>
    <col min="2281" max="2281" width="0" style="3" hidden="1" customWidth="1"/>
    <col min="2282" max="2282" width="3.5703125" style="3" customWidth="1"/>
    <col min="2283" max="2283" width="6.140625" style="3" customWidth="1"/>
    <col min="2284" max="2284" width="14" style="3" customWidth="1"/>
    <col min="2285" max="2285" width="9.85546875" style="3" customWidth="1"/>
    <col min="2286" max="2286" width="0.28515625" style="3" customWidth="1"/>
    <col min="2287" max="2287" width="1.28515625" style="3" customWidth="1"/>
    <col min="2288" max="2288" width="0" style="3" hidden="1" customWidth="1"/>
    <col min="2289" max="2289" width="4" style="3" customWidth="1"/>
    <col min="2290" max="2290" width="3.140625" style="3" customWidth="1"/>
    <col min="2291" max="2291" width="0" style="3" hidden="1" customWidth="1"/>
    <col min="2292" max="2292" width="2" style="3" customWidth="1"/>
    <col min="2293" max="2293" width="0.5703125" style="3" customWidth="1"/>
    <col min="2294" max="2294" width="1.28515625" style="3" customWidth="1"/>
    <col min="2295" max="2295" width="8.28515625" style="3" customWidth="1"/>
    <col min="2296" max="2300" width="0" style="3" hidden="1" customWidth="1"/>
    <col min="2301" max="2302" width="9.140625" style="3"/>
    <col min="2303" max="2306" width="10.5703125" style="3" bestFit="1" customWidth="1"/>
    <col min="2307" max="2312" width="16.85546875" style="3" customWidth="1"/>
    <col min="2313" max="2528" width="9.140625" style="3"/>
    <col min="2529" max="2529" width="0.28515625" style="3" customWidth="1"/>
    <col min="2530" max="2530" width="12.7109375" style="3" customWidth="1"/>
    <col min="2531" max="2531" width="2.7109375" style="3" customWidth="1"/>
    <col min="2532" max="2532" width="4.42578125" style="3" customWidth="1"/>
    <col min="2533" max="2533" width="0.5703125" style="3" customWidth="1"/>
    <col min="2534" max="2534" width="8.7109375" style="3" customWidth="1"/>
    <col min="2535" max="2535" width="3.42578125" style="3" customWidth="1"/>
    <col min="2536" max="2536" width="1" style="3" customWidth="1"/>
    <col min="2537" max="2537" width="0" style="3" hidden="1" customWidth="1"/>
    <col min="2538" max="2538" width="3.5703125" style="3" customWidth="1"/>
    <col min="2539" max="2539" width="6.140625" style="3" customWidth="1"/>
    <col min="2540" max="2540" width="14" style="3" customWidth="1"/>
    <col min="2541" max="2541" width="9.85546875" style="3" customWidth="1"/>
    <col min="2542" max="2542" width="0.28515625" style="3" customWidth="1"/>
    <col min="2543" max="2543" width="1.28515625" style="3" customWidth="1"/>
    <col min="2544" max="2544" width="0" style="3" hidden="1" customWidth="1"/>
    <col min="2545" max="2545" width="4" style="3" customWidth="1"/>
    <col min="2546" max="2546" width="3.140625" style="3" customWidth="1"/>
    <col min="2547" max="2547" width="0" style="3" hidden="1" customWidth="1"/>
    <col min="2548" max="2548" width="2" style="3" customWidth="1"/>
    <col min="2549" max="2549" width="0.5703125" style="3" customWidth="1"/>
    <col min="2550" max="2550" width="1.28515625" style="3" customWidth="1"/>
    <col min="2551" max="2551" width="8.28515625" style="3" customWidth="1"/>
    <col min="2552" max="2556" width="0" style="3" hidden="1" customWidth="1"/>
    <col min="2557" max="2558" width="9.140625" style="3"/>
    <col min="2559" max="2562" width="10.5703125" style="3" bestFit="1" customWidth="1"/>
    <col min="2563" max="2568" width="16.85546875" style="3" customWidth="1"/>
    <col min="2569" max="2784" width="9.140625" style="3"/>
    <col min="2785" max="2785" width="0.28515625" style="3" customWidth="1"/>
    <col min="2786" max="2786" width="12.7109375" style="3" customWidth="1"/>
    <col min="2787" max="2787" width="2.7109375" style="3" customWidth="1"/>
    <col min="2788" max="2788" width="4.42578125" style="3" customWidth="1"/>
    <col min="2789" max="2789" width="0.5703125" style="3" customWidth="1"/>
    <col min="2790" max="2790" width="8.7109375" style="3" customWidth="1"/>
    <col min="2791" max="2791" width="3.42578125" style="3" customWidth="1"/>
    <col min="2792" max="2792" width="1" style="3" customWidth="1"/>
    <col min="2793" max="2793" width="0" style="3" hidden="1" customWidth="1"/>
    <col min="2794" max="2794" width="3.5703125" style="3" customWidth="1"/>
    <col min="2795" max="2795" width="6.140625" style="3" customWidth="1"/>
    <col min="2796" max="2796" width="14" style="3" customWidth="1"/>
    <col min="2797" max="2797" width="9.85546875" style="3" customWidth="1"/>
    <col min="2798" max="2798" width="0.28515625" style="3" customWidth="1"/>
    <col min="2799" max="2799" width="1.28515625" style="3" customWidth="1"/>
    <col min="2800" max="2800" width="0" style="3" hidden="1" customWidth="1"/>
    <col min="2801" max="2801" width="4" style="3" customWidth="1"/>
    <col min="2802" max="2802" width="3.140625" style="3" customWidth="1"/>
    <col min="2803" max="2803" width="0" style="3" hidden="1" customWidth="1"/>
    <col min="2804" max="2804" width="2" style="3" customWidth="1"/>
    <col min="2805" max="2805" width="0.5703125" style="3" customWidth="1"/>
    <col min="2806" max="2806" width="1.28515625" style="3" customWidth="1"/>
    <col min="2807" max="2807" width="8.28515625" style="3" customWidth="1"/>
    <col min="2808" max="2812" width="0" style="3" hidden="1" customWidth="1"/>
    <col min="2813" max="2814" width="9.140625" style="3"/>
    <col min="2815" max="2818" width="10.5703125" style="3" bestFit="1" customWidth="1"/>
    <col min="2819" max="2824" width="16.85546875" style="3" customWidth="1"/>
    <col min="2825" max="3040" width="9.140625" style="3"/>
    <col min="3041" max="3041" width="0.28515625" style="3" customWidth="1"/>
    <col min="3042" max="3042" width="12.7109375" style="3" customWidth="1"/>
    <col min="3043" max="3043" width="2.7109375" style="3" customWidth="1"/>
    <col min="3044" max="3044" width="4.42578125" style="3" customWidth="1"/>
    <col min="3045" max="3045" width="0.5703125" style="3" customWidth="1"/>
    <col min="3046" max="3046" width="8.7109375" style="3" customWidth="1"/>
    <col min="3047" max="3047" width="3.42578125" style="3" customWidth="1"/>
    <col min="3048" max="3048" width="1" style="3" customWidth="1"/>
    <col min="3049" max="3049" width="0" style="3" hidden="1" customWidth="1"/>
    <col min="3050" max="3050" width="3.5703125" style="3" customWidth="1"/>
    <col min="3051" max="3051" width="6.140625" style="3" customWidth="1"/>
    <col min="3052" max="3052" width="14" style="3" customWidth="1"/>
    <col min="3053" max="3053" width="9.85546875" style="3" customWidth="1"/>
    <col min="3054" max="3054" width="0.28515625" style="3" customWidth="1"/>
    <col min="3055" max="3055" width="1.28515625" style="3" customWidth="1"/>
    <col min="3056" max="3056" width="0" style="3" hidden="1" customWidth="1"/>
    <col min="3057" max="3057" width="4" style="3" customWidth="1"/>
    <col min="3058" max="3058" width="3.140625" style="3" customWidth="1"/>
    <col min="3059" max="3059" width="0" style="3" hidden="1" customWidth="1"/>
    <col min="3060" max="3060" width="2" style="3" customWidth="1"/>
    <col min="3061" max="3061" width="0.5703125" style="3" customWidth="1"/>
    <col min="3062" max="3062" width="1.28515625" style="3" customWidth="1"/>
    <col min="3063" max="3063" width="8.28515625" style="3" customWidth="1"/>
    <col min="3064" max="3068" width="0" style="3" hidden="1" customWidth="1"/>
    <col min="3069" max="3070" width="9.140625" style="3"/>
    <col min="3071" max="3074" width="10.5703125" style="3" bestFit="1" customWidth="1"/>
    <col min="3075" max="3080" width="16.85546875" style="3" customWidth="1"/>
    <col min="3081" max="3296" width="9.140625" style="3"/>
    <col min="3297" max="3297" width="0.28515625" style="3" customWidth="1"/>
    <col min="3298" max="3298" width="12.7109375" style="3" customWidth="1"/>
    <col min="3299" max="3299" width="2.7109375" style="3" customWidth="1"/>
    <col min="3300" max="3300" width="4.42578125" style="3" customWidth="1"/>
    <col min="3301" max="3301" width="0.5703125" style="3" customWidth="1"/>
    <col min="3302" max="3302" width="8.7109375" style="3" customWidth="1"/>
    <col min="3303" max="3303" width="3.42578125" style="3" customWidth="1"/>
    <col min="3304" max="3304" width="1" style="3" customWidth="1"/>
    <col min="3305" max="3305" width="0" style="3" hidden="1" customWidth="1"/>
    <col min="3306" max="3306" width="3.5703125" style="3" customWidth="1"/>
    <col min="3307" max="3307" width="6.140625" style="3" customWidth="1"/>
    <col min="3308" max="3308" width="14" style="3" customWidth="1"/>
    <col min="3309" max="3309" width="9.85546875" style="3" customWidth="1"/>
    <col min="3310" max="3310" width="0.28515625" style="3" customWidth="1"/>
    <col min="3311" max="3311" width="1.28515625" style="3" customWidth="1"/>
    <col min="3312" max="3312" width="0" style="3" hidden="1" customWidth="1"/>
    <col min="3313" max="3313" width="4" style="3" customWidth="1"/>
    <col min="3314" max="3314" width="3.140625" style="3" customWidth="1"/>
    <col min="3315" max="3315" width="0" style="3" hidden="1" customWidth="1"/>
    <col min="3316" max="3316" width="2" style="3" customWidth="1"/>
    <col min="3317" max="3317" width="0.5703125" style="3" customWidth="1"/>
    <col min="3318" max="3318" width="1.28515625" style="3" customWidth="1"/>
    <col min="3319" max="3319" width="8.28515625" style="3" customWidth="1"/>
    <col min="3320" max="3324" width="0" style="3" hidden="1" customWidth="1"/>
    <col min="3325" max="3326" width="9.140625" style="3"/>
    <col min="3327" max="3330" width="10.5703125" style="3" bestFit="1" customWidth="1"/>
    <col min="3331" max="3336" width="16.85546875" style="3" customWidth="1"/>
    <col min="3337" max="3552" width="9.140625" style="3"/>
    <col min="3553" max="3553" width="0.28515625" style="3" customWidth="1"/>
    <col min="3554" max="3554" width="12.7109375" style="3" customWidth="1"/>
    <col min="3555" max="3555" width="2.7109375" style="3" customWidth="1"/>
    <col min="3556" max="3556" width="4.42578125" style="3" customWidth="1"/>
    <col min="3557" max="3557" width="0.5703125" style="3" customWidth="1"/>
    <col min="3558" max="3558" width="8.7109375" style="3" customWidth="1"/>
    <col min="3559" max="3559" width="3.42578125" style="3" customWidth="1"/>
    <col min="3560" max="3560" width="1" style="3" customWidth="1"/>
    <col min="3561" max="3561" width="0" style="3" hidden="1" customWidth="1"/>
    <col min="3562" max="3562" width="3.5703125" style="3" customWidth="1"/>
    <col min="3563" max="3563" width="6.140625" style="3" customWidth="1"/>
    <col min="3564" max="3564" width="14" style="3" customWidth="1"/>
    <col min="3565" max="3565" width="9.85546875" style="3" customWidth="1"/>
    <col min="3566" max="3566" width="0.28515625" style="3" customWidth="1"/>
    <col min="3567" max="3567" width="1.28515625" style="3" customWidth="1"/>
    <col min="3568" max="3568" width="0" style="3" hidden="1" customWidth="1"/>
    <col min="3569" max="3569" width="4" style="3" customWidth="1"/>
    <col min="3570" max="3570" width="3.140625" style="3" customWidth="1"/>
    <col min="3571" max="3571" width="0" style="3" hidden="1" customWidth="1"/>
    <col min="3572" max="3572" width="2" style="3" customWidth="1"/>
    <col min="3573" max="3573" width="0.5703125" style="3" customWidth="1"/>
    <col min="3574" max="3574" width="1.28515625" style="3" customWidth="1"/>
    <col min="3575" max="3575" width="8.28515625" style="3" customWidth="1"/>
    <col min="3576" max="3580" width="0" style="3" hidden="1" customWidth="1"/>
    <col min="3581" max="3582" width="9.140625" style="3"/>
    <col min="3583" max="3586" width="10.5703125" style="3" bestFit="1" customWidth="1"/>
    <col min="3587" max="3592" width="16.85546875" style="3" customWidth="1"/>
    <col min="3593" max="3808" width="9.140625" style="3"/>
    <col min="3809" max="3809" width="0.28515625" style="3" customWidth="1"/>
    <col min="3810" max="3810" width="12.7109375" style="3" customWidth="1"/>
    <col min="3811" max="3811" width="2.7109375" style="3" customWidth="1"/>
    <col min="3812" max="3812" width="4.42578125" style="3" customWidth="1"/>
    <col min="3813" max="3813" width="0.5703125" style="3" customWidth="1"/>
    <col min="3814" max="3814" width="8.7109375" style="3" customWidth="1"/>
    <col min="3815" max="3815" width="3.42578125" style="3" customWidth="1"/>
    <col min="3816" max="3816" width="1" style="3" customWidth="1"/>
    <col min="3817" max="3817" width="0" style="3" hidden="1" customWidth="1"/>
    <col min="3818" max="3818" width="3.5703125" style="3" customWidth="1"/>
    <col min="3819" max="3819" width="6.140625" style="3" customWidth="1"/>
    <col min="3820" max="3820" width="14" style="3" customWidth="1"/>
    <col min="3821" max="3821" width="9.85546875" style="3" customWidth="1"/>
    <col min="3822" max="3822" width="0.28515625" style="3" customWidth="1"/>
    <col min="3823" max="3823" width="1.28515625" style="3" customWidth="1"/>
    <col min="3824" max="3824" width="0" style="3" hidden="1" customWidth="1"/>
    <col min="3825" max="3825" width="4" style="3" customWidth="1"/>
    <col min="3826" max="3826" width="3.140625" style="3" customWidth="1"/>
    <col min="3827" max="3827" width="0" style="3" hidden="1" customWidth="1"/>
    <col min="3828" max="3828" width="2" style="3" customWidth="1"/>
    <col min="3829" max="3829" width="0.5703125" style="3" customWidth="1"/>
    <col min="3830" max="3830" width="1.28515625" style="3" customWidth="1"/>
    <col min="3831" max="3831" width="8.28515625" style="3" customWidth="1"/>
    <col min="3832" max="3836" width="0" style="3" hidden="1" customWidth="1"/>
    <col min="3837" max="3838" width="9.140625" style="3"/>
    <col min="3839" max="3842" width="10.5703125" style="3" bestFit="1" customWidth="1"/>
    <col min="3843" max="3848" width="16.85546875" style="3" customWidth="1"/>
    <col min="3849" max="4064" width="9.140625" style="3"/>
    <col min="4065" max="4065" width="0.28515625" style="3" customWidth="1"/>
    <col min="4066" max="4066" width="12.7109375" style="3" customWidth="1"/>
    <col min="4067" max="4067" width="2.7109375" style="3" customWidth="1"/>
    <col min="4068" max="4068" width="4.42578125" style="3" customWidth="1"/>
    <col min="4069" max="4069" width="0.5703125" style="3" customWidth="1"/>
    <col min="4070" max="4070" width="8.7109375" style="3" customWidth="1"/>
    <col min="4071" max="4071" width="3.42578125" style="3" customWidth="1"/>
    <col min="4072" max="4072" width="1" style="3" customWidth="1"/>
    <col min="4073" max="4073" width="0" style="3" hidden="1" customWidth="1"/>
    <col min="4074" max="4074" width="3.5703125" style="3" customWidth="1"/>
    <col min="4075" max="4075" width="6.140625" style="3" customWidth="1"/>
    <col min="4076" max="4076" width="14" style="3" customWidth="1"/>
    <col min="4077" max="4077" width="9.85546875" style="3" customWidth="1"/>
    <col min="4078" max="4078" width="0.28515625" style="3" customWidth="1"/>
    <col min="4079" max="4079" width="1.28515625" style="3" customWidth="1"/>
    <col min="4080" max="4080" width="0" style="3" hidden="1" customWidth="1"/>
    <col min="4081" max="4081" width="4" style="3" customWidth="1"/>
    <col min="4082" max="4082" width="3.140625" style="3" customWidth="1"/>
    <col min="4083" max="4083" width="0" style="3" hidden="1" customWidth="1"/>
    <col min="4084" max="4084" width="2" style="3" customWidth="1"/>
    <col min="4085" max="4085" width="0.5703125" style="3" customWidth="1"/>
    <col min="4086" max="4086" width="1.28515625" style="3" customWidth="1"/>
    <col min="4087" max="4087" width="8.28515625" style="3" customWidth="1"/>
    <col min="4088" max="4092" width="0" style="3" hidden="1" customWidth="1"/>
    <col min="4093" max="4094" width="9.140625" style="3"/>
    <col min="4095" max="4098" width="10.5703125" style="3" bestFit="1" customWidth="1"/>
    <col min="4099" max="4104" width="16.85546875" style="3" customWidth="1"/>
    <col min="4105" max="4320" width="9.140625" style="3"/>
    <col min="4321" max="4321" width="0.28515625" style="3" customWidth="1"/>
    <col min="4322" max="4322" width="12.7109375" style="3" customWidth="1"/>
    <col min="4323" max="4323" width="2.7109375" style="3" customWidth="1"/>
    <col min="4324" max="4324" width="4.42578125" style="3" customWidth="1"/>
    <col min="4325" max="4325" width="0.5703125" style="3" customWidth="1"/>
    <col min="4326" max="4326" width="8.7109375" style="3" customWidth="1"/>
    <col min="4327" max="4327" width="3.42578125" style="3" customWidth="1"/>
    <col min="4328" max="4328" width="1" style="3" customWidth="1"/>
    <col min="4329" max="4329" width="0" style="3" hidden="1" customWidth="1"/>
    <col min="4330" max="4330" width="3.5703125" style="3" customWidth="1"/>
    <col min="4331" max="4331" width="6.140625" style="3" customWidth="1"/>
    <col min="4332" max="4332" width="14" style="3" customWidth="1"/>
    <col min="4333" max="4333" width="9.85546875" style="3" customWidth="1"/>
    <col min="4334" max="4334" width="0.28515625" style="3" customWidth="1"/>
    <col min="4335" max="4335" width="1.28515625" style="3" customWidth="1"/>
    <col min="4336" max="4336" width="0" style="3" hidden="1" customWidth="1"/>
    <col min="4337" max="4337" width="4" style="3" customWidth="1"/>
    <col min="4338" max="4338" width="3.140625" style="3" customWidth="1"/>
    <col min="4339" max="4339" width="0" style="3" hidden="1" customWidth="1"/>
    <col min="4340" max="4340" width="2" style="3" customWidth="1"/>
    <col min="4341" max="4341" width="0.5703125" style="3" customWidth="1"/>
    <col min="4342" max="4342" width="1.28515625" style="3" customWidth="1"/>
    <col min="4343" max="4343" width="8.28515625" style="3" customWidth="1"/>
    <col min="4344" max="4348" width="0" style="3" hidden="1" customWidth="1"/>
    <col min="4349" max="4350" width="9.140625" style="3"/>
    <col min="4351" max="4354" width="10.5703125" style="3" bestFit="1" customWidth="1"/>
    <col min="4355" max="4360" width="16.85546875" style="3" customWidth="1"/>
    <col min="4361" max="4576" width="9.140625" style="3"/>
    <col min="4577" max="4577" width="0.28515625" style="3" customWidth="1"/>
    <col min="4578" max="4578" width="12.7109375" style="3" customWidth="1"/>
    <col min="4579" max="4579" width="2.7109375" style="3" customWidth="1"/>
    <col min="4580" max="4580" width="4.42578125" style="3" customWidth="1"/>
    <col min="4581" max="4581" width="0.5703125" style="3" customWidth="1"/>
    <col min="4582" max="4582" width="8.7109375" style="3" customWidth="1"/>
    <col min="4583" max="4583" width="3.42578125" style="3" customWidth="1"/>
    <col min="4584" max="4584" width="1" style="3" customWidth="1"/>
    <col min="4585" max="4585" width="0" style="3" hidden="1" customWidth="1"/>
    <col min="4586" max="4586" width="3.5703125" style="3" customWidth="1"/>
    <col min="4587" max="4587" width="6.140625" style="3" customWidth="1"/>
    <col min="4588" max="4588" width="14" style="3" customWidth="1"/>
    <col min="4589" max="4589" width="9.85546875" style="3" customWidth="1"/>
    <col min="4590" max="4590" width="0.28515625" style="3" customWidth="1"/>
    <col min="4591" max="4591" width="1.28515625" style="3" customWidth="1"/>
    <col min="4592" max="4592" width="0" style="3" hidden="1" customWidth="1"/>
    <col min="4593" max="4593" width="4" style="3" customWidth="1"/>
    <col min="4594" max="4594" width="3.140625" style="3" customWidth="1"/>
    <col min="4595" max="4595" width="0" style="3" hidden="1" customWidth="1"/>
    <col min="4596" max="4596" width="2" style="3" customWidth="1"/>
    <col min="4597" max="4597" width="0.5703125" style="3" customWidth="1"/>
    <col min="4598" max="4598" width="1.28515625" style="3" customWidth="1"/>
    <col min="4599" max="4599" width="8.28515625" style="3" customWidth="1"/>
    <col min="4600" max="4604" width="0" style="3" hidden="1" customWidth="1"/>
    <col min="4605" max="4606" width="9.140625" style="3"/>
    <col min="4607" max="4610" width="10.5703125" style="3" bestFit="1" customWidth="1"/>
    <col min="4611" max="4616" width="16.85546875" style="3" customWidth="1"/>
    <col min="4617" max="4832" width="9.140625" style="3"/>
    <col min="4833" max="4833" width="0.28515625" style="3" customWidth="1"/>
    <col min="4834" max="4834" width="12.7109375" style="3" customWidth="1"/>
    <col min="4835" max="4835" width="2.7109375" style="3" customWidth="1"/>
    <col min="4836" max="4836" width="4.42578125" style="3" customWidth="1"/>
    <col min="4837" max="4837" width="0.5703125" style="3" customWidth="1"/>
    <col min="4838" max="4838" width="8.7109375" style="3" customWidth="1"/>
    <col min="4839" max="4839" width="3.42578125" style="3" customWidth="1"/>
    <col min="4840" max="4840" width="1" style="3" customWidth="1"/>
    <col min="4841" max="4841" width="0" style="3" hidden="1" customWidth="1"/>
    <col min="4842" max="4842" width="3.5703125" style="3" customWidth="1"/>
    <col min="4843" max="4843" width="6.140625" style="3" customWidth="1"/>
    <col min="4844" max="4844" width="14" style="3" customWidth="1"/>
    <col min="4845" max="4845" width="9.85546875" style="3" customWidth="1"/>
    <col min="4846" max="4846" width="0.28515625" style="3" customWidth="1"/>
    <col min="4847" max="4847" width="1.28515625" style="3" customWidth="1"/>
    <col min="4848" max="4848" width="0" style="3" hidden="1" customWidth="1"/>
    <col min="4849" max="4849" width="4" style="3" customWidth="1"/>
    <col min="4850" max="4850" width="3.140625" style="3" customWidth="1"/>
    <col min="4851" max="4851" width="0" style="3" hidden="1" customWidth="1"/>
    <col min="4852" max="4852" width="2" style="3" customWidth="1"/>
    <col min="4853" max="4853" width="0.5703125" style="3" customWidth="1"/>
    <col min="4854" max="4854" width="1.28515625" style="3" customWidth="1"/>
    <col min="4855" max="4855" width="8.28515625" style="3" customWidth="1"/>
    <col min="4856" max="4860" width="0" style="3" hidden="1" customWidth="1"/>
    <col min="4861" max="4862" width="9.140625" style="3"/>
    <col min="4863" max="4866" width="10.5703125" style="3" bestFit="1" customWidth="1"/>
    <col min="4867" max="4872" width="16.85546875" style="3" customWidth="1"/>
    <col min="4873" max="5088" width="9.140625" style="3"/>
    <col min="5089" max="5089" width="0.28515625" style="3" customWidth="1"/>
    <col min="5090" max="5090" width="12.7109375" style="3" customWidth="1"/>
    <col min="5091" max="5091" width="2.7109375" style="3" customWidth="1"/>
    <col min="5092" max="5092" width="4.42578125" style="3" customWidth="1"/>
    <col min="5093" max="5093" width="0.5703125" style="3" customWidth="1"/>
    <col min="5094" max="5094" width="8.7109375" style="3" customWidth="1"/>
    <col min="5095" max="5095" width="3.42578125" style="3" customWidth="1"/>
    <col min="5096" max="5096" width="1" style="3" customWidth="1"/>
    <col min="5097" max="5097" width="0" style="3" hidden="1" customWidth="1"/>
    <col min="5098" max="5098" width="3.5703125" style="3" customWidth="1"/>
    <col min="5099" max="5099" width="6.140625" style="3" customWidth="1"/>
    <col min="5100" max="5100" width="14" style="3" customWidth="1"/>
    <col min="5101" max="5101" width="9.85546875" style="3" customWidth="1"/>
    <col min="5102" max="5102" width="0.28515625" style="3" customWidth="1"/>
    <col min="5103" max="5103" width="1.28515625" style="3" customWidth="1"/>
    <col min="5104" max="5104" width="0" style="3" hidden="1" customWidth="1"/>
    <col min="5105" max="5105" width="4" style="3" customWidth="1"/>
    <col min="5106" max="5106" width="3.140625" style="3" customWidth="1"/>
    <col min="5107" max="5107" width="0" style="3" hidden="1" customWidth="1"/>
    <col min="5108" max="5108" width="2" style="3" customWidth="1"/>
    <col min="5109" max="5109" width="0.5703125" style="3" customWidth="1"/>
    <col min="5110" max="5110" width="1.28515625" style="3" customWidth="1"/>
    <col min="5111" max="5111" width="8.28515625" style="3" customWidth="1"/>
    <col min="5112" max="5116" width="0" style="3" hidden="1" customWidth="1"/>
    <col min="5117" max="5118" width="9.140625" style="3"/>
    <col min="5119" max="5122" width="10.5703125" style="3" bestFit="1" customWidth="1"/>
    <col min="5123" max="5128" width="16.85546875" style="3" customWidth="1"/>
    <col min="5129" max="5344" width="9.140625" style="3"/>
    <col min="5345" max="5345" width="0.28515625" style="3" customWidth="1"/>
    <col min="5346" max="5346" width="12.7109375" style="3" customWidth="1"/>
    <col min="5347" max="5347" width="2.7109375" style="3" customWidth="1"/>
    <col min="5348" max="5348" width="4.42578125" style="3" customWidth="1"/>
    <col min="5349" max="5349" width="0.5703125" style="3" customWidth="1"/>
    <col min="5350" max="5350" width="8.7109375" style="3" customWidth="1"/>
    <col min="5351" max="5351" width="3.42578125" style="3" customWidth="1"/>
    <col min="5352" max="5352" width="1" style="3" customWidth="1"/>
    <col min="5353" max="5353" width="0" style="3" hidden="1" customWidth="1"/>
    <col min="5354" max="5354" width="3.5703125" style="3" customWidth="1"/>
    <col min="5355" max="5355" width="6.140625" style="3" customWidth="1"/>
    <col min="5356" max="5356" width="14" style="3" customWidth="1"/>
    <col min="5357" max="5357" width="9.85546875" style="3" customWidth="1"/>
    <col min="5358" max="5358" width="0.28515625" style="3" customWidth="1"/>
    <col min="5359" max="5359" width="1.28515625" style="3" customWidth="1"/>
    <col min="5360" max="5360" width="0" style="3" hidden="1" customWidth="1"/>
    <col min="5361" max="5361" width="4" style="3" customWidth="1"/>
    <col min="5362" max="5362" width="3.140625" style="3" customWidth="1"/>
    <col min="5363" max="5363" width="0" style="3" hidden="1" customWidth="1"/>
    <col min="5364" max="5364" width="2" style="3" customWidth="1"/>
    <col min="5365" max="5365" width="0.5703125" style="3" customWidth="1"/>
    <col min="5366" max="5366" width="1.28515625" style="3" customWidth="1"/>
    <col min="5367" max="5367" width="8.28515625" style="3" customWidth="1"/>
    <col min="5368" max="5372" width="0" style="3" hidden="1" customWidth="1"/>
    <col min="5373" max="5374" width="9.140625" style="3"/>
    <col min="5375" max="5378" width="10.5703125" style="3" bestFit="1" customWidth="1"/>
    <col min="5379" max="5384" width="16.85546875" style="3" customWidth="1"/>
    <col min="5385" max="5600" width="9.140625" style="3"/>
    <col min="5601" max="5601" width="0.28515625" style="3" customWidth="1"/>
    <col min="5602" max="5602" width="12.7109375" style="3" customWidth="1"/>
    <col min="5603" max="5603" width="2.7109375" style="3" customWidth="1"/>
    <col min="5604" max="5604" width="4.42578125" style="3" customWidth="1"/>
    <col min="5605" max="5605" width="0.5703125" style="3" customWidth="1"/>
    <col min="5606" max="5606" width="8.7109375" style="3" customWidth="1"/>
    <col min="5607" max="5607" width="3.42578125" style="3" customWidth="1"/>
    <col min="5608" max="5608" width="1" style="3" customWidth="1"/>
    <col min="5609" max="5609" width="0" style="3" hidden="1" customWidth="1"/>
    <col min="5610" max="5610" width="3.5703125" style="3" customWidth="1"/>
    <col min="5611" max="5611" width="6.140625" style="3" customWidth="1"/>
    <col min="5612" max="5612" width="14" style="3" customWidth="1"/>
    <col min="5613" max="5613" width="9.85546875" style="3" customWidth="1"/>
    <col min="5614" max="5614" width="0.28515625" style="3" customWidth="1"/>
    <col min="5615" max="5615" width="1.28515625" style="3" customWidth="1"/>
    <col min="5616" max="5616" width="0" style="3" hidden="1" customWidth="1"/>
    <col min="5617" max="5617" width="4" style="3" customWidth="1"/>
    <col min="5618" max="5618" width="3.140625" style="3" customWidth="1"/>
    <col min="5619" max="5619" width="0" style="3" hidden="1" customWidth="1"/>
    <col min="5620" max="5620" width="2" style="3" customWidth="1"/>
    <col min="5621" max="5621" width="0.5703125" style="3" customWidth="1"/>
    <col min="5622" max="5622" width="1.28515625" style="3" customWidth="1"/>
    <col min="5623" max="5623" width="8.28515625" style="3" customWidth="1"/>
    <col min="5624" max="5628" width="0" style="3" hidden="1" customWidth="1"/>
    <col min="5629" max="5630" width="9.140625" style="3"/>
    <col min="5631" max="5634" width="10.5703125" style="3" bestFit="1" customWidth="1"/>
    <col min="5635" max="5640" width="16.85546875" style="3" customWidth="1"/>
    <col min="5641" max="5856" width="9.140625" style="3"/>
    <col min="5857" max="5857" width="0.28515625" style="3" customWidth="1"/>
    <col min="5858" max="5858" width="12.7109375" style="3" customWidth="1"/>
    <col min="5859" max="5859" width="2.7109375" style="3" customWidth="1"/>
    <col min="5860" max="5860" width="4.42578125" style="3" customWidth="1"/>
    <col min="5861" max="5861" width="0.5703125" style="3" customWidth="1"/>
    <col min="5862" max="5862" width="8.7109375" style="3" customWidth="1"/>
    <col min="5863" max="5863" width="3.42578125" style="3" customWidth="1"/>
    <col min="5864" max="5864" width="1" style="3" customWidth="1"/>
    <col min="5865" max="5865" width="0" style="3" hidden="1" customWidth="1"/>
    <col min="5866" max="5866" width="3.5703125" style="3" customWidth="1"/>
    <col min="5867" max="5867" width="6.140625" style="3" customWidth="1"/>
    <col min="5868" max="5868" width="14" style="3" customWidth="1"/>
    <col min="5869" max="5869" width="9.85546875" style="3" customWidth="1"/>
    <col min="5870" max="5870" width="0.28515625" style="3" customWidth="1"/>
    <col min="5871" max="5871" width="1.28515625" style="3" customWidth="1"/>
    <col min="5872" max="5872" width="0" style="3" hidden="1" customWidth="1"/>
    <col min="5873" max="5873" width="4" style="3" customWidth="1"/>
    <col min="5874" max="5874" width="3.140625" style="3" customWidth="1"/>
    <col min="5875" max="5875" width="0" style="3" hidden="1" customWidth="1"/>
    <col min="5876" max="5876" width="2" style="3" customWidth="1"/>
    <col min="5877" max="5877" width="0.5703125" style="3" customWidth="1"/>
    <col min="5878" max="5878" width="1.28515625" style="3" customWidth="1"/>
    <col min="5879" max="5879" width="8.28515625" style="3" customWidth="1"/>
    <col min="5880" max="5884" width="0" style="3" hidden="1" customWidth="1"/>
    <col min="5885" max="5886" width="9.140625" style="3"/>
    <col min="5887" max="5890" width="10.5703125" style="3" bestFit="1" customWidth="1"/>
    <col min="5891" max="5896" width="16.85546875" style="3" customWidth="1"/>
    <col min="5897" max="6112" width="9.140625" style="3"/>
    <col min="6113" max="6113" width="0.28515625" style="3" customWidth="1"/>
    <col min="6114" max="6114" width="12.7109375" style="3" customWidth="1"/>
    <col min="6115" max="6115" width="2.7109375" style="3" customWidth="1"/>
    <col min="6116" max="6116" width="4.42578125" style="3" customWidth="1"/>
    <col min="6117" max="6117" width="0.5703125" style="3" customWidth="1"/>
    <col min="6118" max="6118" width="8.7109375" style="3" customWidth="1"/>
    <col min="6119" max="6119" width="3.42578125" style="3" customWidth="1"/>
    <col min="6120" max="6120" width="1" style="3" customWidth="1"/>
    <col min="6121" max="6121" width="0" style="3" hidden="1" customWidth="1"/>
    <col min="6122" max="6122" width="3.5703125" style="3" customWidth="1"/>
    <col min="6123" max="6123" width="6.140625" style="3" customWidth="1"/>
    <col min="6124" max="6124" width="14" style="3" customWidth="1"/>
    <col min="6125" max="6125" width="9.85546875" style="3" customWidth="1"/>
    <col min="6126" max="6126" width="0.28515625" style="3" customWidth="1"/>
    <col min="6127" max="6127" width="1.28515625" style="3" customWidth="1"/>
    <col min="6128" max="6128" width="0" style="3" hidden="1" customWidth="1"/>
    <col min="6129" max="6129" width="4" style="3" customWidth="1"/>
    <col min="6130" max="6130" width="3.140625" style="3" customWidth="1"/>
    <col min="6131" max="6131" width="0" style="3" hidden="1" customWidth="1"/>
    <col min="6132" max="6132" width="2" style="3" customWidth="1"/>
    <col min="6133" max="6133" width="0.5703125" style="3" customWidth="1"/>
    <col min="6134" max="6134" width="1.28515625" style="3" customWidth="1"/>
    <col min="6135" max="6135" width="8.28515625" style="3" customWidth="1"/>
    <col min="6136" max="6140" width="0" style="3" hidden="1" customWidth="1"/>
    <col min="6141" max="6142" width="9.140625" style="3"/>
    <col min="6143" max="6146" width="10.5703125" style="3" bestFit="1" customWidth="1"/>
    <col min="6147" max="6152" width="16.85546875" style="3" customWidth="1"/>
    <col min="6153" max="6368" width="9.140625" style="3"/>
    <col min="6369" max="6369" width="0.28515625" style="3" customWidth="1"/>
    <col min="6370" max="6370" width="12.7109375" style="3" customWidth="1"/>
    <col min="6371" max="6371" width="2.7109375" style="3" customWidth="1"/>
    <col min="6372" max="6372" width="4.42578125" style="3" customWidth="1"/>
    <col min="6373" max="6373" width="0.5703125" style="3" customWidth="1"/>
    <col min="6374" max="6374" width="8.7109375" style="3" customWidth="1"/>
    <col min="6375" max="6375" width="3.42578125" style="3" customWidth="1"/>
    <col min="6376" max="6376" width="1" style="3" customWidth="1"/>
    <col min="6377" max="6377" width="0" style="3" hidden="1" customWidth="1"/>
    <col min="6378" max="6378" width="3.5703125" style="3" customWidth="1"/>
    <col min="6379" max="6379" width="6.140625" style="3" customWidth="1"/>
    <col min="6380" max="6380" width="14" style="3" customWidth="1"/>
    <col min="6381" max="6381" width="9.85546875" style="3" customWidth="1"/>
    <col min="6382" max="6382" width="0.28515625" style="3" customWidth="1"/>
    <col min="6383" max="6383" width="1.28515625" style="3" customWidth="1"/>
    <col min="6384" max="6384" width="0" style="3" hidden="1" customWidth="1"/>
    <col min="6385" max="6385" width="4" style="3" customWidth="1"/>
    <col min="6386" max="6386" width="3.140625" style="3" customWidth="1"/>
    <col min="6387" max="6387" width="0" style="3" hidden="1" customWidth="1"/>
    <col min="6388" max="6388" width="2" style="3" customWidth="1"/>
    <col min="6389" max="6389" width="0.5703125" style="3" customWidth="1"/>
    <col min="6390" max="6390" width="1.28515625" style="3" customWidth="1"/>
    <col min="6391" max="6391" width="8.28515625" style="3" customWidth="1"/>
    <col min="6392" max="6396" width="0" style="3" hidden="1" customWidth="1"/>
    <col min="6397" max="6398" width="9.140625" style="3"/>
    <col min="6399" max="6402" width="10.5703125" style="3" bestFit="1" customWidth="1"/>
    <col min="6403" max="6408" width="16.85546875" style="3" customWidth="1"/>
    <col min="6409" max="6624" width="9.140625" style="3"/>
    <col min="6625" max="6625" width="0.28515625" style="3" customWidth="1"/>
    <col min="6626" max="6626" width="12.7109375" style="3" customWidth="1"/>
    <col min="6627" max="6627" width="2.7109375" style="3" customWidth="1"/>
    <col min="6628" max="6628" width="4.42578125" style="3" customWidth="1"/>
    <col min="6629" max="6629" width="0.5703125" style="3" customWidth="1"/>
    <col min="6630" max="6630" width="8.7109375" style="3" customWidth="1"/>
    <col min="6631" max="6631" width="3.42578125" style="3" customWidth="1"/>
    <col min="6632" max="6632" width="1" style="3" customWidth="1"/>
    <col min="6633" max="6633" width="0" style="3" hidden="1" customWidth="1"/>
    <col min="6634" max="6634" width="3.5703125" style="3" customWidth="1"/>
    <col min="6635" max="6635" width="6.140625" style="3" customWidth="1"/>
    <col min="6636" max="6636" width="14" style="3" customWidth="1"/>
    <col min="6637" max="6637" width="9.85546875" style="3" customWidth="1"/>
    <col min="6638" max="6638" width="0.28515625" style="3" customWidth="1"/>
    <col min="6639" max="6639" width="1.28515625" style="3" customWidth="1"/>
    <col min="6640" max="6640" width="0" style="3" hidden="1" customWidth="1"/>
    <col min="6641" max="6641" width="4" style="3" customWidth="1"/>
    <col min="6642" max="6642" width="3.140625" style="3" customWidth="1"/>
    <col min="6643" max="6643" width="0" style="3" hidden="1" customWidth="1"/>
    <col min="6644" max="6644" width="2" style="3" customWidth="1"/>
    <col min="6645" max="6645" width="0.5703125" style="3" customWidth="1"/>
    <col min="6646" max="6646" width="1.28515625" style="3" customWidth="1"/>
    <col min="6647" max="6647" width="8.28515625" style="3" customWidth="1"/>
    <col min="6648" max="6652" width="0" style="3" hidden="1" customWidth="1"/>
    <col min="6653" max="6654" width="9.140625" style="3"/>
    <col min="6655" max="6658" width="10.5703125" style="3" bestFit="1" customWidth="1"/>
    <col min="6659" max="6664" width="16.85546875" style="3" customWidth="1"/>
    <col min="6665" max="6880" width="9.140625" style="3"/>
    <col min="6881" max="6881" width="0.28515625" style="3" customWidth="1"/>
    <col min="6882" max="6882" width="12.7109375" style="3" customWidth="1"/>
    <col min="6883" max="6883" width="2.7109375" style="3" customWidth="1"/>
    <col min="6884" max="6884" width="4.42578125" style="3" customWidth="1"/>
    <col min="6885" max="6885" width="0.5703125" style="3" customWidth="1"/>
    <col min="6886" max="6886" width="8.7109375" style="3" customWidth="1"/>
    <col min="6887" max="6887" width="3.42578125" style="3" customWidth="1"/>
    <col min="6888" max="6888" width="1" style="3" customWidth="1"/>
    <col min="6889" max="6889" width="0" style="3" hidden="1" customWidth="1"/>
    <col min="6890" max="6890" width="3.5703125" style="3" customWidth="1"/>
    <col min="6891" max="6891" width="6.140625" style="3" customWidth="1"/>
    <col min="6892" max="6892" width="14" style="3" customWidth="1"/>
    <col min="6893" max="6893" width="9.85546875" style="3" customWidth="1"/>
    <col min="6894" max="6894" width="0.28515625" style="3" customWidth="1"/>
    <col min="6895" max="6895" width="1.28515625" style="3" customWidth="1"/>
    <col min="6896" max="6896" width="0" style="3" hidden="1" customWidth="1"/>
    <col min="6897" max="6897" width="4" style="3" customWidth="1"/>
    <col min="6898" max="6898" width="3.140625" style="3" customWidth="1"/>
    <col min="6899" max="6899" width="0" style="3" hidden="1" customWidth="1"/>
    <col min="6900" max="6900" width="2" style="3" customWidth="1"/>
    <col min="6901" max="6901" width="0.5703125" style="3" customWidth="1"/>
    <col min="6902" max="6902" width="1.28515625" style="3" customWidth="1"/>
    <col min="6903" max="6903" width="8.28515625" style="3" customWidth="1"/>
    <col min="6904" max="6908" width="0" style="3" hidden="1" customWidth="1"/>
    <col min="6909" max="6910" width="9.140625" style="3"/>
    <col min="6911" max="6914" width="10.5703125" style="3" bestFit="1" customWidth="1"/>
    <col min="6915" max="6920" width="16.85546875" style="3" customWidth="1"/>
    <col min="6921" max="7136" width="9.140625" style="3"/>
    <col min="7137" max="7137" width="0.28515625" style="3" customWidth="1"/>
    <col min="7138" max="7138" width="12.7109375" style="3" customWidth="1"/>
    <col min="7139" max="7139" width="2.7109375" style="3" customWidth="1"/>
    <col min="7140" max="7140" width="4.42578125" style="3" customWidth="1"/>
    <col min="7141" max="7141" width="0.5703125" style="3" customWidth="1"/>
    <col min="7142" max="7142" width="8.7109375" style="3" customWidth="1"/>
    <col min="7143" max="7143" width="3.42578125" style="3" customWidth="1"/>
    <col min="7144" max="7144" width="1" style="3" customWidth="1"/>
    <col min="7145" max="7145" width="0" style="3" hidden="1" customWidth="1"/>
    <col min="7146" max="7146" width="3.5703125" style="3" customWidth="1"/>
    <col min="7147" max="7147" width="6.140625" style="3" customWidth="1"/>
    <col min="7148" max="7148" width="14" style="3" customWidth="1"/>
    <col min="7149" max="7149" width="9.85546875" style="3" customWidth="1"/>
    <col min="7150" max="7150" width="0.28515625" style="3" customWidth="1"/>
    <col min="7151" max="7151" width="1.28515625" style="3" customWidth="1"/>
    <col min="7152" max="7152" width="0" style="3" hidden="1" customWidth="1"/>
    <col min="7153" max="7153" width="4" style="3" customWidth="1"/>
    <col min="7154" max="7154" width="3.140625" style="3" customWidth="1"/>
    <col min="7155" max="7155" width="0" style="3" hidden="1" customWidth="1"/>
    <col min="7156" max="7156" width="2" style="3" customWidth="1"/>
    <col min="7157" max="7157" width="0.5703125" style="3" customWidth="1"/>
    <col min="7158" max="7158" width="1.28515625" style="3" customWidth="1"/>
    <col min="7159" max="7159" width="8.28515625" style="3" customWidth="1"/>
    <col min="7160" max="7164" width="0" style="3" hidden="1" customWidth="1"/>
    <col min="7165" max="7166" width="9.140625" style="3"/>
    <col min="7167" max="7170" width="10.5703125" style="3" bestFit="1" customWidth="1"/>
    <col min="7171" max="7176" width="16.85546875" style="3" customWidth="1"/>
    <col min="7177" max="7392" width="9.140625" style="3"/>
    <col min="7393" max="7393" width="0.28515625" style="3" customWidth="1"/>
    <col min="7394" max="7394" width="12.7109375" style="3" customWidth="1"/>
    <col min="7395" max="7395" width="2.7109375" style="3" customWidth="1"/>
    <col min="7396" max="7396" width="4.42578125" style="3" customWidth="1"/>
    <col min="7397" max="7397" width="0.5703125" style="3" customWidth="1"/>
    <col min="7398" max="7398" width="8.7109375" style="3" customWidth="1"/>
    <col min="7399" max="7399" width="3.42578125" style="3" customWidth="1"/>
    <col min="7400" max="7400" width="1" style="3" customWidth="1"/>
    <col min="7401" max="7401" width="0" style="3" hidden="1" customWidth="1"/>
    <col min="7402" max="7402" width="3.5703125" style="3" customWidth="1"/>
    <col min="7403" max="7403" width="6.140625" style="3" customWidth="1"/>
    <col min="7404" max="7404" width="14" style="3" customWidth="1"/>
    <col min="7405" max="7405" width="9.85546875" style="3" customWidth="1"/>
    <col min="7406" max="7406" width="0.28515625" style="3" customWidth="1"/>
    <col min="7407" max="7407" width="1.28515625" style="3" customWidth="1"/>
    <col min="7408" max="7408" width="0" style="3" hidden="1" customWidth="1"/>
    <col min="7409" max="7409" width="4" style="3" customWidth="1"/>
    <col min="7410" max="7410" width="3.140625" style="3" customWidth="1"/>
    <col min="7411" max="7411" width="0" style="3" hidden="1" customWidth="1"/>
    <col min="7412" max="7412" width="2" style="3" customWidth="1"/>
    <col min="7413" max="7413" width="0.5703125" style="3" customWidth="1"/>
    <col min="7414" max="7414" width="1.28515625" style="3" customWidth="1"/>
    <col min="7415" max="7415" width="8.28515625" style="3" customWidth="1"/>
    <col min="7416" max="7420" width="0" style="3" hidden="1" customWidth="1"/>
    <col min="7421" max="7422" width="9.140625" style="3"/>
    <col min="7423" max="7426" width="10.5703125" style="3" bestFit="1" customWidth="1"/>
    <col min="7427" max="7432" width="16.85546875" style="3" customWidth="1"/>
    <col min="7433" max="7648" width="9.140625" style="3"/>
    <col min="7649" max="7649" width="0.28515625" style="3" customWidth="1"/>
    <col min="7650" max="7650" width="12.7109375" style="3" customWidth="1"/>
    <col min="7651" max="7651" width="2.7109375" style="3" customWidth="1"/>
    <col min="7652" max="7652" width="4.42578125" style="3" customWidth="1"/>
    <col min="7653" max="7653" width="0.5703125" style="3" customWidth="1"/>
    <col min="7654" max="7654" width="8.7109375" style="3" customWidth="1"/>
    <col min="7655" max="7655" width="3.42578125" style="3" customWidth="1"/>
    <col min="7656" max="7656" width="1" style="3" customWidth="1"/>
    <col min="7657" max="7657" width="0" style="3" hidden="1" customWidth="1"/>
    <col min="7658" max="7658" width="3.5703125" style="3" customWidth="1"/>
    <col min="7659" max="7659" width="6.140625" style="3" customWidth="1"/>
    <col min="7660" max="7660" width="14" style="3" customWidth="1"/>
    <col min="7661" max="7661" width="9.85546875" style="3" customWidth="1"/>
    <col min="7662" max="7662" width="0.28515625" style="3" customWidth="1"/>
    <col min="7663" max="7663" width="1.28515625" style="3" customWidth="1"/>
    <col min="7664" max="7664" width="0" style="3" hidden="1" customWidth="1"/>
    <col min="7665" max="7665" width="4" style="3" customWidth="1"/>
    <col min="7666" max="7666" width="3.140625" style="3" customWidth="1"/>
    <col min="7667" max="7667" width="0" style="3" hidden="1" customWidth="1"/>
    <col min="7668" max="7668" width="2" style="3" customWidth="1"/>
    <col min="7669" max="7669" width="0.5703125" style="3" customWidth="1"/>
    <col min="7670" max="7670" width="1.28515625" style="3" customWidth="1"/>
    <col min="7671" max="7671" width="8.28515625" style="3" customWidth="1"/>
    <col min="7672" max="7676" width="0" style="3" hidden="1" customWidth="1"/>
    <col min="7677" max="7678" width="9.140625" style="3"/>
    <col min="7679" max="7682" width="10.5703125" style="3" bestFit="1" customWidth="1"/>
    <col min="7683" max="7688" width="16.85546875" style="3" customWidth="1"/>
    <col min="7689" max="7904" width="9.140625" style="3"/>
    <col min="7905" max="7905" width="0.28515625" style="3" customWidth="1"/>
    <col min="7906" max="7906" width="12.7109375" style="3" customWidth="1"/>
    <col min="7907" max="7907" width="2.7109375" style="3" customWidth="1"/>
    <col min="7908" max="7908" width="4.42578125" style="3" customWidth="1"/>
    <col min="7909" max="7909" width="0.5703125" style="3" customWidth="1"/>
    <col min="7910" max="7910" width="8.7109375" style="3" customWidth="1"/>
    <col min="7911" max="7911" width="3.42578125" style="3" customWidth="1"/>
    <col min="7912" max="7912" width="1" style="3" customWidth="1"/>
    <col min="7913" max="7913" width="0" style="3" hidden="1" customWidth="1"/>
    <col min="7914" max="7914" width="3.5703125" style="3" customWidth="1"/>
    <col min="7915" max="7915" width="6.140625" style="3" customWidth="1"/>
    <col min="7916" max="7916" width="14" style="3" customWidth="1"/>
    <col min="7917" max="7917" width="9.85546875" style="3" customWidth="1"/>
    <col min="7918" max="7918" width="0.28515625" style="3" customWidth="1"/>
    <col min="7919" max="7919" width="1.28515625" style="3" customWidth="1"/>
    <col min="7920" max="7920" width="0" style="3" hidden="1" customWidth="1"/>
    <col min="7921" max="7921" width="4" style="3" customWidth="1"/>
    <col min="7922" max="7922" width="3.140625" style="3" customWidth="1"/>
    <col min="7923" max="7923" width="0" style="3" hidden="1" customWidth="1"/>
    <col min="7924" max="7924" width="2" style="3" customWidth="1"/>
    <col min="7925" max="7925" width="0.5703125" style="3" customWidth="1"/>
    <col min="7926" max="7926" width="1.28515625" style="3" customWidth="1"/>
    <col min="7927" max="7927" width="8.28515625" style="3" customWidth="1"/>
    <col min="7928" max="7932" width="0" style="3" hidden="1" customWidth="1"/>
    <col min="7933" max="7934" width="9.140625" style="3"/>
    <col min="7935" max="7938" width="10.5703125" style="3" bestFit="1" customWidth="1"/>
    <col min="7939" max="7944" width="16.85546875" style="3" customWidth="1"/>
    <col min="7945" max="8160" width="9.140625" style="3"/>
    <col min="8161" max="8161" width="0.28515625" style="3" customWidth="1"/>
    <col min="8162" max="8162" width="12.7109375" style="3" customWidth="1"/>
    <col min="8163" max="8163" width="2.7109375" style="3" customWidth="1"/>
    <col min="8164" max="8164" width="4.42578125" style="3" customWidth="1"/>
    <col min="8165" max="8165" width="0.5703125" style="3" customWidth="1"/>
    <col min="8166" max="8166" width="8.7109375" style="3" customWidth="1"/>
    <col min="8167" max="8167" width="3.42578125" style="3" customWidth="1"/>
    <col min="8168" max="8168" width="1" style="3" customWidth="1"/>
    <col min="8169" max="8169" width="0" style="3" hidden="1" customWidth="1"/>
    <col min="8170" max="8170" width="3.5703125" style="3" customWidth="1"/>
    <col min="8171" max="8171" width="6.140625" style="3" customWidth="1"/>
    <col min="8172" max="8172" width="14" style="3" customWidth="1"/>
    <col min="8173" max="8173" width="9.85546875" style="3" customWidth="1"/>
    <col min="8174" max="8174" width="0.28515625" style="3" customWidth="1"/>
    <col min="8175" max="8175" width="1.28515625" style="3" customWidth="1"/>
    <col min="8176" max="8176" width="0" style="3" hidden="1" customWidth="1"/>
    <col min="8177" max="8177" width="4" style="3" customWidth="1"/>
    <col min="8178" max="8178" width="3.140625" style="3" customWidth="1"/>
    <col min="8179" max="8179" width="0" style="3" hidden="1" customWidth="1"/>
    <col min="8180" max="8180" width="2" style="3" customWidth="1"/>
    <col min="8181" max="8181" width="0.5703125" style="3" customWidth="1"/>
    <col min="8182" max="8182" width="1.28515625" style="3" customWidth="1"/>
    <col min="8183" max="8183" width="8.28515625" style="3" customWidth="1"/>
    <col min="8184" max="8188" width="0" style="3" hidden="1" customWidth="1"/>
    <col min="8189" max="8190" width="9.140625" style="3"/>
    <col min="8191" max="8194" width="10.5703125" style="3" bestFit="1" customWidth="1"/>
    <col min="8195" max="8200" width="16.85546875" style="3" customWidth="1"/>
    <col min="8201" max="8416" width="9.140625" style="3"/>
    <col min="8417" max="8417" width="0.28515625" style="3" customWidth="1"/>
    <col min="8418" max="8418" width="12.7109375" style="3" customWidth="1"/>
    <col min="8419" max="8419" width="2.7109375" style="3" customWidth="1"/>
    <col min="8420" max="8420" width="4.42578125" style="3" customWidth="1"/>
    <col min="8421" max="8421" width="0.5703125" style="3" customWidth="1"/>
    <col min="8422" max="8422" width="8.7109375" style="3" customWidth="1"/>
    <col min="8423" max="8423" width="3.42578125" style="3" customWidth="1"/>
    <col min="8424" max="8424" width="1" style="3" customWidth="1"/>
    <col min="8425" max="8425" width="0" style="3" hidden="1" customWidth="1"/>
    <col min="8426" max="8426" width="3.5703125" style="3" customWidth="1"/>
    <col min="8427" max="8427" width="6.140625" style="3" customWidth="1"/>
    <col min="8428" max="8428" width="14" style="3" customWidth="1"/>
    <col min="8429" max="8429" width="9.85546875" style="3" customWidth="1"/>
    <col min="8430" max="8430" width="0.28515625" style="3" customWidth="1"/>
    <col min="8431" max="8431" width="1.28515625" style="3" customWidth="1"/>
    <col min="8432" max="8432" width="0" style="3" hidden="1" customWidth="1"/>
    <col min="8433" max="8433" width="4" style="3" customWidth="1"/>
    <col min="8434" max="8434" width="3.140625" style="3" customWidth="1"/>
    <col min="8435" max="8435" width="0" style="3" hidden="1" customWidth="1"/>
    <col min="8436" max="8436" width="2" style="3" customWidth="1"/>
    <col min="8437" max="8437" width="0.5703125" style="3" customWidth="1"/>
    <col min="8438" max="8438" width="1.28515625" style="3" customWidth="1"/>
    <col min="8439" max="8439" width="8.28515625" style="3" customWidth="1"/>
    <col min="8440" max="8444" width="0" style="3" hidden="1" customWidth="1"/>
    <col min="8445" max="8446" width="9.140625" style="3"/>
    <col min="8447" max="8450" width="10.5703125" style="3" bestFit="1" customWidth="1"/>
    <col min="8451" max="8456" width="16.85546875" style="3" customWidth="1"/>
    <col min="8457" max="8672" width="9.140625" style="3"/>
    <col min="8673" max="8673" width="0.28515625" style="3" customWidth="1"/>
    <col min="8674" max="8674" width="12.7109375" style="3" customWidth="1"/>
    <col min="8675" max="8675" width="2.7109375" style="3" customWidth="1"/>
    <col min="8676" max="8676" width="4.42578125" style="3" customWidth="1"/>
    <col min="8677" max="8677" width="0.5703125" style="3" customWidth="1"/>
    <col min="8678" max="8678" width="8.7109375" style="3" customWidth="1"/>
    <col min="8679" max="8679" width="3.42578125" style="3" customWidth="1"/>
    <col min="8680" max="8680" width="1" style="3" customWidth="1"/>
    <col min="8681" max="8681" width="0" style="3" hidden="1" customWidth="1"/>
    <col min="8682" max="8682" width="3.5703125" style="3" customWidth="1"/>
    <col min="8683" max="8683" width="6.140625" style="3" customWidth="1"/>
    <col min="8684" max="8684" width="14" style="3" customWidth="1"/>
    <col min="8685" max="8685" width="9.85546875" style="3" customWidth="1"/>
    <col min="8686" max="8686" width="0.28515625" style="3" customWidth="1"/>
    <col min="8687" max="8687" width="1.28515625" style="3" customWidth="1"/>
    <col min="8688" max="8688" width="0" style="3" hidden="1" customWidth="1"/>
    <col min="8689" max="8689" width="4" style="3" customWidth="1"/>
    <col min="8690" max="8690" width="3.140625" style="3" customWidth="1"/>
    <col min="8691" max="8691" width="0" style="3" hidden="1" customWidth="1"/>
    <col min="8692" max="8692" width="2" style="3" customWidth="1"/>
    <col min="8693" max="8693" width="0.5703125" style="3" customWidth="1"/>
    <col min="8694" max="8694" width="1.28515625" style="3" customWidth="1"/>
    <col min="8695" max="8695" width="8.28515625" style="3" customWidth="1"/>
    <col min="8696" max="8700" width="0" style="3" hidden="1" customWidth="1"/>
    <col min="8701" max="8702" width="9.140625" style="3"/>
    <col min="8703" max="8706" width="10.5703125" style="3" bestFit="1" customWidth="1"/>
    <col min="8707" max="8712" width="16.85546875" style="3" customWidth="1"/>
    <col min="8713" max="8928" width="9.140625" style="3"/>
    <col min="8929" max="8929" width="0.28515625" style="3" customWidth="1"/>
    <col min="8930" max="8930" width="12.7109375" style="3" customWidth="1"/>
    <col min="8931" max="8931" width="2.7109375" style="3" customWidth="1"/>
    <col min="8932" max="8932" width="4.42578125" style="3" customWidth="1"/>
    <col min="8933" max="8933" width="0.5703125" style="3" customWidth="1"/>
    <col min="8934" max="8934" width="8.7109375" style="3" customWidth="1"/>
    <col min="8935" max="8935" width="3.42578125" style="3" customWidth="1"/>
    <col min="8936" max="8936" width="1" style="3" customWidth="1"/>
    <col min="8937" max="8937" width="0" style="3" hidden="1" customWidth="1"/>
    <col min="8938" max="8938" width="3.5703125" style="3" customWidth="1"/>
    <col min="8939" max="8939" width="6.140625" style="3" customWidth="1"/>
    <col min="8940" max="8940" width="14" style="3" customWidth="1"/>
    <col min="8941" max="8941" width="9.85546875" style="3" customWidth="1"/>
    <col min="8942" max="8942" width="0.28515625" style="3" customWidth="1"/>
    <col min="8943" max="8943" width="1.28515625" style="3" customWidth="1"/>
    <col min="8944" max="8944" width="0" style="3" hidden="1" customWidth="1"/>
    <col min="8945" max="8945" width="4" style="3" customWidth="1"/>
    <col min="8946" max="8946" width="3.140625" style="3" customWidth="1"/>
    <col min="8947" max="8947" width="0" style="3" hidden="1" customWidth="1"/>
    <col min="8948" max="8948" width="2" style="3" customWidth="1"/>
    <col min="8949" max="8949" width="0.5703125" style="3" customWidth="1"/>
    <col min="8950" max="8950" width="1.28515625" style="3" customWidth="1"/>
    <col min="8951" max="8951" width="8.28515625" style="3" customWidth="1"/>
    <col min="8952" max="8956" width="0" style="3" hidden="1" customWidth="1"/>
    <col min="8957" max="8958" width="9.140625" style="3"/>
    <col min="8959" max="8962" width="10.5703125" style="3" bestFit="1" customWidth="1"/>
    <col min="8963" max="8968" width="16.85546875" style="3" customWidth="1"/>
    <col min="8969" max="9184" width="9.140625" style="3"/>
    <col min="9185" max="9185" width="0.28515625" style="3" customWidth="1"/>
    <col min="9186" max="9186" width="12.7109375" style="3" customWidth="1"/>
    <col min="9187" max="9187" width="2.7109375" style="3" customWidth="1"/>
    <col min="9188" max="9188" width="4.42578125" style="3" customWidth="1"/>
    <col min="9189" max="9189" width="0.5703125" style="3" customWidth="1"/>
    <col min="9190" max="9190" width="8.7109375" style="3" customWidth="1"/>
    <col min="9191" max="9191" width="3.42578125" style="3" customWidth="1"/>
    <col min="9192" max="9192" width="1" style="3" customWidth="1"/>
    <col min="9193" max="9193" width="0" style="3" hidden="1" customWidth="1"/>
    <col min="9194" max="9194" width="3.5703125" style="3" customWidth="1"/>
    <col min="9195" max="9195" width="6.140625" style="3" customWidth="1"/>
    <col min="9196" max="9196" width="14" style="3" customWidth="1"/>
    <col min="9197" max="9197" width="9.85546875" style="3" customWidth="1"/>
    <col min="9198" max="9198" width="0.28515625" style="3" customWidth="1"/>
    <col min="9199" max="9199" width="1.28515625" style="3" customWidth="1"/>
    <col min="9200" max="9200" width="0" style="3" hidden="1" customWidth="1"/>
    <col min="9201" max="9201" width="4" style="3" customWidth="1"/>
    <col min="9202" max="9202" width="3.140625" style="3" customWidth="1"/>
    <col min="9203" max="9203" width="0" style="3" hidden="1" customWidth="1"/>
    <col min="9204" max="9204" width="2" style="3" customWidth="1"/>
    <col min="9205" max="9205" width="0.5703125" style="3" customWidth="1"/>
    <col min="9206" max="9206" width="1.28515625" style="3" customWidth="1"/>
    <col min="9207" max="9207" width="8.28515625" style="3" customWidth="1"/>
    <col min="9208" max="9212" width="0" style="3" hidden="1" customWidth="1"/>
    <col min="9213" max="9214" width="9.140625" style="3"/>
    <col min="9215" max="9218" width="10.5703125" style="3" bestFit="1" customWidth="1"/>
    <col min="9219" max="9224" width="16.85546875" style="3" customWidth="1"/>
    <col min="9225" max="9440" width="9.140625" style="3"/>
    <col min="9441" max="9441" width="0.28515625" style="3" customWidth="1"/>
    <col min="9442" max="9442" width="12.7109375" style="3" customWidth="1"/>
    <col min="9443" max="9443" width="2.7109375" style="3" customWidth="1"/>
    <col min="9444" max="9444" width="4.42578125" style="3" customWidth="1"/>
    <col min="9445" max="9445" width="0.5703125" style="3" customWidth="1"/>
    <col min="9446" max="9446" width="8.7109375" style="3" customWidth="1"/>
    <col min="9447" max="9447" width="3.42578125" style="3" customWidth="1"/>
    <col min="9448" max="9448" width="1" style="3" customWidth="1"/>
    <col min="9449" max="9449" width="0" style="3" hidden="1" customWidth="1"/>
    <col min="9450" max="9450" width="3.5703125" style="3" customWidth="1"/>
    <col min="9451" max="9451" width="6.140625" style="3" customWidth="1"/>
    <col min="9452" max="9452" width="14" style="3" customWidth="1"/>
    <col min="9453" max="9453" width="9.85546875" style="3" customWidth="1"/>
    <col min="9454" max="9454" width="0.28515625" style="3" customWidth="1"/>
    <col min="9455" max="9455" width="1.28515625" style="3" customWidth="1"/>
    <col min="9456" max="9456" width="0" style="3" hidden="1" customWidth="1"/>
    <col min="9457" max="9457" width="4" style="3" customWidth="1"/>
    <col min="9458" max="9458" width="3.140625" style="3" customWidth="1"/>
    <col min="9459" max="9459" width="0" style="3" hidden="1" customWidth="1"/>
    <col min="9460" max="9460" width="2" style="3" customWidth="1"/>
    <col min="9461" max="9461" width="0.5703125" style="3" customWidth="1"/>
    <col min="9462" max="9462" width="1.28515625" style="3" customWidth="1"/>
    <col min="9463" max="9463" width="8.28515625" style="3" customWidth="1"/>
    <col min="9464" max="9468" width="0" style="3" hidden="1" customWidth="1"/>
    <col min="9469" max="9470" width="9.140625" style="3"/>
    <col min="9471" max="9474" width="10.5703125" style="3" bestFit="1" customWidth="1"/>
    <col min="9475" max="9480" width="16.85546875" style="3" customWidth="1"/>
    <col min="9481" max="9696" width="9.140625" style="3"/>
    <col min="9697" max="9697" width="0.28515625" style="3" customWidth="1"/>
    <col min="9698" max="9698" width="12.7109375" style="3" customWidth="1"/>
    <col min="9699" max="9699" width="2.7109375" style="3" customWidth="1"/>
    <col min="9700" max="9700" width="4.42578125" style="3" customWidth="1"/>
    <col min="9701" max="9701" width="0.5703125" style="3" customWidth="1"/>
    <col min="9702" max="9702" width="8.7109375" style="3" customWidth="1"/>
    <col min="9703" max="9703" width="3.42578125" style="3" customWidth="1"/>
    <col min="9704" max="9704" width="1" style="3" customWidth="1"/>
    <col min="9705" max="9705" width="0" style="3" hidden="1" customWidth="1"/>
    <col min="9706" max="9706" width="3.5703125" style="3" customWidth="1"/>
    <col min="9707" max="9707" width="6.140625" style="3" customWidth="1"/>
    <col min="9708" max="9708" width="14" style="3" customWidth="1"/>
    <col min="9709" max="9709" width="9.85546875" style="3" customWidth="1"/>
    <col min="9710" max="9710" width="0.28515625" style="3" customWidth="1"/>
    <col min="9711" max="9711" width="1.28515625" style="3" customWidth="1"/>
    <col min="9712" max="9712" width="0" style="3" hidden="1" customWidth="1"/>
    <col min="9713" max="9713" width="4" style="3" customWidth="1"/>
    <col min="9714" max="9714" width="3.140625" style="3" customWidth="1"/>
    <col min="9715" max="9715" width="0" style="3" hidden="1" customWidth="1"/>
    <col min="9716" max="9716" width="2" style="3" customWidth="1"/>
    <col min="9717" max="9717" width="0.5703125" style="3" customWidth="1"/>
    <col min="9718" max="9718" width="1.28515625" style="3" customWidth="1"/>
    <col min="9719" max="9719" width="8.28515625" style="3" customWidth="1"/>
    <col min="9720" max="9724" width="0" style="3" hidden="1" customWidth="1"/>
    <col min="9725" max="9726" width="9.140625" style="3"/>
    <col min="9727" max="9730" width="10.5703125" style="3" bestFit="1" customWidth="1"/>
    <col min="9731" max="9736" width="16.85546875" style="3" customWidth="1"/>
    <col min="9737" max="9952" width="9.140625" style="3"/>
    <col min="9953" max="9953" width="0.28515625" style="3" customWidth="1"/>
    <col min="9954" max="9954" width="12.7109375" style="3" customWidth="1"/>
    <col min="9955" max="9955" width="2.7109375" style="3" customWidth="1"/>
    <col min="9956" max="9956" width="4.42578125" style="3" customWidth="1"/>
    <col min="9957" max="9957" width="0.5703125" style="3" customWidth="1"/>
    <col min="9958" max="9958" width="8.7109375" style="3" customWidth="1"/>
    <col min="9959" max="9959" width="3.42578125" style="3" customWidth="1"/>
    <col min="9960" max="9960" width="1" style="3" customWidth="1"/>
    <col min="9961" max="9961" width="0" style="3" hidden="1" customWidth="1"/>
    <col min="9962" max="9962" width="3.5703125" style="3" customWidth="1"/>
    <col min="9963" max="9963" width="6.140625" style="3" customWidth="1"/>
    <col min="9964" max="9964" width="14" style="3" customWidth="1"/>
    <col min="9965" max="9965" width="9.85546875" style="3" customWidth="1"/>
    <col min="9966" max="9966" width="0.28515625" style="3" customWidth="1"/>
    <col min="9967" max="9967" width="1.28515625" style="3" customWidth="1"/>
    <col min="9968" max="9968" width="0" style="3" hidden="1" customWidth="1"/>
    <col min="9969" max="9969" width="4" style="3" customWidth="1"/>
    <col min="9970" max="9970" width="3.140625" style="3" customWidth="1"/>
    <col min="9971" max="9971" width="0" style="3" hidden="1" customWidth="1"/>
    <col min="9972" max="9972" width="2" style="3" customWidth="1"/>
    <col min="9973" max="9973" width="0.5703125" style="3" customWidth="1"/>
    <col min="9974" max="9974" width="1.28515625" style="3" customWidth="1"/>
    <col min="9975" max="9975" width="8.28515625" style="3" customWidth="1"/>
    <col min="9976" max="9980" width="0" style="3" hidden="1" customWidth="1"/>
    <col min="9981" max="9982" width="9.140625" style="3"/>
    <col min="9983" max="9986" width="10.5703125" style="3" bestFit="1" customWidth="1"/>
    <col min="9987" max="9992" width="16.85546875" style="3" customWidth="1"/>
    <col min="9993" max="10208" width="9.140625" style="3"/>
    <col min="10209" max="10209" width="0.28515625" style="3" customWidth="1"/>
    <col min="10210" max="10210" width="12.7109375" style="3" customWidth="1"/>
    <col min="10211" max="10211" width="2.7109375" style="3" customWidth="1"/>
    <col min="10212" max="10212" width="4.42578125" style="3" customWidth="1"/>
    <col min="10213" max="10213" width="0.5703125" style="3" customWidth="1"/>
    <col min="10214" max="10214" width="8.7109375" style="3" customWidth="1"/>
    <col min="10215" max="10215" width="3.42578125" style="3" customWidth="1"/>
    <col min="10216" max="10216" width="1" style="3" customWidth="1"/>
    <col min="10217" max="10217" width="0" style="3" hidden="1" customWidth="1"/>
    <col min="10218" max="10218" width="3.5703125" style="3" customWidth="1"/>
    <col min="10219" max="10219" width="6.140625" style="3" customWidth="1"/>
    <col min="10220" max="10220" width="14" style="3" customWidth="1"/>
    <col min="10221" max="10221" width="9.85546875" style="3" customWidth="1"/>
    <col min="10222" max="10222" width="0.28515625" style="3" customWidth="1"/>
    <col min="10223" max="10223" width="1.28515625" style="3" customWidth="1"/>
    <col min="10224" max="10224" width="0" style="3" hidden="1" customWidth="1"/>
    <col min="10225" max="10225" width="4" style="3" customWidth="1"/>
    <col min="10226" max="10226" width="3.140625" style="3" customWidth="1"/>
    <col min="10227" max="10227" width="0" style="3" hidden="1" customWidth="1"/>
    <col min="10228" max="10228" width="2" style="3" customWidth="1"/>
    <col min="10229" max="10229" width="0.5703125" style="3" customWidth="1"/>
    <col min="10230" max="10230" width="1.28515625" style="3" customWidth="1"/>
    <col min="10231" max="10231" width="8.28515625" style="3" customWidth="1"/>
    <col min="10232" max="10236" width="0" style="3" hidden="1" customWidth="1"/>
    <col min="10237" max="10238" width="9.140625" style="3"/>
    <col min="10239" max="10242" width="10.5703125" style="3" bestFit="1" customWidth="1"/>
    <col min="10243" max="10248" width="16.85546875" style="3" customWidth="1"/>
    <col min="10249" max="10464" width="9.140625" style="3"/>
    <col min="10465" max="10465" width="0.28515625" style="3" customWidth="1"/>
    <col min="10466" max="10466" width="12.7109375" style="3" customWidth="1"/>
    <col min="10467" max="10467" width="2.7109375" style="3" customWidth="1"/>
    <col min="10468" max="10468" width="4.42578125" style="3" customWidth="1"/>
    <col min="10469" max="10469" width="0.5703125" style="3" customWidth="1"/>
    <col min="10470" max="10470" width="8.7109375" style="3" customWidth="1"/>
    <col min="10471" max="10471" width="3.42578125" style="3" customWidth="1"/>
    <col min="10472" max="10472" width="1" style="3" customWidth="1"/>
    <col min="10473" max="10473" width="0" style="3" hidden="1" customWidth="1"/>
    <col min="10474" max="10474" width="3.5703125" style="3" customWidth="1"/>
    <col min="10475" max="10475" width="6.140625" style="3" customWidth="1"/>
    <col min="10476" max="10476" width="14" style="3" customWidth="1"/>
    <col min="10477" max="10477" width="9.85546875" style="3" customWidth="1"/>
    <col min="10478" max="10478" width="0.28515625" style="3" customWidth="1"/>
    <col min="10479" max="10479" width="1.28515625" style="3" customWidth="1"/>
    <col min="10480" max="10480" width="0" style="3" hidden="1" customWidth="1"/>
    <col min="10481" max="10481" width="4" style="3" customWidth="1"/>
    <col min="10482" max="10482" width="3.140625" style="3" customWidth="1"/>
    <col min="10483" max="10483" width="0" style="3" hidden="1" customWidth="1"/>
    <col min="10484" max="10484" width="2" style="3" customWidth="1"/>
    <col min="10485" max="10485" width="0.5703125" style="3" customWidth="1"/>
    <col min="10486" max="10486" width="1.28515625" style="3" customWidth="1"/>
    <col min="10487" max="10487" width="8.28515625" style="3" customWidth="1"/>
    <col min="10488" max="10492" width="0" style="3" hidden="1" customWidth="1"/>
    <col min="10493" max="10494" width="9.140625" style="3"/>
    <col min="10495" max="10498" width="10.5703125" style="3" bestFit="1" customWidth="1"/>
    <col min="10499" max="10504" width="16.85546875" style="3" customWidth="1"/>
    <col min="10505" max="10720" width="9.140625" style="3"/>
    <col min="10721" max="10721" width="0.28515625" style="3" customWidth="1"/>
    <col min="10722" max="10722" width="12.7109375" style="3" customWidth="1"/>
    <col min="10723" max="10723" width="2.7109375" style="3" customWidth="1"/>
    <col min="10724" max="10724" width="4.42578125" style="3" customWidth="1"/>
    <col min="10725" max="10725" width="0.5703125" style="3" customWidth="1"/>
    <col min="10726" max="10726" width="8.7109375" style="3" customWidth="1"/>
    <col min="10727" max="10727" width="3.42578125" style="3" customWidth="1"/>
    <col min="10728" max="10728" width="1" style="3" customWidth="1"/>
    <col min="10729" max="10729" width="0" style="3" hidden="1" customWidth="1"/>
    <col min="10730" max="10730" width="3.5703125" style="3" customWidth="1"/>
    <col min="10731" max="10731" width="6.140625" style="3" customWidth="1"/>
    <col min="10732" max="10732" width="14" style="3" customWidth="1"/>
    <col min="10733" max="10733" width="9.85546875" style="3" customWidth="1"/>
    <col min="10734" max="10734" width="0.28515625" style="3" customWidth="1"/>
    <col min="10735" max="10735" width="1.28515625" style="3" customWidth="1"/>
    <col min="10736" max="10736" width="0" style="3" hidden="1" customWidth="1"/>
    <col min="10737" max="10737" width="4" style="3" customWidth="1"/>
    <col min="10738" max="10738" width="3.140625" style="3" customWidth="1"/>
    <col min="10739" max="10739" width="0" style="3" hidden="1" customWidth="1"/>
    <col min="10740" max="10740" width="2" style="3" customWidth="1"/>
    <col min="10741" max="10741" width="0.5703125" style="3" customWidth="1"/>
    <col min="10742" max="10742" width="1.28515625" style="3" customWidth="1"/>
    <col min="10743" max="10743" width="8.28515625" style="3" customWidth="1"/>
    <col min="10744" max="10748" width="0" style="3" hidden="1" customWidth="1"/>
    <col min="10749" max="10750" width="9.140625" style="3"/>
    <col min="10751" max="10754" width="10.5703125" style="3" bestFit="1" customWidth="1"/>
    <col min="10755" max="10760" width="16.85546875" style="3" customWidth="1"/>
    <col min="10761" max="10976" width="9.140625" style="3"/>
    <col min="10977" max="10977" width="0.28515625" style="3" customWidth="1"/>
    <col min="10978" max="10978" width="12.7109375" style="3" customWidth="1"/>
    <col min="10979" max="10979" width="2.7109375" style="3" customWidth="1"/>
    <col min="10980" max="10980" width="4.42578125" style="3" customWidth="1"/>
    <col min="10981" max="10981" width="0.5703125" style="3" customWidth="1"/>
    <col min="10982" max="10982" width="8.7109375" style="3" customWidth="1"/>
    <col min="10983" max="10983" width="3.42578125" style="3" customWidth="1"/>
    <col min="10984" max="10984" width="1" style="3" customWidth="1"/>
    <col min="10985" max="10985" width="0" style="3" hidden="1" customWidth="1"/>
    <col min="10986" max="10986" width="3.5703125" style="3" customWidth="1"/>
    <col min="10987" max="10987" width="6.140625" style="3" customWidth="1"/>
    <col min="10988" max="10988" width="14" style="3" customWidth="1"/>
    <col min="10989" max="10989" width="9.85546875" style="3" customWidth="1"/>
    <col min="10990" max="10990" width="0.28515625" style="3" customWidth="1"/>
    <col min="10991" max="10991" width="1.28515625" style="3" customWidth="1"/>
    <col min="10992" max="10992" width="0" style="3" hidden="1" customWidth="1"/>
    <col min="10993" max="10993" width="4" style="3" customWidth="1"/>
    <col min="10994" max="10994" width="3.140625" style="3" customWidth="1"/>
    <col min="10995" max="10995" width="0" style="3" hidden="1" customWidth="1"/>
    <col min="10996" max="10996" width="2" style="3" customWidth="1"/>
    <col min="10997" max="10997" width="0.5703125" style="3" customWidth="1"/>
    <col min="10998" max="10998" width="1.28515625" style="3" customWidth="1"/>
    <col min="10999" max="10999" width="8.28515625" style="3" customWidth="1"/>
    <col min="11000" max="11004" width="0" style="3" hidden="1" customWidth="1"/>
    <col min="11005" max="11006" width="9.140625" style="3"/>
    <col min="11007" max="11010" width="10.5703125" style="3" bestFit="1" customWidth="1"/>
    <col min="11011" max="11016" width="16.85546875" style="3" customWidth="1"/>
    <col min="11017" max="11232" width="9.140625" style="3"/>
    <col min="11233" max="11233" width="0.28515625" style="3" customWidth="1"/>
    <col min="11234" max="11234" width="12.7109375" style="3" customWidth="1"/>
    <col min="11235" max="11235" width="2.7109375" style="3" customWidth="1"/>
    <col min="11236" max="11236" width="4.42578125" style="3" customWidth="1"/>
    <col min="11237" max="11237" width="0.5703125" style="3" customWidth="1"/>
    <col min="11238" max="11238" width="8.7109375" style="3" customWidth="1"/>
    <col min="11239" max="11239" width="3.42578125" style="3" customWidth="1"/>
    <col min="11240" max="11240" width="1" style="3" customWidth="1"/>
    <col min="11241" max="11241" width="0" style="3" hidden="1" customWidth="1"/>
    <col min="11242" max="11242" width="3.5703125" style="3" customWidth="1"/>
    <col min="11243" max="11243" width="6.140625" style="3" customWidth="1"/>
    <col min="11244" max="11244" width="14" style="3" customWidth="1"/>
    <col min="11245" max="11245" width="9.85546875" style="3" customWidth="1"/>
    <col min="11246" max="11246" width="0.28515625" style="3" customWidth="1"/>
    <col min="11247" max="11247" width="1.28515625" style="3" customWidth="1"/>
    <col min="11248" max="11248" width="0" style="3" hidden="1" customWidth="1"/>
    <col min="11249" max="11249" width="4" style="3" customWidth="1"/>
    <col min="11250" max="11250" width="3.140625" style="3" customWidth="1"/>
    <col min="11251" max="11251" width="0" style="3" hidden="1" customWidth="1"/>
    <col min="11252" max="11252" width="2" style="3" customWidth="1"/>
    <col min="11253" max="11253" width="0.5703125" style="3" customWidth="1"/>
    <col min="11254" max="11254" width="1.28515625" style="3" customWidth="1"/>
    <col min="11255" max="11255" width="8.28515625" style="3" customWidth="1"/>
    <col min="11256" max="11260" width="0" style="3" hidden="1" customWidth="1"/>
    <col min="11261" max="11262" width="9.140625" style="3"/>
    <col min="11263" max="11266" width="10.5703125" style="3" bestFit="1" customWidth="1"/>
    <col min="11267" max="11272" width="16.85546875" style="3" customWidth="1"/>
    <col min="11273" max="11488" width="9.140625" style="3"/>
    <col min="11489" max="11489" width="0.28515625" style="3" customWidth="1"/>
    <col min="11490" max="11490" width="12.7109375" style="3" customWidth="1"/>
    <col min="11491" max="11491" width="2.7109375" style="3" customWidth="1"/>
    <col min="11492" max="11492" width="4.42578125" style="3" customWidth="1"/>
    <col min="11493" max="11493" width="0.5703125" style="3" customWidth="1"/>
    <col min="11494" max="11494" width="8.7109375" style="3" customWidth="1"/>
    <col min="11495" max="11495" width="3.42578125" style="3" customWidth="1"/>
    <col min="11496" max="11496" width="1" style="3" customWidth="1"/>
    <col min="11497" max="11497" width="0" style="3" hidden="1" customWidth="1"/>
    <col min="11498" max="11498" width="3.5703125" style="3" customWidth="1"/>
    <col min="11499" max="11499" width="6.140625" style="3" customWidth="1"/>
    <col min="11500" max="11500" width="14" style="3" customWidth="1"/>
    <col min="11501" max="11501" width="9.85546875" style="3" customWidth="1"/>
    <col min="11502" max="11502" width="0.28515625" style="3" customWidth="1"/>
    <col min="11503" max="11503" width="1.28515625" style="3" customWidth="1"/>
    <col min="11504" max="11504" width="0" style="3" hidden="1" customWidth="1"/>
    <col min="11505" max="11505" width="4" style="3" customWidth="1"/>
    <col min="11506" max="11506" width="3.140625" style="3" customWidth="1"/>
    <col min="11507" max="11507" width="0" style="3" hidden="1" customWidth="1"/>
    <col min="11508" max="11508" width="2" style="3" customWidth="1"/>
    <col min="11509" max="11509" width="0.5703125" style="3" customWidth="1"/>
    <col min="11510" max="11510" width="1.28515625" style="3" customWidth="1"/>
    <col min="11511" max="11511" width="8.28515625" style="3" customWidth="1"/>
    <col min="11512" max="11516" width="0" style="3" hidden="1" customWidth="1"/>
    <col min="11517" max="11518" width="9.140625" style="3"/>
    <col min="11519" max="11522" width="10.5703125" style="3" bestFit="1" customWidth="1"/>
    <col min="11523" max="11528" width="16.85546875" style="3" customWidth="1"/>
    <col min="11529" max="11744" width="9.140625" style="3"/>
    <col min="11745" max="11745" width="0.28515625" style="3" customWidth="1"/>
    <col min="11746" max="11746" width="12.7109375" style="3" customWidth="1"/>
    <col min="11747" max="11747" width="2.7109375" style="3" customWidth="1"/>
    <col min="11748" max="11748" width="4.42578125" style="3" customWidth="1"/>
    <col min="11749" max="11749" width="0.5703125" style="3" customWidth="1"/>
    <col min="11750" max="11750" width="8.7109375" style="3" customWidth="1"/>
    <col min="11751" max="11751" width="3.42578125" style="3" customWidth="1"/>
    <col min="11752" max="11752" width="1" style="3" customWidth="1"/>
    <col min="11753" max="11753" width="0" style="3" hidden="1" customWidth="1"/>
    <col min="11754" max="11754" width="3.5703125" style="3" customWidth="1"/>
    <col min="11755" max="11755" width="6.140625" style="3" customWidth="1"/>
    <col min="11756" max="11756" width="14" style="3" customWidth="1"/>
    <col min="11757" max="11757" width="9.85546875" style="3" customWidth="1"/>
    <col min="11758" max="11758" width="0.28515625" style="3" customWidth="1"/>
    <col min="11759" max="11759" width="1.28515625" style="3" customWidth="1"/>
    <col min="11760" max="11760" width="0" style="3" hidden="1" customWidth="1"/>
    <col min="11761" max="11761" width="4" style="3" customWidth="1"/>
    <col min="11762" max="11762" width="3.140625" style="3" customWidth="1"/>
    <col min="11763" max="11763" width="0" style="3" hidden="1" customWidth="1"/>
    <col min="11764" max="11764" width="2" style="3" customWidth="1"/>
    <col min="11765" max="11765" width="0.5703125" style="3" customWidth="1"/>
    <col min="11766" max="11766" width="1.28515625" style="3" customWidth="1"/>
    <col min="11767" max="11767" width="8.28515625" style="3" customWidth="1"/>
    <col min="11768" max="11772" width="0" style="3" hidden="1" customWidth="1"/>
    <col min="11773" max="11774" width="9.140625" style="3"/>
    <col min="11775" max="11778" width="10.5703125" style="3" bestFit="1" customWidth="1"/>
    <col min="11779" max="11784" width="16.85546875" style="3" customWidth="1"/>
    <col min="11785" max="12000" width="9.140625" style="3"/>
    <col min="12001" max="12001" width="0.28515625" style="3" customWidth="1"/>
    <col min="12002" max="12002" width="12.7109375" style="3" customWidth="1"/>
    <col min="12003" max="12003" width="2.7109375" style="3" customWidth="1"/>
    <col min="12004" max="12004" width="4.42578125" style="3" customWidth="1"/>
    <col min="12005" max="12005" width="0.5703125" style="3" customWidth="1"/>
    <col min="12006" max="12006" width="8.7109375" style="3" customWidth="1"/>
    <col min="12007" max="12007" width="3.42578125" style="3" customWidth="1"/>
    <col min="12008" max="12008" width="1" style="3" customWidth="1"/>
    <col min="12009" max="12009" width="0" style="3" hidden="1" customWidth="1"/>
    <col min="12010" max="12010" width="3.5703125" style="3" customWidth="1"/>
    <col min="12011" max="12011" width="6.140625" style="3" customWidth="1"/>
    <col min="12012" max="12012" width="14" style="3" customWidth="1"/>
    <col min="12013" max="12013" width="9.85546875" style="3" customWidth="1"/>
    <col min="12014" max="12014" width="0.28515625" style="3" customWidth="1"/>
    <col min="12015" max="12015" width="1.28515625" style="3" customWidth="1"/>
    <col min="12016" max="12016" width="0" style="3" hidden="1" customWidth="1"/>
    <col min="12017" max="12017" width="4" style="3" customWidth="1"/>
    <col min="12018" max="12018" width="3.140625" style="3" customWidth="1"/>
    <col min="12019" max="12019" width="0" style="3" hidden="1" customWidth="1"/>
    <col min="12020" max="12020" width="2" style="3" customWidth="1"/>
    <col min="12021" max="12021" width="0.5703125" style="3" customWidth="1"/>
    <col min="12022" max="12022" width="1.28515625" style="3" customWidth="1"/>
    <col min="12023" max="12023" width="8.28515625" style="3" customWidth="1"/>
    <col min="12024" max="12028" width="0" style="3" hidden="1" customWidth="1"/>
    <col min="12029" max="12030" width="9.140625" style="3"/>
    <col min="12031" max="12034" width="10.5703125" style="3" bestFit="1" customWidth="1"/>
    <col min="12035" max="12040" width="16.85546875" style="3" customWidth="1"/>
    <col min="12041" max="12256" width="9.140625" style="3"/>
    <col min="12257" max="12257" width="0.28515625" style="3" customWidth="1"/>
    <col min="12258" max="12258" width="12.7109375" style="3" customWidth="1"/>
    <col min="12259" max="12259" width="2.7109375" style="3" customWidth="1"/>
    <col min="12260" max="12260" width="4.42578125" style="3" customWidth="1"/>
    <col min="12261" max="12261" width="0.5703125" style="3" customWidth="1"/>
    <col min="12262" max="12262" width="8.7109375" style="3" customWidth="1"/>
    <col min="12263" max="12263" width="3.42578125" style="3" customWidth="1"/>
    <col min="12264" max="12264" width="1" style="3" customWidth="1"/>
    <col min="12265" max="12265" width="0" style="3" hidden="1" customWidth="1"/>
    <col min="12266" max="12266" width="3.5703125" style="3" customWidth="1"/>
    <col min="12267" max="12267" width="6.140625" style="3" customWidth="1"/>
    <col min="12268" max="12268" width="14" style="3" customWidth="1"/>
    <col min="12269" max="12269" width="9.85546875" style="3" customWidth="1"/>
    <col min="12270" max="12270" width="0.28515625" style="3" customWidth="1"/>
    <col min="12271" max="12271" width="1.28515625" style="3" customWidth="1"/>
    <col min="12272" max="12272" width="0" style="3" hidden="1" customWidth="1"/>
    <col min="12273" max="12273" width="4" style="3" customWidth="1"/>
    <col min="12274" max="12274" width="3.140625" style="3" customWidth="1"/>
    <col min="12275" max="12275" width="0" style="3" hidden="1" customWidth="1"/>
    <col min="12276" max="12276" width="2" style="3" customWidth="1"/>
    <col min="12277" max="12277" width="0.5703125" style="3" customWidth="1"/>
    <col min="12278" max="12278" width="1.28515625" style="3" customWidth="1"/>
    <col min="12279" max="12279" width="8.28515625" style="3" customWidth="1"/>
    <col min="12280" max="12284" width="0" style="3" hidden="1" customWidth="1"/>
    <col min="12285" max="12286" width="9.140625" style="3"/>
    <col min="12287" max="12290" width="10.5703125" style="3" bestFit="1" customWidth="1"/>
    <col min="12291" max="12296" width="16.85546875" style="3" customWidth="1"/>
    <col min="12297" max="12512" width="9.140625" style="3"/>
    <col min="12513" max="12513" width="0.28515625" style="3" customWidth="1"/>
    <col min="12514" max="12514" width="12.7109375" style="3" customWidth="1"/>
    <col min="12515" max="12515" width="2.7109375" style="3" customWidth="1"/>
    <col min="12516" max="12516" width="4.42578125" style="3" customWidth="1"/>
    <col min="12517" max="12517" width="0.5703125" style="3" customWidth="1"/>
    <col min="12518" max="12518" width="8.7109375" style="3" customWidth="1"/>
    <col min="12519" max="12519" width="3.42578125" style="3" customWidth="1"/>
    <col min="12520" max="12520" width="1" style="3" customWidth="1"/>
    <col min="12521" max="12521" width="0" style="3" hidden="1" customWidth="1"/>
    <col min="12522" max="12522" width="3.5703125" style="3" customWidth="1"/>
    <col min="12523" max="12523" width="6.140625" style="3" customWidth="1"/>
    <col min="12524" max="12524" width="14" style="3" customWidth="1"/>
    <col min="12525" max="12525" width="9.85546875" style="3" customWidth="1"/>
    <col min="12526" max="12526" width="0.28515625" style="3" customWidth="1"/>
    <col min="12527" max="12527" width="1.28515625" style="3" customWidth="1"/>
    <col min="12528" max="12528" width="0" style="3" hidden="1" customWidth="1"/>
    <col min="12529" max="12529" width="4" style="3" customWidth="1"/>
    <col min="12530" max="12530" width="3.140625" style="3" customWidth="1"/>
    <col min="12531" max="12531" width="0" style="3" hidden="1" customWidth="1"/>
    <col min="12532" max="12532" width="2" style="3" customWidth="1"/>
    <col min="12533" max="12533" width="0.5703125" style="3" customWidth="1"/>
    <col min="12534" max="12534" width="1.28515625" style="3" customWidth="1"/>
    <col min="12535" max="12535" width="8.28515625" style="3" customWidth="1"/>
    <col min="12536" max="12540" width="0" style="3" hidden="1" customWidth="1"/>
    <col min="12541" max="12542" width="9.140625" style="3"/>
    <col min="12543" max="12546" width="10.5703125" style="3" bestFit="1" customWidth="1"/>
    <col min="12547" max="12552" width="16.85546875" style="3" customWidth="1"/>
    <col min="12553" max="12768" width="9.140625" style="3"/>
    <col min="12769" max="12769" width="0.28515625" style="3" customWidth="1"/>
    <col min="12770" max="12770" width="12.7109375" style="3" customWidth="1"/>
    <col min="12771" max="12771" width="2.7109375" style="3" customWidth="1"/>
    <col min="12772" max="12772" width="4.42578125" style="3" customWidth="1"/>
    <col min="12773" max="12773" width="0.5703125" style="3" customWidth="1"/>
    <col min="12774" max="12774" width="8.7109375" style="3" customWidth="1"/>
    <col min="12775" max="12775" width="3.42578125" style="3" customWidth="1"/>
    <col min="12776" max="12776" width="1" style="3" customWidth="1"/>
    <col min="12777" max="12777" width="0" style="3" hidden="1" customWidth="1"/>
    <col min="12778" max="12778" width="3.5703125" style="3" customWidth="1"/>
    <col min="12779" max="12779" width="6.140625" style="3" customWidth="1"/>
    <col min="12780" max="12780" width="14" style="3" customWidth="1"/>
    <col min="12781" max="12781" width="9.85546875" style="3" customWidth="1"/>
    <col min="12782" max="12782" width="0.28515625" style="3" customWidth="1"/>
    <col min="12783" max="12783" width="1.28515625" style="3" customWidth="1"/>
    <col min="12784" max="12784" width="0" style="3" hidden="1" customWidth="1"/>
    <col min="12785" max="12785" width="4" style="3" customWidth="1"/>
    <col min="12786" max="12786" width="3.140625" style="3" customWidth="1"/>
    <col min="12787" max="12787" width="0" style="3" hidden="1" customWidth="1"/>
    <col min="12788" max="12788" width="2" style="3" customWidth="1"/>
    <col min="12789" max="12789" width="0.5703125" style="3" customWidth="1"/>
    <col min="12790" max="12790" width="1.28515625" style="3" customWidth="1"/>
    <col min="12791" max="12791" width="8.28515625" style="3" customWidth="1"/>
    <col min="12792" max="12796" width="0" style="3" hidden="1" customWidth="1"/>
    <col min="12797" max="12798" width="9.140625" style="3"/>
    <col min="12799" max="12802" width="10.5703125" style="3" bestFit="1" customWidth="1"/>
    <col min="12803" max="12808" width="16.85546875" style="3" customWidth="1"/>
    <col min="12809" max="13024" width="9.140625" style="3"/>
    <col min="13025" max="13025" width="0.28515625" style="3" customWidth="1"/>
    <col min="13026" max="13026" width="12.7109375" style="3" customWidth="1"/>
    <col min="13027" max="13027" width="2.7109375" style="3" customWidth="1"/>
    <col min="13028" max="13028" width="4.42578125" style="3" customWidth="1"/>
    <col min="13029" max="13029" width="0.5703125" style="3" customWidth="1"/>
    <col min="13030" max="13030" width="8.7109375" style="3" customWidth="1"/>
    <col min="13031" max="13031" width="3.42578125" style="3" customWidth="1"/>
    <col min="13032" max="13032" width="1" style="3" customWidth="1"/>
    <col min="13033" max="13033" width="0" style="3" hidden="1" customWidth="1"/>
    <col min="13034" max="13034" width="3.5703125" style="3" customWidth="1"/>
    <col min="13035" max="13035" width="6.140625" style="3" customWidth="1"/>
    <col min="13036" max="13036" width="14" style="3" customWidth="1"/>
    <col min="13037" max="13037" width="9.85546875" style="3" customWidth="1"/>
    <col min="13038" max="13038" width="0.28515625" style="3" customWidth="1"/>
    <col min="13039" max="13039" width="1.28515625" style="3" customWidth="1"/>
    <col min="13040" max="13040" width="0" style="3" hidden="1" customWidth="1"/>
    <col min="13041" max="13041" width="4" style="3" customWidth="1"/>
    <col min="13042" max="13042" width="3.140625" style="3" customWidth="1"/>
    <col min="13043" max="13043" width="0" style="3" hidden="1" customWidth="1"/>
    <col min="13044" max="13044" width="2" style="3" customWidth="1"/>
    <col min="13045" max="13045" width="0.5703125" style="3" customWidth="1"/>
    <col min="13046" max="13046" width="1.28515625" style="3" customWidth="1"/>
    <col min="13047" max="13047" width="8.28515625" style="3" customWidth="1"/>
    <col min="13048" max="13052" width="0" style="3" hidden="1" customWidth="1"/>
    <col min="13053" max="13054" width="9.140625" style="3"/>
    <col min="13055" max="13058" width="10.5703125" style="3" bestFit="1" customWidth="1"/>
    <col min="13059" max="13064" width="16.85546875" style="3" customWidth="1"/>
    <col min="13065" max="13280" width="9.140625" style="3"/>
    <col min="13281" max="13281" width="0.28515625" style="3" customWidth="1"/>
    <col min="13282" max="13282" width="12.7109375" style="3" customWidth="1"/>
    <col min="13283" max="13283" width="2.7109375" style="3" customWidth="1"/>
    <col min="13284" max="13284" width="4.42578125" style="3" customWidth="1"/>
    <col min="13285" max="13285" width="0.5703125" style="3" customWidth="1"/>
    <col min="13286" max="13286" width="8.7109375" style="3" customWidth="1"/>
    <col min="13287" max="13287" width="3.42578125" style="3" customWidth="1"/>
    <col min="13288" max="13288" width="1" style="3" customWidth="1"/>
    <col min="13289" max="13289" width="0" style="3" hidden="1" customWidth="1"/>
    <col min="13290" max="13290" width="3.5703125" style="3" customWidth="1"/>
    <col min="13291" max="13291" width="6.140625" style="3" customWidth="1"/>
    <col min="13292" max="13292" width="14" style="3" customWidth="1"/>
    <col min="13293" max="13293" width="9.85546875" style="3" customWidth="1"/>
    <col min="13294" max="13294" width="0.28515625" style="3" customWidth="1"/>
    <col min="13295" max="13295" width="1.28515625" style="3" customWidth="1"/>
    <col min="13296" max="13296" width="0" style="3" hidden="1" customWidth="1"/>
    <col min="13297" max="13297" width="4" style="3" customWidth="1"/>
    <col min="13298" max="13298" width="3.140625" style="3" customWidth="1"/>
    <col min="13299" max="13299" width="0" style="3" hidden="1" customWidth="1"/>
    <col min="13300" max="13300" width="2" style="3" customWidth="1"/>
    <col min="13301" max="13301" width="0.5703125" style="3" customWidth="1"/>
    <col min="13302" max="13302" width="1.28515625" style="3" customWidth="1"/>
    <col min="13303" max="13303" width="8.28515625" style="3" customWidth="1"/>
    <col min="13304" max="13308" width="0" style="3" hidden="1" customWidth="1"/>
    <col min="13309" max="13310" width="9.140625" style="3"/>
    <col min="13311" max="13314" width="10.5703125" style="3" bestFit="1" customWidth="1"/>
    <col min="13315" max="13320" width="16.85546875" style="3" customWidth="1"/>
    <col min="13321" max="13536" width="9.140625" style="3"/>
    <col min="13537" max="13537" width="0.28515625" style="3" customWidth="1"/>
    <col min="13538" max="13538" width="12.7109375" style="3" customWidth="1"/>
    <col min="13539" max="13539" width="2.7109375" style="3" customWidth="1"/>
    <col min="13540" max="13540" width="4.42578125" style="3" customWidth="1"/>
    <col min="13541" max="13541" width="0.5703125" style="3" customWidth="1"/>
    <col min="13542" max="13542" width="8.7109375" style="3" customWidth="1"/>
    <col min="13543" max="13543" width="3.42578125" style="3" customWidth="1"/>
    <col min="13544" max="13544" width="1" style="3" customWidth="1"/>
    <col min="13545" max="13545" width="0" style="3" hidden="1" customWidth="1"/>
    <col min="13546" max="13546" width="3.5703125" style="3" customWidth="1"/>
    <col min="13547" max="13547" width="6.140625" style="3" customWidth="1"/>
    <col min="13548" max="13548" width="14" style="3" customWidth="1"/>
    <col min="13549" max="13549" width="9.85546875" style="3" customWidth="1"/>
    <col min="13550" max="13550" width="0.28515625" style="3" customWidth="1"/>
    <col min="13551" max="13551" width="1.28515625" style="3" customWidth="1"/>
    <col min="13552" max="13552" width="0" style="3" hidden="1" customWidth="1"/>
    <col min="13553" max="13553" width="4" style="3" customWidth="1"/>
    <col min="13554" max="13554" width="3.140625" style="3" customWidth="1"/>
    <col min="13555" max="13555" width="0" style="3" hidden="1" customWidth="1"/>
    <col min="13556" max="13556" width="2" style="3" customWidth="1"/>
    <col min="13557" max="13557" width="0.5703125" style="3" customWidth="1"/>
    <col min="13558" max="13558" width="1.28515625" style="3" customWidth="1"/>
    <col min="13559" max="13559" width="8.28515625" style="3" customWidth="1"/>
    <col min="13560" max="13564" width="0" style="3" hidden="1" customWidth="1"/>
    <col min="13565" max="13566" width="9.140625" style="3"/>
    <col min="13567" max="13570" width="10.5703125" style="3" bestFit="1" customWidth="1"/>
    <col min="13571" max="13576" width="16.85546875" style="3" customWidth="1"/>
    <col min="13577" max="13792" width="9.140625" style="3"/>
    <col min="13793" max="13793" width="0.28515625" style="3" customWidth="1"/>
    <col min="13794" max="13794" width="12.7109375" style="3" customWidth="1"/>
    <col min="13795" max="13795" width="2.7109375" style="3" customWidth="1"/>
    <col min="13796" max="13796" width="4.42578125" style="3" customWidth="1"/>
    <col min="13797" max="13797" width="0.5703125" style="3" customWidth="1"/>
    <col min="13798" max="13798" width="8.7109375" style="3" customWidth="1"/>
    <col min="13799" max="13799" width="3.42578125" style="3" customWidth="1"/>
    <col min="13800" max="13800" width="1" style="3" customWidth="1"/>
    <col min="13801" max="13801" width="0" style="3" hidden="1" customWidth="1"/>
    <col min="13802" max="13802" width="3.5703125" style="3" customWidth="1"/>
    <col min="13803" max="13803" width="6.140625" style="3" customWidth="1"/>
    <col min="13804" max="13804" width="14" style="3" customWidth="1"/>
    <col min="13805" max="13805" width="9.85546875" style="3" customWidth="1"/>
    <col min="13806" max="13806" width="0.28515625" style="3" customWidth="1"/>
    <col min="13807" max="13807" width="1.28515625" style="3" customWidth="1"/>
    <col min="13808" max="13808" width="0" style="3" hidden="1" customWidth="1"/>
    <col min="13809" max="13809" width="4" style="3" customWidth="1"/>
    <col min="13810" max="13810" width="3.140625" style="3" customWidth="1"/>
    <col min="13811" max="13811" width="0" style="3" hidden="1" customWidth="1"/>
    <col min="13812" max="13812" width="2" style="3" customWidth="1"/>
    <col min="13813" max="13813" width="0.5703125" style="3" customWidth="1"/>
    <col min="13814" max="13814" width="1.28515625" style="3" customWidth="1"/>
    <col min="13815" max="13815" width="8.28515625" style="3" customWidth="1"/>
    <col min="13816" max="13820" width="0" style="3" hidden="1" customWidth="1"/>
    <col min="13821" max="13822" width="9.140625" style="3"/>
    <col min="13823" max="13826" width="10.5703125" style="3" bestFit="1" customWidth="1"/>
    <col min="13827" max="13832" width="16.85546875" style="3" customWidth="1"/>
    <col min="13833" max="14048" width="9.140625" style="3"/>
    <col min="14049" max="14049" width="0.28515625" style="3" customWidth="1"/>
    <col min="14050" max="14050" width="12.7109375" style="3" customWidth="1"/>
    <col min="14051" max="14051" width="2.7109375" style="3" customWidth="1"/>
    <col min="14052" max="14052" width="4.42578125" style="3" customWidth="1"/>
    <col min="14053" max="14053" width="0.5703125" style="3" customWidth="1"/>
    <col min="14054" max="14054" width="8.7109375" style="3" customWidth="1"/>
    <col min="14055" max="14055" width="3.42578125" style="3" customWidth="1"/>
    <col min="14056" max="14056" width="1" style="3" customWidth="1"/>
    <col min="14057" max="14057" width="0" style="3" hidden="1" customWidth="1"/>
    <col min="14058" max="14058" width="3.5703125" style="3" customWidth="1"/>
    <col min="14059" max="14059" width="6.140625" style="3" customWidth="1"/>
    <col min="14060" max="14060" width="14" style="3" customWidth="1"/>
    <col min="14061" max="14061" width="9.85546875" style="3" customWidth="1"/>
    <col min="14062" max="14062" width="0.28515625" style="3" customWidth="1"/>
    <col min="14063" max="14063" width="1.28515625" style="3" customWidth="1"/>
    <col min="14064" max="14064" width="0" style="3" hidden="1" customWidth="1"/>
    <col min="14065" max="14065" width="4" style="3" customWidth="1"/>
    <col min="14066" max="14066" width="3.140625" style="3" customWidth="1"/>
    <col min="14067" max="14067" width="0" style="3" hidden="1" customWidth="1"/>
    <col min="14068" max="14068" width="2" style="3" customWidth="1"/>
    <col min="14069" max="14069" width="0.5703125" style="3" customWidth="1"/>
    <col min="14070" max="14070" width="1.28515625" style="3" customWidth="1"/>
    <col min="14071" max="14071" width="8.28515625" style="3" customWidth="1"/>
    <col min="14072" max="14076" width="0" style="3" hidden="1" customWidth="1"/>
    <col min="14077" max="14078" width="9.140625" style="3"/>
    <col min="14079" max="14082" width="10.5703125" style="3" bestFit="1" customWidth="1"/>
    <col min="14083" max="14088" width="16.85546875" style="3" customWidth="1"/>
    <col min="14089" max="14304" width="9.140625" style="3"/>
    <col min="14305" max="14305" width="0.28515625" style="3" customWidth="1"/>
    <col min="14306" max="14306" width="12.7109375" style="3" customWidth="1"/>
    <col min="14307" max="14307" width="2.7109375" style="3" customWidth="1"/>
    <col min="14308" max="14308" width="4.42578125" style="3" customWidth="1"/>
    <col min="14309" max="14309" width="0.5703125" style="3" customWidth="1"/>
    <col min="14310" max="14310" width="8.7109375" style="3" customWidth="1"/>
    <col min="14311" max="14311" width="3.42578125" style="3" customWidth="1"/>
    <col min="14312" max="14312" width="1" style="3" customWidth="1"/>
    <col min="14313" max="14313" width="0" style="3" hidden="1" customWidth="1"/>
    <col min="14314" max="14314" width="3.5703125" style="3" customWidth="1"/>
    <col min="14315" max="14315" width="6.140625" style="3" customWidth="1"/>
    <col min="14316" max="14316" width="14" style="3" customWidth="1"/>
    <col min="14317" max="14317" width="9.85546875" style="3" customWidth="1"/>
    <col min="14318" max="14318" width="0.28515625" style="3" customWidth="1"/>
    <col min="14319" max="14319" width="1.28515625" style="3" customWidth="1"/>
    <col min="14320" max="14320" width="0" style="3" hidden="1" customWidth="1"/>
    <col min="14321" max="14321" width="4" style="3" customWidth="1"/>
    <col min="14322" max="14322" width="3.140625" style="3" customWidth="1"/>
    <col min="14323" max="14323" width="0" style="3" hidden="1" customWidth="1"/>
    <col min="14324" max="14324" width="2" style="3" customWidth="1"/>
    <col min="14325" max="14325" width="0.5703125" style="3" customWidth="1"/>
    <col min="14326" max="14326" width="1.28515625" style="3" customWidth="1"/>
    <col min="14327" max="14327" width="8.28515625" style="3" customWidth="1"/>
    <col min="14328" max="14332" width="0" style="3" hidden="1" customWidth="1"/>
    <col min="14333" max="14334" width="9.140625" style="3"/>
    <col min="14335" max="14338" width="10.5703125" style="3" bestFit="1" customWidth="1"/>
    <col min="14339" max="14344" width="16.85546875" style="3" customWidth="1"/>
    <col min="14345" max="14560" width="9.140625" style="3"/>
    <col min="14561" max="14561" width="0.28515625" style="3" customWidth="1"/>
    <col min="14562" max="14562" width="12.7109375" style="3" customWidth="1"/>
    <col min="14563" max="14563" width="2.7109375" style="3" customWidth="1"/>
    <col min="14564" max="14564" width="4.42578125" style="3" customWidth="1"/>
    <col min="14565" max="14565" width="0.5703125" style="3" customWidth="1"/>
    <col min="14566" max="14566" width="8.7109375" style="3" customWidth="1"/>
    <col min="14567" max="14567" width="3.42578125" style="3" customWidth="1"/>
    <col min="14568" max="14568" width="1" style="3" customWidth="1"/>
    <col min="14569" max="14569" width="0" style="3" hidden="1" customWidth="1"/>
    <col min="14570" max="14570" width="3.5703125" style="3" customWidth="1"/>
    <col min="14571" max="14571" width="6.140625" style="3" customWidth="1"/>
    <col min="14572" max="14572" width="14" style="3" customWidth="1"/>
    <col min="14573" max="14573" width="9.85546875" style="3" customWidth="1"/>
    <col min="14574" max="14574" width="0.28515625" style="3" customWidth="1"/>
    <col min="14575" max="14575" width="1.28515625" style="3" customWidth="1"/>
    <col min="14576" max="14576" width="0" style="3" hidden="1" customWidth="1"/>
    <col min="14577" max="14577" width="4" style="3" customWidth="1"/>
    <col min="14578" max="14578" width="3.140625" style="3" customWidth="1"/>
    <col min="14579" max="14579" width="0" style="3" hidden="1" customWidth="1"/>
    <col min="14580" max="14580" width="2" style="3" customWidth="1"/>
    <col min="14581" max="14581" width="0.5703125" style="3" customWidth="1"/>
    <col min="14582" max="14582" width="1.28515625" style="3" customWidth="1"/>
    <col min="14583" max="14583" width="8.28515625" style="3" customWidth="1"/>
    <col min="14584" max="14588" width="0" style="3" hidden="1" customWidth="1"/>
    <col min="14589" max="14590" width="9.140625" style="3"/>
    <col min="14591" max="14594" width="10.5703125" style="3" bestFit="1" customWidth="1"/>
    <col min="14595" max="14600" width="16.85546875" style="3" customWidth="1"/>
    <col min="14601" max="14816" width="9.140625" style="3"/>
    <col min="14817" max="14817" width="0.28515625" style="3" customWidth="1"/>
    <col min="14818" max="14818" width="12.7109375" style="3" customWidth="1"/>
    <col min="14819" max="14819" width="2.7109375" style="3" customWidth="1"/>
    <col min="14820" max="14820" width="4.42578125" style="3" customWidth="1"/>
    <col min="14821" max="14821" width="0.5703125" style="3" customWidth="1"/>
    <col min="14822" max="14822" width="8.7109375" style="3" customWidth="1"/>
    <col min="14823" max="14823" width="3.42578125" style="3" customWidth="1"/>
    <col min="14824" max="14824" width="1" style="3" customWidth="1"/>
    <col min="14825" max="14825" width="0" style="3" hidden="1" customWidth="1"/>
    <col min="14826" max="14826" width="3.5703125" style="3" customWidth="1"/>
    <col min="14827" max="14827" width="6.140625" style="3" customWidth="1"/>
    <col min="14828" max="14828" width="14" style="3" customWidth="1"/>
    <col min="14829" max="14829" width="9.85546875" style="3" customWidth="1"/>
    <col min="14830" max="14830" width="0.28515625" style="3" customWidth="1"/>
    <col min="14831" max="14831" width="1.28515625" style="3" customWidth="1"/>
    <col min="14832" max="14832" width="0" style="3" hidden="1" customWidth="1"/>
    <col min="14833" max="14833" width="4" style="3" customWidth="1"/>
    <col min="14834" max="14834" width="3.140625" style="3" customWidth="1"/>
    <col min="14835" max="14835" width="0" style="3" hidden="1" customWidth="1"/>
    <col min="14836" max="14836" width="2" style="3" customWidth="1"/>
    <col min="14837" max="14837" width="0.5703125" style="3" customWidth="1"/>
    <col min="14838" max="14838" width="1.28515625" style="3" customWidth="1"/>
    <col min="14839" max="14839" width="8.28515625" style="3" customWidth="1"/>
    <col min="14840" max="14844" width="0" style="3" hidden="1" customWidth="1"/>
    <col min="14845" max="14846" width="9.140625" style="3"/>
    <col min="14847" max="14850" width="10.5703125" style="3" bestFit="1" customWidth="1"/>
    <col min="14851" max="14856" width="16.85546875" style="3" customWidth="1"/>
    <col min="14857" max="15072" width="9.140625" style="3"/>
    <col min="15073" max="15073" width="0.28515625" style="3" customWidth="1"/>
    <col min="15074" max="15074" width="12.7109375" style="3" customWidth="1"/>
    <col min="15075" max="15075" width="2.7109375" style="3" customWidth="1"/>
    <col min="15076" max="15076" width="4.42578125" style="3" customWidth="1"/>
    <col min="15077" max="15077" width="0.5703125" style="3" customWidth="1"/>
    <col min="15078" max="15078" width="8.7109375" style="3" customWidth="1"/>
    <col min="15079" max="15079" width="3.42578125" style="3" customWidth="1"/>
    <col min="15080" max="15080" width="1" style="3" customWidth="1"/>
    <col min="15081" max="15081" width="0" style="3" hidden="1" customWidth="1"/>
    <col min="15082" max="15082" width="3.5703125" style="3" customWidth="1"/>
    <col min="15083" max="15083" width="6.140625" style="3" customWidth="1"/>
    <col min="15084" max="15084" width="14" style="3" customWidth="1"/>
    <col min="15085" max="15085" width="9.85546875" style="3" customWidth="1"/>
    <col min="15086" max="15086" width="0.28515625" style="3" customWidth="1"/>
    <col min="15087" max="15087" width="1.28515625" style="3" customWidth="1"/>
    <col min="15088" max="15088" width="0" style="3" hidden="1" customWidth="1"/>
    <col min="15089" max="15089" width="4" style="3" customWidth="1"/>
    <col min="15090" max="15090" width="3.140625" style="3" customWidth="1"/>
    <col min="15091" max="15091" width="0" style="3" hidden="1" customWidth="1"/>
    <col min="15092" max="15092" width="2" style="3" customWidth="1"/>
    <col min="15093" max="15093" width="0.5703125" style="3" customWidth="1"/>
    <col min="15094" max="15094" width="1.28515625" style="3" customWidth="1"/>
    <col min="15095" max="15095" width="8.28515625" style="3" customWidth="1"/>
    <col min="15096" max="15100" width="0" style="3" hidden="1" customWidth="1"/>
    <col min="15101" max="15102" width="9.140625" style="3"/>
    <col min="15103" max="15106" width="10.5703125" style="3" bestFit="1" customWidth="1"/>
    <col min="15107" max="15112" width="16.85546875" style="3" customWidth="1"/>
    <col min="15113" max="15328" width="9.140625" style="3"/>
    <col min="15329" max="15329" width="0.28515625" style="3" customWidth="1"/>
    <col min="15330" max="15330" width="12.7109375" style="3" customWidth="1"/>
    <col min="15331" max="15331" width="2.7109375" style="3" customWidth="1"/>
    <col min="15332" max="15332" width="4.42578125" style="3" customWidth="1"/>
    <col min="15333" max="15333" width="0.5703125" style="3" customWidth="1"/>
    <col min="15334" max="15334" width="8.7109375" style="3" customWidth="1"/>
    <col min="15335" max="15335" width="3.42578125" style="3" customWidth="1"/>
    <col min="15336" max="15336" width="1" style="3" customWidth="1"/>
    <col min="15337" max="15337" width="0" style="3" hidden="1" customWidth="1"/>
    <col min="15338" max="15338" width="3.5703125" style="3" customWidth="1"/>
    <col min="15339" max="15339" width="6.140625" style="3" customWidth="1"/>
    <col min="15340" max="15340" width="14" style="3" customWidth="1"/>
    <col min="15341" max="15341" width="9.85546875" style="3" customWidth="1"/>
    <col min="15342" max="15342" width="0.28515625" style="3" customWidth="1"/>
    <col min="15343" max="15343" width="1.28515625" style="3" customWidth="1"/>
    <col min="15344" max="15344" width="0" style="3" hidden="1" customWidth="1"/>
    <col min="15345" max="15345" width="4" style="3" customWidth="1"/>
    <col min="15346" max="15346" width="3.140625" style="3" customWidth="1"/>
    <col min="15347" max="15347" width="0" style="3" hidden="1" customWidth="1"/>
    <col min="15348" max="15348" width="2" style="3" customWidth="1"/>
    <col min="15349" max="15349" width="0.5703125" style="3" customWidth="1"/>
    <col min="15350" max="15350" width="1.28515625" style="3" customWidth="1"/>
    <col min="15351" max="15351" width="8.28515625" style="3" customWidth="1"/>
    <col min="15352" max="15356" width="0" style="3" hidden="1" customWidth="1"/>
    <col min="15357" max="15358" width="9.140625" style="3"/>
    <col min="15359" max="15362" width="10.5703125" style="3" bestFit="1" customWidth="1"/>
    <col min="15363" max="15368" width="16.85546875" style="3" customWidth="1"/>
    <col min="15369" max="15584" width="9.140625" style="3"/>
    <col min="15585" max="15585" width="0.28515625" style="3" customWidth="1"/>
    <col min="15586" max="15586" width="12.7109375" style="3" customWidth="1"/>
    <col min="15587" max="15587" width="2.7109375" style="3" customWidth="1"/>
    <col min="15588" max="15588" width="4.42578125" style="3" customWidth="1"/>
    <col min="15589" max="15589" width="0.5703125" style="3" customWidth="1"/>
    <col min="15590" max="15590" width="8.7109375" style="3" customWidth="1"/>
    <col min="15591" max="15591" width="3.42578125" style="3" customWidth="1"/>
    <col min="15592" max="15592" width="1" style="3" customWidth="1"/>
    <col min="15593" max="15593" width="0" style="3" hidden="1" customWidth="1"/>
    <col min="15594" max="15594" width="3.5703125" style="3" customWidth="1"/>
    <col min="15595" max="15595" width="6.140625" style="3" customWidth="1"/>
    <col min="15596" max="15596" width="14" style="3" customWidth="1"/>
    <col min="15597" max="15597" width="9.85546875" style="3" customWidth="1"/>
    <col min="15598" max="15598" width="0.28515625" style="3" customWidth="1"/>
    <col min="15599" max="15599" width="1.28515625" style="3" customWidth="1"/>
    <col min="15600" max="15600" width="0" style="3" hidden="1" customWidth="1"/>
    <col min="15601" max="15601" width="4" style="3" customWidth="1"/>
    <col min="15602" max="15602" width="3.140625" style="3" customWidth="1"/>
    <col min="15603" max="15603" width="0" style="3" hidden="1" customWidth="1"/>
    <col min="15604" max="15604" width="2" style="3" customWidth="1"/>
    <col min="15605" max="15605" width="0.5703125" style="3" customWidth="1"/>
    <col min="15606" max="15606" width="1.28515625" style="3" customWidth="1"/>
    <col min="15607" max="15607" width="8.28515625" style="3" customWidth="1"/>
    <col min="15608" max="15612" width="0" style="3" hidden="1" customWidth="1"/>
    <col min="15613" max="15614" width="9.140625" style="3"/>
    <col min="15615" max="15618" width="10.5703125" style="3" bestFit="1" customWidth="1"/>
    <col min="15619" max="15624" width="16.85546875" style="3" customWidth="1"/>
    <col min="15625" max="15840" width="9.140625" style="3"/>
    <col min="15841" max="15841" width="0.28515625" style="3" customWidth="1"/>
    <col min="15842" max="15842" width="12.7109375" style="3" customWidth="1"/>
    <col min="15843" max="15843" width="2.7109375" style="3" customWidth="1"/>
    <col min="15844" max="15844" width="4.42578125" style="3" customWidth="1"/>
    <col min="15845" max="15845" width="0.5703125" style="3" customWidth="1"/>
    <col min="15846" max="15846" width="8.7109375" style="3" customWidth="1"/>
    <col min="15847" max="15847" width="3.42578125" style="3" customWidth="1"/>
    <col min="15848" max="15848" width="1" style="3" customWidth="1"/>
    <col min="15849" max="15849" width="0" style="3" hidden="1" customWidth="1"/>
    <col min="15850" max="15850" width="3.5703125" style="3" customWidth="1"/>
    <col min="15851" max="15851" width="6.140625" style="3" customWidth="1"/>
    <col min="15852" max="15852" width="14" style="3" customWidth="1"/>
    <col min="15853" max="15853" width="9.85546875" style="3" customWidth="1"/>
    <col min="15854" max="15854" width="0.28515625" style="3" customWidth="1"/>
    <col min="15855" max="15855" width="1.28515625" style="3" customWidth="1"/>
    <col min="15856" max="15856" width="0" style="3" hidden="1" customWidth="1"/>
    <col min="15857" max="15857" width="4" style="3" customWidth="1"/>
    <col min="15858" max="15858" width="3.140625" style="3" customWidth="1"/>
    <col min="15859" max="15859" width="0" style="3" hidden="1" customWidth="1"/>
    <col min="15860" max="15860" width="2" style="3" customWidth="1"/>
    <col min="15861" max="15861" width="0.5703125" style="3" customWidth="1"/>
    <col min="15862" max="15862" width="1.28515625" style="3" customWidth="1"/>
    <col min="15863" max="15863" width="8.28515625" style="3" customWidth="1"/>
    <col min="15864" max="15868" width="0" style="3" hidden="1" customWidth="1"/>
    <col min="15869" max="15870" width="9.140625" style="3"/>
    <col min="15871" max="15874" width="10.5703125" style="3" bestFit="1" customWidth="1"/>
    <col min="15875" max="15880" width="16.85546875" style="3" customWidth="1"/>
    <col min="15881" max="16096" width="9.140625" style="3"/>
    <col min="16097" max="16097" width="0.28515625" style="3" customWidth="1"/>
    <col min="16098" max="16098" width="12.7109375" style="3" customWidth="1"/>
    <col min="16099" max="16099" width="2.7109375" style="3" customWidth="1"/>
    <col min="16100" max="16100" width="4.42578125" style="3" customWidth="1"/>
    <col min="16101" max="16101" width="0.5703125" style="3" customWidth="1"/>
    <col min="16102" max="16102" width="8.7109375" style="3" customWidth="1"/>
    <col min="16103" max="16103" width="3.42578125" style="3" customWidth="1"/>
    <col min="16104" max="16104" width="1" style="3" customWidth="1"/>
    <col min="16105" max="16105" width="0" style="3" hidden="1" customWidth="1"/>
    <col min="16106" max="16106" width="3.5703125" style="3" customWidth="1"/>
    <col min="16107" max="16107" width="6.140625" style="3" customWidth="1"/>
    <col min="16108" max="16108" width="14" style="3" customWidth="1"/>
    <col min="16109" max="16109" width="9.85546875" style="3" customWidth="1"/>
    <col min="16110" max="16110" width="0.28515625" style="3" customWidth="1"/>
    <col min="16111" max="16111" width="1.28515625" style="3" customWidth="1"/>
    <col min="16112" max="16112" width="0" style="3" hidden="1" customWidth="1"/>
    <col min="16113" max="16113" width="4" style="3" customWidth="1"/>
    <col min="16114" max="16114" width="3.140625" style="3" customWidth="1"/>
    <col min="16115" max="16115" width="0" style="3" hidden="1" customWidth="1"/>
    <col min="16116" max="16116" width="2" style="3" customWidth="1"/>
    <col min="16117" max="16117" width="0.5703125" style="3" customWidth="1"/>
    <col min="16118" max="16118" width="1.28515625" style="3" customWidth="1"/>
    <col min="16119" max="16119" width="8.28515625" style="3" customWidth="1"/>
    <col min="16120" max="16124" width="0" style="3" hidden="1" customWidth="1"/>
    <col min="16125" max="16126" width="9.140625" style="3"/>
    <col min="16127" max="16130" width="10.5703125" style="3" bestFit="1" customWidth="1"/>
    <col min="16131" max="16136" width="16.85546875" style="3" customWidth="1"/>
    <col min="16137" max="16384" width="9.140625" style="3"/>
  </cols>
  <sheetData>
    <row r="1" spans="1:13" ht="3.75" hidden="1" customHeight="1">
      <c r="B1" s="6"/>
      <c r="C1" s="6"/>
      <c r="D1" s="6"/>
      <c r="E1" s="6"/>
      <c r="F1" s="6"/>
      <c r="G1" s="6"/>
      <c r="H1" s="6"/>
    </row>
    <row r="2" spans="1:13" s="52" customFormat="1" ht="9.75" customHeight="1">
      <c r="B2" s="6"/>
      <c r="C2" s="6"/>
      <c r="D2" s="6"/>
      <c r="E2" s="6"/>
      <c r="F2" s="6"/>
      <c r="G2" s="6"/>
      <c r="H2" s="6"/>
    </row>
    <row r="3" spans="1:13" ht="35.25" customHeight="1">
      <c r="A3" s="5"/>
      <c r="B3" s="2"/>
      <c r="C3" s="2"/>
      <c r="D3" s="2"/>
      <c r="E3" s="2"/>
      <c r="F3" s="2"/>
      <c r="G3" s="99" t="str">
        <f>'NStar 0-499K'!F2</f>
        <v>Effective: December 1, 2015</v>
      </c>
      <c r="H3" s="109"/>
      <c r="I3" s="1"/>
    </row>
    <row r="4" spans="1:13" ht="9.75" hidden="1" customHeight="1">
      <c r="A4" s="5"/>
      <c r="B4" s="5"/>
      <c r="C4" s="5"/>
      <c r="D4" s="5"/>
      <c r="E4" s="5"/>
      <c r="F4" s="110"/>
      <c r="G4" s="110"/>
      <c r="H4" s="5"/>
    </row>
    <row r="5" spans="1:13" ht="409.6" hidden="1" customHeight="1">
      <c r="A5" s="5"/>
      <c r="B5" s="5"/>
      <c r="C5" s="5"/>
      <c r="D5" s="5"/>
      <c r="E5" s="5"/>
      <c r="F5" s="5"/>
      <c r="G5" s="5"/>
      <c r="H5" s="5"/>
    </row>
    <row r="6" spans="1:13" ht="6" hidden="1" customHeight="1">
      <c r="A6" s="5"/>
      <c r="B6" s="5"/>
      <c r="C6" s="5"/>
      <c r="D6" s="5"/>
      <c r="E6" s="5"/>
      <c r="F6" s="110"/>
      <c r="G6" s="110"/>
      <c r="H6" s="5"/>
    </row>
    <row r="7" spans="1:13" ht="6" hidden="1" customHeight="1">
      <c r="A7" s="5"/>
      <c r="B7" s="5"/>
      <c r="C7" s="5"/>
      <c r="D7" s="5"/>
      <c r="E7" s="5"/>
      <c r="F7" s="5"/>
      <c r="G7" s="5"/>
      <c r="H7" s="5"/>
    </row>
    <row r="8" spans="1:13" s="56" customFormat="1" ht="18.75" customHeight="1" thickBot="1">
      <c r="I8" s="54" t="str">
        <f>'NStar 0-499K'!I3</f>
        <v>100% REC Adder:</v>
      </c>
    </row>
    <row r="9" spans="1:13" s="56" customFormat="1" ht="18.75" customHeight="1" thickTop="1" thickBot="1">
      <c r="I9" s="57">
        <f>'NStar 0-499K'!I4</f>
        <v>1.6000000000000001E-3</v>
      </c>
    </row>
    <row r="10" spans="1:13" s="56" customFormat="1" ht="46.5" customHeight="1" thickTop="1" thickBot="1">
      <c r="I10" s="58" t="s">
        <v>49</v>
      </c>
    </row>
    <row r="11" spans="1:13" ht="18.75" customHeight="1" thickBot="1">
      <c r="B11" s="81" t="s">
        <v>0</v>
      </c>
      <c r="C11" s="83" t="s">
        <v>1</v>
      </c>
      <c r="D11" s="85" t="s">
        <v>2</v>
      </c>
      <c r="E11" s="93" t="s">
        <v>3</v>
      </c>
      <c r="F11" s="94"/>
      <c r="G11" s="94"/>
      <c r="H11" s="94"/>
      <c r="I11" s="111"/>
      <c r="J11" s="112"/>
    </row>
    <row r="12" spans="1:13" ht="18.75" customHeight="1" thickBot="1">
      <c r="B12" s="82"/>
      <c r="C12" s="84"/>
      <c r="D12" s="86"/>
      <c r="E12" s="22">
        <f>'NStar 0-499K'!$D$11</f>
        <v>42352</v>
      </c>
      <c r="F12" s="22">
        <f>'NStar 0-499K'!$E$11</f>
        <v>42383</v>
      </c>
      <c r="G12" s="22">
        <f>'NStar 0-499K'!$F$11</f>
        <v>42414</v>
      </c>
      <c r="H12" s="22">
        <f>'NStar 0-499K'!$G$11</f>
        <v>42443</v>
      </c>
      <c r="I12" s="22">
        <f>'NStar 0-499K'!$H$11</f>
        <v>42474</v>
      </c>
      <c r="J12" s="22">
        <f>'NStar 0-499K'!$I$11</f>
        <v>42504</v>
      </c>
    </row>
    <row r="13" spans="1:13" ht="25.5" customHeight="1" thickBot="1">
      <c r="B13" s="43" t="s">
        <v>9</v>
      </c>
      <c r="C13" s="44" t="s">
        <v>6</v>
      </c>
      <c r="D13" s="43">
        <v>6</v>
      </c>
      <c r="E13" s="59">
        <f>'NStar 0-499K'!D21-0.0011</f>
        <v>9.0490000000000001E-2</v>
      </c>
      <c r="F13" s="59">
        <f>'NStar 0-499K'!E21-0.0011</f>
        <v>8.9439999999999992E-2</v>
      </c>
      <c r="G13" s="59">
        <f>'NStar 0-499K'!F21-0.0011</f>
        <v>8.6809999999999998E-2</v>
      </c>
      <c r="H13" s="59">
        <f>'NStar 0-499K'!G21-0.0011</f>
        <v>8.2409999999999997E-2</v>
      </c>
      <c r="I13" s="59">
        <f>'NStar 0-499K'!H21-0.0011</f>
        <v>8.0299999999999996E-2</v>
      </c>
      <c r="J13" s="59">
        <f>'NStar 0-499K'!I21-0.0011</f>
        <v>8.1549999999999997E-2</v>
      </c>
      <c r="K13" s="4"/>
      <c r="L13" s="4"/>
      <c r="M13" s="4"/>
    </row>
    <row r="14" spans="1:13" ht="25.5" customHeight="1" thickBot="1">
      <c r="B14" s="43" t="s">
        <v>9</v>
      </c>
      <c r="C14" s="44" t="s">
        <v>6</v>
      </c>
      <c r="D14" s="43">
        <v>12</v>
      </c>
      <c r="E14" s="59">
        <f>'NStar 0-499K'!D22-0.0011</f>
        <v>8.7429999999999994E-2</v>
      </c>
      <c r="F14" s="59">
        <f>'NStar 0-499K'!E22-0.0011</f>
        <v>8.861999999999999E-2</v>
      </c>
      <c r="G14" s="59">
        <f>'NStar 0-499K'!F22-0.0011</f>
        <v>8.9959999999999998E-2</v>
      </c>
      <c r="H14" s="59">
        <f>'NStar 0-499K'!G22-0.0011</f>
        <v>9.0619999999999992E-2</v>
      </c>
      <c r="I14" s="59">
        <f>'NStar 0-499K'!H22-0.0011</f>
        <v>9.017E-2</v>
      </c>
      <c r="J14" s="59">
        <f>'NStar 0-499K'!I22-0.0011</f>
        <v>9.06E-2</v>
      </c>
      <c r="K14" s="4"/>
      <c r="L14" s="4"/>
      <c r="M14" s="4"/>
    </row>
    <row r="15" spans="1:13" ht="25.5" customHeight="1" thickBot="1">
      <c r="B15" s="43" t="s">
        <v>9</v>
      </c>
      <c r="C15" s="44" t="s">
        <v>6</v>
      </c>
      <c r="D15" s="43">
        <v>18</v>
      </c>
      <c r="E15" s="59">
        <f>'NStar 0-499K'!D23-0.0011</f>
        <v>9.0889999999999999E-2</v>
      </c>
      <c r="F15" s="59">
        <f>'NStar 0-499K'!E23-0.0011</f>
        <v>9.1639999999999999E-2</v>
      </c>
      <c r="G15" s="59">
        <f>'NStar 0-499K'!F23-0.0011</f>
        <v>9.1609999999999997E-2</v>
      </c>
      <c r="H15" s="59">
        <f>'NStar 0-499K'!G23-0.0011</f>
        <v>9.0869999999999992E-2</v>
      </c>
      <c r="I15" s="59">
        <f>'NStar 0-499K'!H23-0.0011</f>
        <v>9.1130000000000003E-2</v>
      </c>
      <c r="J15" s="59">
        <f>'NStar 0-499K'!I23-0.0011</f>
        <v>9.2449999999999991E-2</v>
      </c>
      <c r="K15" s="4"/>
      <c r="L15" s="4"/>
      <c r="M15" s="4"/>
    </row>
    <row r="16" spans="1:13" ht="25.5" customHeight="1" thickBot="1">
      <c r="B16" s="43" t="s">
        <v>9</v>
      </c>
      <c r="C16" s="44" t="s">
        <v>6</v>
      </c>
      <c r="D16" s="43">
        <v>24</v>
      </c>
      <c r="E16" s="59">
        <f>'NStar 0-499K'!D24-0.0011</f>
        <v>9.3579999999999997E-2</v>
      </c>
      <c r="F16" s="59">
        <f>'NStar 0-499K'!E24-0.0011</f>
        <v>9.4719999999999999E-2</v>
      </c>
      <c r="G16" s="59">
        <f>'NStar 0-499K'!F24-0.0011</f>
        <v>9.6619999999999998E-2</v>
      </c>
      <c r="H16" s="59">
        <f>'NStar 0-499K'!G24-0.0011</f>
        <v>9.8150000000000001E-2</v>
      </c>
      <c r="I16" s="59">
        <f>'NStar 0-499K'!H24-0.0011</f>
        <v>9.9289999999999989E-2</v>
      </c>
      <c r="J16" s="59">
        <f>'NStar 0-499K'!I24-0.0011</f>
        <v>0.10027</v>
      </c>
      <c r="K16" s="4"/>
      <c r="L16" s="4"/>
      <c r="M16" s="4"/>
    </row>
    <row r="17" spans="2:13" ht="25.5" customHeight="1" thickBot="1">
      <c r="B17" s="43" t="s">
        <v>32</v>
      </c>
      <c r="C17" s="44" t="s">
        <v>6</v>
      </c>
      <c r="D17" s="69">
        <f>Sheet1!X22</f>
        <v>6</v>
      </c>
      <c r="E17" s="59" t="str">
        <f>IF(Sheet1!$X$21=E12,Sheet1!$Q$21-0.0011+'NStar 0-499K'!Y12, " ")</f>
        <v xml:space="preserve"> </v>
      </c>
      <c r="F17" s="59" t="str">
        <f>IF(Sheet1!$X$21=F12,Sheet1!$Q$21-0.0011+'NStar 0-499K'!Y12, " ")</f>
        <v xml:space="preserve"> </v>
      </c>
      <c r="G17" s="59" t="str">
        <f>IF(Sheet1!$X$21=G12,Sheet1!$Q$21-0.0011+'NStar 0-499K'!Y12, " ")</f>
        <v xml:space="preserve"> </v>
      </c>
      <c r="H17" s="59" t="str">
        <f>IF(Sheet1!$X$21=H12,Sheet1!$Q$21-0.0011+'NStar 0-499K'!Y12, " ")</f>
        <v xml:space="preserve"> </v>
      </c>
      <c r="I17" s="59">
        <f>IF(Sheet1!$X$21=I12,Sheet1!$Q$21-0.0011+'NStar 0-499K'!Y12, " ")</f>
        <v>8.0299999999999996E-2</v>
      </c>
      <c r="J17" s="59" t="str">
        <f>IF(Sheet1!$X$21=J12,Sheet1!$Q$21-0.0011+'NStar 0-499K'!Y12, " ")</f>
        <v xml:space="preserve"> </v>
      </c>
      <c r="K17" s="4"/>
      <c r="L17" s="4"/>
      <c r="M17" s="4"/>
    </row>
    <row r="18" spans="2:13" s="52" customFormat="1" ht="25.5" customHeight="1" thickBot="1">
      <c r="B18" s="43" t="s">
        <v>52</v>
      </c>
      <c r="C18" s="67" t="s">
        <v>6</v>
      </c>
      <c r="D18" s="70">
        <v>6</v>
      </c>
      <c r="E18" s="68">
        <f>VLOOKUP(D18,Sheet1!A21:I39,4,FALSE)-0.0011+'NStar 0-499K'!Y12</f>
        <v>9.0490000000000001E-2</v>
      </c>
      <c r="F18" s="59">
        <f>VLOOKUP(D18,Sheet1!A21:I39,5,FALSE)-0.0011+'NStar 0-499K'!Y12</f>
        <v>8.9439999999999992E-2</v>
      </c>
      <c r="G18" s="59">
        <f>VLOOKUP(D18,Sheet1!A21:I39,6,FALSE)-0.0011+'NStar 0-499K'!Y12</f>
        <v>8.6809999999999998E-2</v>
      </c>
      <c r="H18" s="59">
        <f>VLOOKUP(D18,Sheet1!A21:I39,7,FALSE)-0.0011+'NStar 0-499K'!Y12</f>
        <v>8.2409999999999997E-2</v>
      </c>
      <c r="I18" s="59">
        <f>VLOOKUP(D18,Sheet1!A21:I39,8,FALSE)-0.0011+'NStar 0-499K'!Y12</f>
        <v>8.0299999999999996E-2</v>
      </c>
      <c r="J18" s="59">
        <f>VLOOKUP(D18,Sheet1!A21:I39,9,FALSE)-0.0011+'NStar 0-499K'!Y12</f>
        <v>8.1549999999999997E-2</v>
      </c>
      <c r="K18" s="24"/>
      <c r="L18" s="24"/>
      <c r="M18" s="24"/>
    </row>
    <row r="19" spans="2:13" ht="18.75" customHeight="1" thickBot="1">
      <c r="B19" s="7"/>
      <c r="C19" s="7"/>
      <c r="D19" s="7"/>
      <c r="E19" s="60"/>
      <c r="F19" s="60"/>
      <c r="G19" s="60"/>
      <c r="H19" s="60"/>
      <c r="I19" s="61"/>
      <c r="J19" s="61"/>
    </row>
    <row r="20" spans="2:13" ht="18.75" customHeight="1" thickBot="1">
      <c r="B20" s="87" t="s">
        <v>0</v>
      </c>
      <c r="C20" s="89" t="s">
        <v>1</v>
      </c>
      <c r="D20" s="91" t="s">
        <v>2</v>
      </c>
      <c r="E20" s="105" t="s">
        <v>3</v>
      </c>
      <c r="F20" s="106"/>
      <c r="G20" s="106"/>
      <c r="H20" s="106"/>
      <c r="I20" s="113"/>
      <c r="J20" s="114"/>
    </row>
    <row r="21" spans="2:13" ht="18.75" customHeight="1" thickBot="1">
      <c r="B21" s="88"/>
      <c r="C21" s="90"/>
      <c r="D21" s="92"/>
      <c r="E21" s="62">
        <f>'NStar 0-499K'!$D$11</f>
        <v>42352</v>
      </c>
      <c r="F21" s="62">
        <f>'NStar 0-499K'!$E$11</f>
        <v>42383</v>
      </c>
      <c r="G21" s="62">
        <f>'NStar 0-499K'!$F$11</f>
        <v>42414</v>
      </c>
      <c r="H21" s="62">
        <f>'NStar 0-499K'!$G$11</f>
        <v>42443</v>
      </c>
      <c r="I21" s="62">
        <f>'NStar 0-499K'!$H$11</f>
        <v>42474</v>
      </c>
      <c r="J21" s="62">
        <f>'NStar 0-499K'!$I$11</f>
        <v>42504</v>
      </c>
    </row>
    <row r="22" spans="2:13" ht="26.25" customHeight="1" thickBot="1">
      <c r="B22" s="43" t="s">
        <v>10</v>
      </c>
      <c r="C22" s="44" t="s">
        <v>6</v>
      </c>
      <c r="D22" s="43">
        <v>6</v>
      </c>
      <c r="E22" s="59">
        <f>'NStar 0-499K'!D39-0.0011</f>
        <v>9.0829999999999994E-2</v>
      </c>
      <c r="F22" s="59">
        <f>'NStar 0-499K'!E39-0.0011</f>
        <v>8.8649999999999993E-2</v>
      </c>
      <c r="G22" s="59">
        <f>'NStar 0-499K'!F39-0.0011</f>
        <v>8.4620000000000001E-2</v>
      </c>
      <c r="H22" s="59">
        <f>'NStar 0-499K'!G39-0.0011</f>
        <v>7.9000000000000001E-2</v>
      </c>
      <c r="I22" s="59">
        <f>'NStar 0-499K'!H39-0.0011</f>
        <v>7.578E-2</v>
      </c>
      <c r="J22" s="59">
        <f>'NStar 0-499K'!I39-0.0011</f>
        <v>7.5889999999999999E-2</v>
      </c>
      <c r="K22" s="4"/>
      <c r="L22" s="4"/>
      <c r="M22" s="4"/>
    </row>
    <row r="23" spans="2:13" ht="26.25" customHeight="1" thickBot="1">
      <c r="B23" s="43" t="s">
        <v>10</v>
      </c>
      <c r="C23" s="44" t="s">
        <v>6</v>
      </c>
      <c r="D23" s="43">
        <v>12</v>
      </c>
      <c r="E23" s="59">
        <f>'NStar 0-499K'!D40-0.0011</f>
        <v>8.4029999999999994E-2</v>
      </c>
      <c r="F23" s="59">
        <f>'NStar 0-499K'!E40-0.0011</f>
        <v>8.4639999999999993E-2</v>
      </c>
      <c r="G23" s="59">
        <f>'NStar 0-499K'!F40-0.0011</f>
        <v>8.5529999999999995E-2</v>
      </c>
      <c r="H23" s="59">
        <f>'NStar 0-499K'!G40-0.0011</f>
        <v>8.5499999999999993E-2</v>
      </c>
      <c r="I23" s="59">
        <f>'NStar 0-499K'!H40-0.0011</f>
        <v>8.4650000000000003E-2</v>
      </c>
      <c r="J23" s="59">
        <f>'NStar 0-499K'!I40-0.0011</f>
        <v>8.4269999999999998E-2</v>
      </c>
      <c r="K23" s="4"/>
      <c r="L23" s="4"/>
      <c r="M23" s="4"/>
    </row>
    <row r="24" spans="2:13" ht="26.25" customHeight="1" thickBot="1">
      <c r="B24" s="43" t="s">
        <v>10</v>
      </c>
      <c r="C24" s="44" t="s">
        <v>6</v>
      </c>
      <c r="D24" s="43">
        <v>18</v>
      </c>
      <c r="E24" s="59">
        <f>'NStar 0-499K'!D41-0.0011</f>
        <v>8.6309999999999998E-2</v>
      </c>
      <c r="F24" s="59">
        <f>'NStar 0-499K'!E41-0.0011</f>
        <v>8.6429999999999993E-2</v>
      </c>
      <c r="G24" s="59">
        <f>'NStar 0-499K'!F41-0.0011</f>
        <v>8.564999999999999E-2</v>
      </c>
      <c r="H24" s="59">
        <f>'NStar 0-499K'!G41-0.0011</f>
        <v>8.4260000000000002E-2</v>
      </c>
      <c r="I24" s="59">
        <f>'NStar 0-499K'!H41-0.0011</f>
        <v>8.3809999999999996E-2</v>
      </c>
      <c r="J24" s="59">
        <f>'NStar 0-499K'!I41-0.0011</f>
        <v>8.4440000000000001E-2</v>
      </c>
      <c r="K24" s="4"/>
      <c r="L24" s="4"/>
      <c r="M24" s="4"/>
    </row>
    <row r="25" spans="2:13" ht="26.25" customHeight="1" thickBot="1">
      <c r="B25" s="43" t="s">
        <v>10</v>
      </c>
      <c r="C25" s="44" t="s">
        <v>6</v>
      </c>
      <c r="D25" s="43">
        <v>24</v>
      </c>
      <c r="E25" s="59">
        <f>'NStar 0-499K'!D42-0.0011</f>
        <v>8.702E-2</v>
      </c>
      <c r="F25" s="59">
        <f>'NStar 0-499K'!E42-0.0011</f>
        <v>8.77E-2</v>
      </c>
      <c r="G25" s="59">
        <f>'NStar 0-499K'!F42-0.0011</f>
        <v>8.8889999999999997E-2</v>
      </c>
      <c r="H25" s="59">
        <f>'NStar 0-499K'!G42-0.0011</f>
        <v>8.9759999999999993E-2</v>
      </c>
      <c r="I25" s="59">
        <f>'NStar 0-499K'!H42-0.0011</f>
        <v>9.0399999999999994E-2</v>
      </c>
      <c r="J25" s="59">
        <f>'NStar 0-499K'!I42-0.0011</f>
        <v>9.0859999999999996E-2</v>
      </c>
      <c r="K25" s="4"/>
      <c r="L25" s="4"/>
      <c r="M25" s="4"/>
    </row>
    <row r="26" spans="2:13" ht="26.25" customHeight="1" thickBot="1">
      <c r="B26" s="43" t="s">
        <v>33</v>
      </c>
      <c r="C26" s="44" t="s">
        <v>6</v>
      </c>
      <c r="D26" s="69">
        <f>Sheet1!X98</f>
        <v>6</v>
      </c>
      <c r="E26" s="59" t="str">
        <f>IF(Sheet1!$X$97=E21,Sheet1!$Q$97-0.0011+'NStar 0-499K'!Y12, " ")</f>
        <v xml:space="preserve"> </v>
      </c>
      <c r="F26" s="59" t="str">
        <f>IF(Sheet1!$X$97=F21,Sheet1!$Q$97-0.0011+'NStar 0-499K'!Y12, " ")</f>
        <v xml:space="preserve"> </v>
      </c>
      <c r="G26" s="59" t="str">
        <f>IF(Sheet1!$X$97=G21,Sheet1!$Q$97-0.0011+'NStar 0-499K'!Y12, " ")</f>
        <v xml:space="preserve"> </v>
      </c>
      <c r="H26" s="59" t="str">
        <f>IF(Sheet1!$X$97=H21,Sheet1!$Q$97-0.0011+'NStar 0-499K'!Y12, " ")</f>
        <v xml:space="preserve"> </v>
      </c>
      <c r="I26" s="59">
        <f>IF(Sheet1!$X$97=I21,Sheet1!$Q$97-0.0011+'NStar 0-499K'!Y12, " ")</f>
        <v>7.578E-2</v>
      </c>
      <c r="J26" s="59" t="str">
        <f>IF(Sheet1!$X$97=J21,Sheet1!$Q$97-0.0011+'NStar 0-499K'!Y12, " ")</f>
        <v xml:space="preserve"> </v>
      </c>
      <c r="K26" s="4"/>
      <c r="L26" s="4"/>
      <c r="M26" s="4"/>
    </row>
    <row r="27" spans="2:13" s="52" customFormat="1" ht="26.25" customHeight="1" thickBot="1">
      <c r="B27" s="43" t="s">
        <v>52</v>
      </c>
      <c r="C27" s="67" t="s">
        <v>6</v>
      </c>
      <c r="D27" s="70">
        <v>6</v>
      </c>
      <c r="E27" s="68">
        <f>VLOOKUP(D27,Sheet1!A97:I115,4,FALSE)-0.0011+'NStar 0-499K'!Y12</f>
        <v>9.0829999999999994E-2</v>
      </c>
      <c r="F27" s="59">
        <f>VLOOKUP(D27,Sheet1!A97:I115,5,FALSE)-0.0011+'NStar 0-499K'!Y12</f>
        <v>8.8649999999999993E-2</v>
      </c>
      <c r="G27" s="59">
        <f>VLOOKUP(D27,Sheet1!A97:I115,6,FALSE)-0.0011+'NStar 0-499K'!Y12</f>
        <v>8.4620000000000001E-2</v>
      </c>
      <c r="H27" s="59">
        <f>VLOOKUP(D27,Sheet1!A97:I115,7,FALSE)-0.0011+'NStar 0-499K'!Y12</f>
        <v>7.9000000000000001E-2</v>
      </c>
      <c r="I27" s="59">
        <f>VLOOKUP(D27,Sheet1!A97:I115,8,FALSE)-0.0011+'NStar 0-499K'!Y12</f>
        <v>7.578E-2</v>
      </c>
      <c r="J27" s="59">
        <f>VLOOKUP(D27,Sheet1!A97:I115,9,FALSE)-0.0011+'NStar 0-499K'!Y12</f>
        <v>7.5889999999999999E-2</v>
      </c>
      <c r="K27" s="24"/>
      <c r="L27" s="24"/>
      <c r="M27" s="24"/>
    </row>
    <row r="28" spans="2:13" ht="18.75" customHeight="1" thickBot="1">
      <c r="B28" s="48"/>
      <c r="C28" s="48"/>
      <c r="D28" s="48"/>
      <c r="E28" s="63"/>
      <c r="F28" s="63"/>
      <c r="G28" s="63"/>
      <c r="H28" s="63"/>
      <c r="I28" s="64"/>
      <c r="J28" s="64"/>
    </row>
    <row r="29" spans="2:13" ht="18.75" customHeight="1" thickBot="1">
      <c r="B29" s="81" t="s">
        <v>0</v>
      </c>
      <c r="C29" s="83" t="s">
        <v>1</v>
      </c>
      <c r="D29" s="85" t="s">
        <v>2</v>
      </c>
      <c r="E29" s="101" t="s">
        <v>3</v>
      </c>
      <c r="F29" s="102"/>
      <c r="G29" s="102"/>
      <c r="H29" s="102"/>
      <c r="I29" s="103"/>
      <c r="J29" s="104"/>
    </row>
    <row r="30" spans="2:13" ht="18.75" customHeight="1" thickBot="1">
      <c r="B30" s="82"/>
      <c r="C30" s="84"/>
      <c r="D30" s="86"/>
      <c r="E30" s="65">
        <f>'NStar 0-499K'!$D$11</f>
        <v>42352</v>
      </c>
      <c r="F30" s="65">
        <f>'NStar 0-499K'!$E$11</f>
        <v>42383</v>
      </c>
      <c r="G30" s="65">
        <f>'NStar 0-499K'!$F$11</f>
        <v>42414</v>
      </c>
      <c r="H30" s="65">
        <f>'NStar 0-499K'!$G$11</f>
        <v>42443</v>
      </c>
      <c r="I30" s="65">
        <f>'NStar 0-499K'!$H$11</f>
        <v>42474</v>
      </c>
      <c r="J30" s="65">
        <f>'NStar 0-499K'!$I$11</f>
        <v>42504</v>
      </c>
      <c r="K30" s="73"/>
    </row>
    <row r="31" spans="2:13" ht="27" customHeight="1" thickBot="1">
      <c r="B31" s="43" t="s">
        <v>11</v>
      </c>
      <c r="C31" s="44" t="s">
        <v>6</v>
      </c>
      <c r="D31" s="43">
        <v>6</v>
      </c>
      <c r="E31" s="59">
        <f>'NStar 0-499K'!D57-0.0011</f>
        <v>8.7389999999999995E-2</v>
      </c>
      <c r="F31" s="59">
        <f>'NStar 0-499K'!E57-0.0011</f>
        <v>8.6109999999999992E-2</v>
      </c>
      <c r="G31" s="59">
        <f>'NStar 0-499K'!F57-0.0011</f>
        <v>8.3260000000000001E-2</v>
      </c>
      <c r="H31" s="59">
        <f>'NStar 0-499K'!G57-0.0011</f>
        <v>7.9219999999999999E-2</v>
      </c>
      <c r="I31" s="59">
        <f>'NStar 0-499K'!H57-0.0011</f>
        <v>7.6999999999999999E-2</v>
      </c>
      <c r="J31" s="59">
        <f>'NStar 0-499K'!I57-0.0011</f>
        <v>7.8100000000000003E-2</v>
      </c>
      <c r="K31" s="4"/>
      <c r="L31" s="4"/>
      <c r="M31" s="4"/>
    </row>
    <row r="32" spans="2:13" ht="27" customHeight="1" thickBot="1">
      <c r="B32" s="43" t="s">
        <v>11</v>
      </c>
      <c r="C32" s="44" t="s">
        <v>6</v>
      </c>
      <c r="D32" s="43">
        <v>12</v>
      </c>
      <c r="E32" s="59">
        <f>'NStar 0-499K'!D58-0.0011</f>
        <v>8.3970000000000003E-2</v>
      </c>
      <c r="F32" s="59">
        <f>'NStar 0-499K'!E58-0.0011</f>
        <v>8.5080000000000003E-2</v>
      </c>
      <c r="G32" s="59">
        <f>'NStar 0-499K'!F58-0.0011</f>
        <v>8.6370000000000002E-2</v>
      </c>
      <c r="H32" s="59">
        <f>'NStar 0-499K'!G58-0.0011</f>
        <v>8.6980000000000002E-2</v>
      </c>
      <c r="I32" s="59">
        <f>'NStar 0-499K'!H58-0.0011</f>
        <v>8.659E-2</v>
      </c>
      <c r="J32" s="59">
        <f>'NStar 0-499K'!I58-0.0011</f>
        <v>8.6999999999999994E-2</v>
      </c>
      <c r="K32" s="4"/>
      <c r="L32" s="4"/>
      <c r="M32" s="4"/>
    </row>
    <row r="33" spans="2:13" ht="27" customHeight="1" thickBot="1">
      <c r="B33" s="43" t="s">
        <v>11</v>
      </c>
      <c r="C33" s="44" t="s">
        <v>6</v>
      </c>
      <c r="D33" s="43">
        <v>18</v>
      </c>
      <c r="E33" s="59">
        <f>'NStar 0-499K'!D59-0.0011</f>
        <v>8.743999999999999E-2</v>
      </c>
      <c r="F33" s="59">
        <f>'NStar 0-499K'!E59-0.0011</f>
        <v>8.8069999999999996E-2</v>
      </c>
      <c r="G33" s="59">
        <f>'NStar 0-499K'!F59-0.0011</f>
        <v>8.7899999999999992E-2</v>
      </c>
      <c r="H33" s="59">
        <f>'NStar 0-499K'!G59-0.0011</f>
        <v>8.7219999999999992E-2</v>
      </c>
      <c r="I33" s="59">
        <f>'NStar 0-499K'!H59-0.0011</f>
        <v>8.7340000000000001E-2</v>
      </c>
      <c r="J33" s="59">
        <f>'NStar 0-499K'!I59-0.0011</f>
        <v>8.8539999999999994E-2</v>
      </c>
      <c r="K33" s="4"/>
      <c r="L33" s="4"/>
      <c r="M33" s="4"/>
    </row>
    <row r="34" spans="2:13" ht="27" customHeight="1" thickBot="1">
      <c r="B34" s="43" t="s">
        <v>11</v>
      </c>
      <c r="C34" s="44" t="s">
        <v>6</v>
      </c>
      <c r="D34" s="43">
        <v>24</v>
      </c>
      <c r="E34" s="59">
        <f>'NStar 0-499K'!D60-0.0011</f>
        <v>8.9810000000000001E-2</v>
      </c>
      <c r="F34" s="59">
        <f>'NStar 0-499K'!E60-0.0011</f>
        <v>9.0880000000000002E-2</v>
      </c>
      <c r="G34" s="59">
        <f>'NStar 0-499K'!F60-0.0011</f>
        <v>9.2710000000000001E-2</v>
      </c>
      <c r="H34" s="59">
        <f>'NStar 0-499K'!G60-0.0011</f>
        <v>9.4149999999999998E-2</v>
      </c>
      <c r="I34" s="59">
        <f>'NStar 0-499K'!H60-0.0011</f>
        <v>9.5239999999999991E-2</v>
      </c>
      <c r="J34" s="59">
        <f>'NStar 0-499K'!I60-0.0011</f>
        <v>9.6169999999999992E-2</v>
      </c>
      <c r="K34" s="4"/>
      <c r="L34" s="4"/>
      <c r="M34" s="4"/>
    </row>
    <row r="35" spans="2:13" ht="27" customHeight="1" thickBot="1">
      <c r="B35" s="43" t="s">
        <v>34</v>
      </c>
      <c r="C35" s="44" t="s">
        <v>6</v>
      </c>
      <c r="D35" s="69">
        <f>Sheet1!X60</f>
        <v>6</v>
      </c>
      <c r="E35" s="59" t="str">
        <f>IF(Sheet1!$X$59=E30,Sheet1!$Q$59-0.0011+'NStar 0-499K'!Y12, " ")</f>
        <v xml:space="preserve"> </v>
      </c>
      <c r="F35" s="59" t="str">
        <f>IF(Sheet1!$X$59=F30,Sheet1!$Q$59-0.0011+'NStar 0-499K'!Y12, " ")</f>
        <v xml:space="preserve"> </v>
      </c>
      <c r="G35" s="59" t="str">
        <f>IF(Sheet1!$X$59=G30,Sheet1!$Q$59-0.0011+'NStar 0-499K'!Y12, " ")</f>
        <v xml:space="preserve"> </v>
      </c>
      <c r="H35" s="59" t="str">
        <f>IF(Sheet1!$X$59=H30,Sheet1!$Q$59-0.0011+'NStar 0-499K'!Y12, " ")</f>
        <v xml:space="preserve"> </v>
      </c>
      <c r="I35" s="59">
        <f>IF(Sheet1!$X$59=I30,Sheet1!$Q$59-0.0011+'NStar 0-499K'!Y12, " ")</f>
        <v>7.6999999999999999E-2</v>
      </c>
      <c r="J35" s="59" t="str">
        <f>IF(Sheet1!$X$59=J30,Sheet1!$Q$59-0.0011+'NStar 0-499K'!Y12, " ")</f>
        <v xml:space="preserve"> </v>
      </c>
      <c r="K35" s="4"/>
      <c r="L35" s="4"/>
      <c r="M35" s="4"/>
    </row>
    <row r="36" spans="2:13" s="52" customFormat="1" ht="27" customHeight="1" thickBot="1">
      <c r="B36" s="43" t="s">
        <v>53</v>
      </c>
      <c r="C36" s="67" t="s">
        <v>6</v>
      </c>
      <c r="D36" s="70">
        <v>6</v>
      </c>
      <c r="E36" s="68">
        <f>VLOOKUP(D36,Sheet1!A59:I77,4,FALSE)-0.0011+'NStar 0-499K'!Y12</f>
        <v>8.7389999999999995E-2</v>
      </c>
      <c r="F36" s="59">
        <f>VLOOKUP(D36,Sheet1!A59:I77,5,FALSE)-0.0011+'NStar 0-499K'!Y12</f>
        <v>8.6109999999999992E-2</v>
      </c>
      <c r="G36" s="59">
        <f>VLOOKUP(D36,Sheet1!A59:I77,6,FALSE)-0.0011+'NStar 0-499K'!Y12</f>
        <v>8.3260000000000001E-2</v>
      </c>
      <c r="H36" s="59">
        <f>VLOOKUP(D36,Sheet1!A59:I77,7,FALSE)-0.0011+'NStar 0-499K'!Y12</f>
        <v>7.9219999999999999E-2</v>
      </c>
      <c r="I36" s="59">
        <f>VLOOKUP(D36,Sheet1!A59:I77,8,FALSE)-0.0011+'NStar 0-499K'!Y12</f>
        <v>7.6999999999999999E-2</v>
      </c>
      <c r="J36" s="59">
        <f>VLOOKUP(D36,Sheet1!A59:I77,9,FALSE)-0.0011+'NStar 0-499K'!Y12</f>
        <v>7.8100000000000003E-2</v>
      </c>
      <c r="K36" s="24"/>
      <c r="L36" s="24"/>
      <c r="M36" s="24"/>
    </row>
    <row r="37" spans="2:13" ht="18.75" customHeight="1" thickBot="1">
      <c r="B37" s="48"/>
      <c r="C37" s="48"/>
      <c r="D37" s="48"/>
      <c r="E37" s="63"/>
      <c r="F37" s="63"/>
      <c r="G37" s="63"/>
      <c r="H37" s="63"/>
      <c r="I37" s="64"/>
      <c r="J37" s="64"/>
    </row>
    <row r="38" spans="2:13" ht="18.75" customHeight="1" thickBot="1">
      <c r="B38" s="87" t="s">
        <v>0</v>
      </c>
      <c r="C38" s="89" t="s">
        <v>1</v>
      </c>
      <c r="D38" s="91" t="s">
        <v>2</v>
      </c>
      <c r="E38" s="105" t="s">
        <v>3</v>
      </c>
      <c r="F38" s="106"/>
      <c r="G38" s="106"/>
      <c r="H38" s="106"/>
      <c r="I38" s="107"/>
      <c r="J38" s="108"/>
      <c r="K38" s="73"/>
    </row>
    <row r="39" spans="2:13" ht="18.75" customHeight="1" thickBot="1">
      <c r="B39" s="88"/>
      <c r="C39" s="90"/>
      <c r="D39" s="92"/>
      <c r="E39" s="62">
        <f>'NStar 0-499K'!$D$11</f>
        <v>42352</v>
      </c>
      <c r="F39" s="62">
        <f>'NStar 0-499K'!$E$11</f>
        <v>42383</v>
      </c>
      <c r="G39" s="62">
        <f>'NStar 0-499K'!$F$11</f>
        <v>42414</v>
      </c>
      <c r="H39" s="62">
        <f>'NStar 0-499K'!$G$11</f>
        <v>42443</v>
      </c>
      <c r="I39" s="62">
        <f>'NStar 0-499K'!$H$11</f>
        <v>42474</v>
      </c>
      <c r="J39" s="62">
        <f>'NStar 0-499K'!$I$11</f>
        <v>42504</v>
      </c>
    </row>
    <row r="40" spans="2:13" ht="27" customHeight="1" thickBot="1">
      <c r="B40" s="43" t="s">
        <v>12</v>
      </c>
      <c r="C40" s="44" t="s">
        <v>6</v>
      </c>
      <c r="D40" s="43">
        <v>6</v>
      </c>
      <c r="E40" s="59">
        <f>'NStar 0-499K'!D75-0.0011</f>
        <v>8.7609999999999993E-2</v>
      </c>
      <c r="F40" s="59">
        <f>'NStar 0-499K'!E75-0.0011</f>
        <v>8.5849999999999996E-2</v>
      </c>
      <c r="G40" s="59">
        <f>'NStar 0-499K'!F75-0.0011</f>
        <v>8.1709999999999991E-2</v>
      </c>
      <c r="H40" s="59">
        <f>'NStar 0-499K'!G75-0.0011</f>
        <v>7.6490000000000002E-2</v>
      </c>
      <c r="I40" s="59">
        <f>'NStar 0-499K'!H75-0.0011</f>
        <v>7.3200000000000001E-2</v>
      </c>
      <c r="J40" s="59">
        <f>'NStar 0-499K'!I75-0.0011</f>
        <v>7.3119999999999991E-2</v>
      </c>
      <c r="K40" s="4"/>
      <c r="L40" s="4"/>
      <c r="M40" s="4"/>
    </row>
    <row r="41" spans="2:13" ht="27" customHeight="1" thickBot="1">
      <c r="B41" s="43" t="s">
        <v>12</v>
      </c>
      <c r="C41" s="44" t="s">
        <v>6</v>
      </c>
      <c r="D41" s="43">
        <v>12</v>
      </c>
      <c r="E41" s="59">
        <f>'NStar 0-499K'!D76-0.0011</f>
        <v>8.097E-2</v>
      </c>
      <c r="F41" s="59">
        <f>'NStar 0-499K'!E76-0.0011</f>
        <v>8.1589999999999996E-2</v>
      </c>
      <c r="G41" s="59">
        <f>'NStar 0-499K'!F76-0.0011</f>
        <v>8.2429999999999989E-2</v>
      </c>
      <c r="H41" s="59">
        <f>'NStar 0-499K'!G76-0.0011</f>
        <v>8.2400000000000001E-2</v>
      </c>
      <c r="I41" s="59">
        <f>'NStar 0-499K'!H76-0.0011</f>
        <v>8.1589999999999996E-2</v>
      </c>
      <c r="J41" s="59">
        <f>'NStar 0-499K'!I76-0.0011</f>
        <v>8.1239999999999993E-2</v>
      </c>
      <c r="K41" s="4"/>
      <c r="L41" s="4"/>
      <c r="M41" s="4"/>
    </row>
    <row r="42" spans="2:13" ht="27" customHeight="1" thickBot="1">
      <c r="B42" s="43" t="s">
        <v>12</v>
      </c>
      <c r="C42" s="44" t="s">
        <v>6</v>
      </c>
      <c r="D42" s="43">
        <v>18</v>
      </c>
      <c r="E42" s="59">
        <f>'NStar 0-499K'!D77-0.0011</f>
        <v>8.3199999999999996E-2</v>
      </c>
      <c r="F42" s="59">
        <f>'NStar 0-499K'!E77-0.0011</f>
        <v>8.3400000000000002E-2</v>
      </c>
      <c r="G42" s="59">
        <f>'NStar 0-499K'!F77-0.0011</f>
        <v>8.2580000000000001E-2</v>
      </c>
      <c r="H42" s="59">
        <f>'NStar 0-499K'!G77-0.0011</f>
        <v>8.133E-2</v>
      </c>
      <c r="I42" s="59">
        <f>'NStar 0-499K'!H77-0.0011</f>
        <v>8.0779999999999991E-2</v>
      </c>
      <c r="J42" s="59">
        <f>'NStar 0-499K'!I77-0.0011</f>
        <v>8.1209999999999991E-2</v>
      </c>
      <c r="K42" s="4"/>
      <c r="L42" s="4"/>
      <c r="M42" s="4"/>
    </row>
    <row r="43" spans="2:13" ht="27" customHeight="1" thickBot="1">
      <c r="B43" s="43" t="s">
        <v>12</v>
      </c>
      <c r="C43" s="44" t="s">
        <v>6</v>
      </c>
      <c r="D43" s="43">
        <v>24</v>
      </c>
      <c r="E43" s="59">
        <f>'NStar 0-499K'!D78-0.0011</f>
        <v>8.3769999999999997E-2</v>
      </c>
      <c r="F43" s="59">
        <f>'NStar 0-499K'!E78-0.0011</f>
        <v>8.4419999999999995E-2</v>
      </c>
      <c r="G43" s="59">
        <f>'NStar 0-499K'!F78-0.0011</f>
        <v>8.5550000000000001E-2</v>
      </c>
      <c r="H43" s="59">
        <f>'NStar 0-499K'!G78-0.0011</f>
        <v>8.6359999999999992E-2</v>
      </c>
      <c r="I43" s="59">
        <f>'NStar 0-499K'!H78-0.0011</f>
        <v>8.6959999999999996E-2</v>
      </c>
      <c r="J43" s="59">
        <f>'NStar 0-499K'!I78-0.0011</f>
        <v>8.7410000000000002E-2</v>
      </c>
      <c r="K43" s="4"/>
      <c r="L43" s="4"/>
      <c r="M43" s="4"/>
    </row>
    <row r="44" spans="2:13" ht="27" customHeight="1" thickBot="1">
      <c r="B44" s="43" t="s">
        <v>35</v>
      </c>
      <c r="C44" s="44" t="s">
        <v>6</v>
      </c>
      <c r="D44" s="69">
        <f>Sheet1!X136</f>
        <v>6</v>
      </c>
      <c r="E44" s="59" t="str">
        <f>IF(Sheet1!$X$135=E39,Sheet1!$Q$135-0.0011+'NStar 0-499K'!Y12, " ")</f>
        <v xml:space="preserve"> </v>
      </c>
      <c r="F44" s="59" t="str">
        <f>IF(Sheet1!$X$135=F39,Sheet1!$Q$135-0.0011+'NStar 0-499K'!Y12, " ")</f>
        <v xml:space="preserve"> </v>
      </c>
      <c r="G44" s="59" t="str">
        <f>IF(Sheet1!$X$135=G39,Sheet1!$Q$135-0.0011+'NStar 0-499K'!Y12, " ")</f>
        <v xml:space="preserve"> </v>
      </c>
      <c r="H44" s="59" t="str">
        <f>IF(Sheet1!$X$135=H39,Sheet1!$Q$135-0.0011+'NStar 0-499K'!Y12, " ")</f>
        <v xml:space="preserve"> </v>
      </c>
      <c r="I44" s="59" t="str">
        <f>IF(Sheet1!$X$135=I39,Sheet1!$Q$135-0.0011+'NStar 0-499K'!Y12, " ")</f>
        <v xml:space="preserve"> </v>
      </c>
      <c r="J44" s="59">
        <f>IF(Sheet1!$X$135=J39,Sheet1!$Q$135-0.0011+'NStar 0-499K'!Y12, " ")</f>
        <v>7.3119999999999991E-2</v>
      </c>
      <c r="K44" s="4"/>
      <c r="L44" s="4"/>
      <c r="M44" s="4"/>
    </row>
    <row r="45" spans="2:13" ht="27.75" customHeight="1" thickBot="1">
      <c r="B45" s="43" t="s">
        <v>54</v>
      </c>
      <c r="C45" s="67" t="s">
        <v>6</v>
      </c>
      <c r="D45" s="70">
        <v>6</v>
      </c>
      <c r="E45" s="68">
        <f>VLOOKUP(D45,Sheet1!A135:I153,4,FALSE)-0.0011+'NStar 0-499K'!Y12</f>
        <v>8.7609999999999993E-2</v>
      </c>
      <c r="F45" s="59">
        <f>VLOOKUP(D45,Sheet1!A135:I153,5,FALSE)-0.0011+'NStar 0-499K'!Y12</f>
        <v>8.5849999999999996E-2</v>
      </c>
      <c r="G45" s="59">
        <f>VLOOKUP(D45,Sheet1!A135:I153,6,FALSE)-0.0011+'NStar 0-499K'!Y12</f>
        <v>8.1709999999999991E-2</v>
      </c>
      <c r="H45" s="59">
        <f>VLOOKUP(D45,Sheet1!A135:I153,7,FALSE)-0.0011+'NStar 0-499K'!Y12</f>
        <v>7.6490000000000002E-2</v>
      </c>
      <c r="I45" s="59">
        <f>VLOOKUP(D45,Sheet1!A135:I153,8,FALSE)-0.0011+'NStar 0-499K'!Y12</f>
        <v>7.3200000000000001E-2</v>
      </c>
      <c r="J45" s="59">
        <f>VLOOKUP(D45,Sheet1!A135:I153,9,FALSE)-0.0011+'NStar 0-499K'!Y12</f>
        <v>7.3119999999999991E-2</v>
      </c>
    </row>
    <row r="46" spans="2:13" ht="18.75" customHeight="1">
      <c r="B46" s="7"/>
      <c r="C46" s="7"/>
      <c r="D46" s="7"/>
      <c r="E46" s="7"/>
      <c r="F46" s="7"/>
      <c r="G46" s="7"/>
      <c r="H46" s="7"/>
    </row>
    <row r="47" spans="2:13" ht="18.75" customHeight="1">
      <c r="B47" s="80" t="s">
        <v>13</v>
      </c>
      <c r="C47" s="80"/>
      <c r="D47" s="80"/>
      <c r="E47" s="80"/>
      <c r="F47" s="80"/>
      <c r="G47" s="80"/>
      <c r="H47" s="80"/>
    </row>
  </sheetData>
  <sheetProtection algorithmName="SHA-512" hashValue="tEX7TF8X7jLIkG4sU2II4pDd5KE0INvy1oacuLvnE3F9BxB+kctXu1qWKUvZ0l9jeLBXYC0x6poQwx0B53E6Ig==" saltValue="IDdVers7tuvf2+mLgraNDg==" spinCount="100000" sheet="1" objects="1" scenarios="1"/>
  <mergeCells count="20">
    <mergeCell ref="G3:H3"/>
    <mergeCell ref="F4:G4"/>
    <mergeCell ref="F6:G6"/>
    <mergeCell ref="B20:B21"/>
    <mergeCell ref="C20:C21"/>
    <mergeCell ref="D20:D21"/>
    <mergeCell ref="D11:D12"/>
    <mergeCell ref="B11:B12"/>
    <mergeCell ref="C11:C12"/>
    <mergeCell ref="E11:J11"/>
    <mergeCell ref="E20:J20"/>
    <mergeCell ref="B29:B30"/>
    <mergeCell ref="C29:C30"/>
    <mergeCell ref="D29:D30"/>
    <mergeCell ref="B47:H47"/>
    <mergeCell ref="D38:D39"/>
    <mergeCell ref="B38:B39"/>
    <mergeCell ref="C38:C39"/>
    <mergeCell ref="E29:J29"/>
    <mergeCell ref="E38:J38"/>
  </mergeCells>
  <pageMargins left="0.7" right="0.7" top="0.35" bottom="0.28999999999999998" header="0.3" footer="0.3"/>
  <pageSetup scale="58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Sheet1!$A$21:$A$39</xm:f>
          </x14:formula1>
          <xm:sqref>D18 D27 D36 D45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  <pageSetUpPr fitToPage="1"/>
  </sheetPr>
  <dimension ref="A1:V76"/>
  <sheetViews>
    <sheetView showGridLines="0" topLeftCell="B1" zoomScaleNormal="100" workbookViewId="0">
      <pane ySplit="9" topLeftCell="A10" activePane="bottomLeft" state="frozen"/>
      <selection activeCell="B1" sqref="B1"/>
      <selection pane="bottomLeft" activeCell="E12" sqref="E12"/>
    </sheetView>
  </sheetViews>
  <sheetFormatPr defaultRowHeight="15"/>
  <cols>
    <col min="1" max="1" width="0.28515625" style="3" hidden="1" customWidth="1"/>
    <col min="2" max="2" width="13" style="3" customWidth="1"/>
    <col min="3" max="3" width="9.140625" style="3" bestFit="1" customWidth="1"/>
    <col min="4" max="4" width="8.7109375" style="3" customWidth="1"/>
    <col min="5" max="10" width="17" style="3" customWidth="1"/>
    <col min="11" max="11" width="9" style="8" customWidth="1"/>
    <col min="12" max="12" width="9.140625" style="34" customWidth="1"/>
    <col min="13" max="13" width="9.140625" style="8" customWidth="1"/>
    <col min="14" max="20" width="9.140625" style="3"/>
    <col min="21" max="21" width="9.140625" style="3" customWidth="1"/>
    <col min="22" max="22" width="9.140625" style="8" hidden="1" customWidth="1"/>
    <col min="23" max="23" width="9.140625" style="3" customWidth="1"/>
    <col min="24" max="226" width="9.140625" style="3"/>
    <col min="227" max="227" width="0.28515625" style="3" customWidth="1"/>
    <col min="228" max="228" width="12.7109375" style="3" customWidth="1"/>
    <col min="229" max="229" width="2.7109375" style="3" customWidth="1"/>
    <col min="230" max="230" width="4.42578125" style="3" customWidth="1"/>
    <col min="231" max="231" width="0.5703125" style="3" customWidth="1"/>
    <col min="232" max="232" width="8.7109375" style="3" customWidth="1"/>
    <col min="233" max="233" width="3.42578125" style="3" customWidth="1"/>
    <col min="234" max="234" width="1" style="3" customWidth="1"/>
    <col min="235" max="235" width="0" style="3" hidden="1" customWidth="1"/>
    <col min="236" max="236" width="3.5703125" style="3" customWidth="1"/>
    <col min="237" max="237" width="6.140625" style="3" customWidth="1"/>
    <col min="238" max="238" width="14" style="3" customWidth="1"/>
    <col min="239" max="239" width="9.85546875" style="3" customWidth="1"/>
    <col min="240" max="240" width="0.28515625" style="3" customWidth="1"/>
    <col min="241" max="241" width="1.28515625" style="3" customWidth="1"/>
    <col min="242" max="242" width="0" style="3" hidden="1" customWidth="1"/>
    <col min="243" max="243" width="4" style="3" customWidth="1"/>
    <col min="244" max="244" width="3.140625" style="3" customWidth="1"/>
    <col min="245" max="245" width="0" style="3" hidden="1" customWidth="1"/>
    <col min="246" max="246" width="2" style="3" customWidth="1"/>
    <col min="247" max="247" width="0.5703125" style="3" customWidth="1"/>
    <col min="248" max="248" width="1.28515625" style="3" customWidth="1"/>
    <col min="249" max="249" width="8.28515625" style="3" customWidth="1"/>
    <col min="250" max="254" width="0" style="3" hidden="1" customWidth="1"/>
    <col min="255" max="256" width="9.140625" style="3"/>
    <col min="257" max="260" width="10.5703125" style="3" bestFit="1" customWidth="1"/>
    <col min="261" max="266" width="16.85546875" style="3" customWidth="1"/>
    <col min="267" max="482" width="9.140625" style="3"/>
    <col min="483" max="483" width="0.28515625" style="3" customWidth="1"/>
    <col min="484" max="484" width="12.7109375" style="3" customWidth="1"/>
    <col min="485" max="485" width="2.7109375" style="3" customWidth="1"/>
    <col min="486" max="486" width="4.42578125" style="3" customWidth="1"/>
    <col min="487" max="487" width="0.5703125" style="3" customWidth="1"/>
    <col min="488" max="488" width="8.7109375" style="3" customWidth="1"/>
    <col min="489" max="489" width="3.42578125" style="3" customWidth="1"/>
    <col min="490" max="490" width="1" style="3" customWidth="1"/>
    <col min="491" max="491" width="0" style="3" hidden="1" customWidth="1"/>
    <col min="492" max="492" width="3.5703125" style="3" customWidth="1"/>
    <col min="493" max="493" width="6.140625" style="3" customWidth="1"/>
    <col min="494" max="494" width="14" style="3" customWidth="1"/>
    <col min="495" max="495" width="9.85546875" style="3" customWidth="1"/>
    <col min="496" max="496" width="0.28515625" style="3" customWidth="1"/>
    <col min="497" max="497" width="1.28515625" style="3" customWidth="1"/>
    <col min="498" max="498" width="0" style="3" hidden="1" customWidth="1"/>
    <col min="499" max="499" width="4" style="3" customWidth="1"/>
    <col min="500" max="500" width="3.140625" style="3" customWidth="1"/>
    <col min="501" max="501" width="0" style="3" hidden="1" customWidth="1"/>
    <col min="502" max="502" width="2" style="3" customWidth="1"/>
    <col min="503" max="503" width="0.5703125" style="3" customWidth="1"/>
    <col min="504" max="504" width="1.28515625" style="3" customWidth="1"/>
    <col min="505" max="505" width="8.28515625" style="3" customWidth="1"/>
    <col min="506" max="510" width="0" style="3" hidden="1" customWidth="1"/>
    <col min="511" max="512" width="9.140625" style="3"/>
    <col min="513" max="516" width="10.5703125" style="3" bestFit="1" customWidth="1"/>
    <col min="517" max="522" width="16.85546875" style="3" customWidth="1"/>
    <col min="523" max="738" width="9.140625" style="3"/>
    <col min="739" max="739" width="0.28515625" style="3" customWidth="1"/>
    <col min="740" max="740" width="12.7109375" style="3" customWidth="1"/>
    <col min="741" max="741" width="2.7109375" style="3" customWidth="1"/>
    <col min="742" max="742" width="4.42578125" style="3" customWidth="1"/>
    <col min="743" max="743" width="0.5703125" style="3" customWidth="1"/>
    <col min="744" max="744" width="8.7109375" style="3" customWidth="1"/>
    <col min="745" max="745" width="3.42578125" style="3" customWidth="1"/>
    <col min="746" max="746" width="1" style="3" customWidth="1"/>
    <col min="747" max="747" width="0" style="3" hidden="1" customWidth="1"/>
    <col min="748" max="748" width="3.5703125" style="3" customWidth="1"/>
    <col min="749" max="749" width="6.140625" style="3" customWidth="1"/>
    <col min="750" max="750" width="14" style="3" customWidth="1"/>
    <col min="751" max="751" width="9.85546875" style="3" customWidth="1"/>
    <col min="752" max="752" width="0.28515625" style="3" customWidth="1"/>
    <col min="753" max="753" width="1.28515625" style="3" customWidth="1"/>
    <col min="754" max="754" width="0" style="3" hidden="1" customWidth="1"/>
    <col min="755" max="755" width="4" style="3" customWidth="1"/>
    <col min="756" max="756" width="3.140625" style="3" customWidth="1"/>
    <col min="757" max="757" width="0" style="3" hidden="1" customWidth="1"/>
    <col min="758" max="758" width="2" style="3" customWidth="1"/>
    <col min="759" max="759" width="0.5703125" style="3" customWidth="1"/>
    <col min="760" max="760" width="1.28515625" style="3" customWidth="1"/>
    <col min="761" max="761" width="8.28515625" style="3" customWidth="1"/>
    <col min="762" max="766" width="0" style="3" hidden="1" customWidth="1"/>
    <col min="767" max="768" width="9.140625" style="3"/>
    <col min="769" max="772" width="10.5703125" style="3" bestFit="1" customWidth="1"/>
    <col min="773" max="778" width="16.85546875" style="3" customWidth="1"/>
    <col min="779" max="994" width="9.140625" style="3"/>
    <col min="995" max="995" width="0.28515625" style="3" customWidth="1"/>
    <col min="996" max="996" width="12.7109375" style="3" customWidth="1"/>
    <col min="997" max="997" width="2.7109375" style="3" customWidth="1"/>
    <col min="998" max="998" width="4.42578125" style="3" customWidth="1"/>
    <col min="999" max="999" width="0.5703125" style="3" customWidth="1"/>
    <col min="1000" max="1000" width="8.7109375" style="3" customWidth="1"/>
    <col min="1001" max="1001" width="3.42578125" style="3" customWidth="1"/>
    <col min="1002" max="1002" width="1" style="3" customWidth="1"/>
    <col min="1003" max="1003" width="0" style="3" hidden="1" customWidth="1"/>
    <col min="1004" max="1004" width="3.5703125" style="3" customWidth="1"/>
    <col min="1005" max="1005" width="6.140625" style="3" customWidth="1"/>
    <col min="1006" max="1006" width="14" style="3" customWidth="1"/>
    <col min="1007" max="1007" width="9.85546875" style="3" customWidth="1"/>
    <col min="1008" max="1008" width="0.28515625" style="3" customWidth="1"/>
    <col min="1009" max="1009" width="1.28515625" style="3" customWidth="1"/>
    <col min="1010" max="1010" width="0" style="3" hidden="1" customWidth="1"/>
    <col min="1011" max="1011" width="4" style="3" customWidth="1"/>
    <col min="1012" max="1012" width="3.140625" style="3" customWidth="1"/>
    <col min="1013" max="1013" width="0" style="3" hidden="1" customWidth="1"/>
    <col min="1014" max="1014" width="2" style="3" customWidth="1"/>
    <col min="1015" max="1015" width="0.5703125" style="3" customWidth="1"/>
    <col min="1016" max="1016" width="1.28515625" style="3" customWidth="1"/>
    <col min="1017" max="1017" width="8.28515625" style="3" customWidth="1"/>
    <col min="1018" max="1022" width="0" style="3" hidden="1" customWidth="1"/>
    <col min="1023" max="1024" width="9.140625" style="3"/>
    <col min="1025" max="1028" width="10.5703125" style="3" bestFit="1" customWidth="1"/>
    <col min="1029" max="1034" width="16.85546875" style="3" customWidth="1"/>
    <col min="1035" max="1250" width="9.140625" style="3"/>
    <col min="1251" max="1251" width="0.28515625" style="3" customWidth="1"/>
    <col min="1252" max="1252" width="12.7109375" style="3" customWidth="1"/>
    <col min="1253" max="1253" width="2.7109375" style="3" customWidth="1"/>
    <col min="1254" max="1254" width="4.42578125" style="3" customWidth="1"/>
    <col min="1255" max="1255" width="0.5703125" style="3" customWidth="1"/>
    <col min="1256" max="1256" width="8.7109375" style="3" customWidth="1"/>
    <col min="1257" max="1257" width="3.42578125" style="3" customWidth="1"/>
    <col min="1258" max="1258" width="1" style="3" customWidth="1"/>
    <col min="1259" max="1259" width="0" style="3" hidden="1" customWidth="1"/>
    <col min="1260" max="1260" width="3.5703125" style="3" customWidth="1"/>
    <col min="1261" max="1261" width="6.140625" style="3" customWidth="1"/>
    <col min="1262" max="1262" width="14" style="3" customWidth="1"/>
    <col min="1263" max="1263" width="9.85546875" style="3" customWidth="1"/>
    <col min="1264" max="1264" width="0.28515625" style="3" customWidth="1"/>
    <col min="1265" max="1265" width="1.28515625" style="3" customWidth="1"/>
    <col min="1266" max="1266" width="0" style="3" hidden="1" customWidth="1"/>
    <col min="1267" max="1267" width="4" style="3" customWidth="1"/>
    <col min="1268" max="1268" width="3.140625" style="3" customWidth="1"/>
    <col min="1269" max="1269" width="0" style="3" hidden="1" customWidth="1"/>
    <col min="1270" max="1270" width="2" style="3" customWidth="1"/>
    <col min="1271" max="1271" width="0.5703125" style="3" customWidth="1"/>
    <col min="1272" max="1272" width="1.28515625" style="3" customWidth="1"/>
    <col min="1273" max="1273" width="8.28515625" style="3" customWidth="1"/>
    <col min="1274" max="1278" width="0" style="3" hidden="1" customWidth="1"/>
    <col min="1279" max="1280" width="9.140625" style="3"/>
    <col min="1281" max="1284" width="10.5703125" style="3" bestFit="1" customWidth="1"/>
    <col min="1285" max="1290" width="16.85546875" style="3" customWidth="1"/>
    <col min="1291" max="1506" width="9.140625" style="3"/>
    <col min="1507" max="1507" width="0.28515625" style="3" customWidth="1"/>
    <col min="1508" max="1508" width="12.7109375" style="3" customWidth="1"/>
    <col min="1509" max="1509" width="2.7109375" style="3" customWidth="1"/>
    <col min="1510" max="1510" width="4.42578125" style="3" customWidth="1"/>
    <col min="1511" max="1511" width="0.5703125" style="3" customWidth="1"/>
    <col min="1512" max="1512" width="8.7109375" style="3" customWidth="1"/>
    <col min="1513" max="1513" width="3.42578125" style="3" customWidth="1"/>
    <col min="1514" max="1514" width="1" style="3" customWidth="1"/>
    <col min="1515" max="1515" width="0" style="3" hidden="1" customWidth="1"/>
    <col min="1516" max="1516" width="3.5703125" style="3" customWidth="1"/>
    <col min="1517" max="1517" width="6.140625" style="3" customWidth="1"/>
    <col min="1518" max="1518" width="14" style="3" customWidth="1"/>
    <col min="1519" max="1519" width="9.85546875" style="3" customWidth="1"/>
    <col min="1520" max="1520" width="0.28515625" style="3" customWidth="1"/>
    <col min="1521" max="1521" width="1.28515625" style="3" customWidth="1"/>
    <col min="1522" max="1522" width="0" style="3" hidden="1" customWidth="1"/>
    <col min="1523" max="1523" width="4" style="3" customWidth="1"/>
    <col min="1524" max="1524" width="3.140625" style="3" customWidth="1"/>
    <col min="1525" max="1525" width="0" style="3" hidden="1" customWidth="1"/>
    <col min="1526" max="1526" width="2" style="3" customWidth="1"/>
    <col min="1527" max="1527" width="0.5703125" style="3" customWidth="1"/>
    <col min="1528" max="1528" width="1.28515625" style="3" customWidth="1"/>
    <col min="1529" max="1529" width="8.28515625" style="3" customWidth="1"/>
    <col min="1530" max="1534" width="0" style="3" hidden="1" customWidth="1"/>
    <col min="1535" max="1536" width="9.140625" style="3"/>
    <col min="1537" max="1540" width="10.5703125" style="3" bestFit="1" customWidth="1"/>
    <col min="1541" max="1546" width="16.85546875" style="3" customWidth="1"/>
    <col min="1547" max="1762" width="9.140625" style="3"/>
    <col min="1763" max="1763" width="0.28515625" style="3" customWidth="1"/>
    <col min="1764" max="1764" width="12.7109375" style="3" customWidth="1"/>
    <col min="1765" max="1765" width="2.7109375" style="3" customWidth="1"/>
    <col min="1766" max="1766" width="4.42578125" style="3" customWidth="1"/>
    <col min="1767" max="1767" width="0.5703125" style="3" customWidth="1"/>
    <col min="1768" max="1768" width="8.7109375" style="3" customWidth="1"/>
    <col min="1769" max="1769" width="3.42578125" style="3" customWidth="1"/>
    <col min="1770" max="1770" width="1" style="3" customWidth="1"/>
    <col min="1771" max="1771" width="0" style="3" hidden="1" customWidth="1"/>
    <col min="1772" max="1772" width="3.5703125" style="3" customWidth="1"/>
    <col min="1773" max="1773" width="6.140625" style="3" customWidth="1"/>
    <col min="1774" max="1774" width="14" style="3" customWidth="1"/>
    <col min="1775" max="1775" width="9.85546875" style="3" customWidth="1"/>
    <col min="1776" max="1776" width="0.28515625" style="3" customWidth="1"/>
    <col min="1777" max="1777" width="1.28515625" style="3" customWidth="1"/>
    <col min="1778" max="1778" width="0" style="3" hidden="1" customWidth="1"/>
    <col min="1779" max="1779" width="4" style="3" customWidth="1"/>
    <col min="1780" max="1780" width="3.140625" style="3" customWidth="1"/>
    <col min="1781" max="1781" width="0" style="3" hidden="1" customWidth="1"/>
    <col min="1782" max="1782" width="2" style="3" customWidth="1"/>
    <col min="1783" max="1783" width="0.5703125" style="3" customWidth="1"/>
    <col min="1784" max="1784" width="1.28515625" style="3" customWidth="1"/>
    <col min="1785" max="1785" width="8.28515625" style="3" customWidth="1"/>
    <col min="1786" max="1790" width="0" style="3" hidden="1" customWidth="1"/>
    <col min="1791" max="1792" width="9.140625" style="3"/>
    <col min="1793" max="1796" width="10.5703125" style="3" bestFit="1" customWidth="1"/>
    <col min="1797" max="1802" width="16.85546875" style="3" customWidth="1"/>
    <col min="1803" max="2018" width="9.140625" style="3"/>
    <col min="2019" max="2019" width="0.28515625" style="3" customWidth="1"/>
    <col min="2020" max="2020" width="12.7109375" style="3" customWidth="1"/>
    <col min="2021" max="2021" width="2.7109375" style="3" customWidth="1"/>
    <col min="2022" max="2022" width="4.42578125" style="3" customWidth="1"/>
    <col min="2023" max="2023" width="0.5703125" style="3" customWidth="1"/>
    <col min="2024" max="2024" width="8.7109375" style="3" customWidth="1"/>
    <col min="2025" max="2025" width="3.42578125" style="3" customWidth="1"/>
    <col min="2026" max="2026" width="1" style="3" customWidth="1"/>
    <col min="2027" max="2027" width="0" style="3" hidden="1" customWidth="1"/>
    <col min="2028" max="2028" width="3.5703125" style="3" customWidth="1"/>
    <col min="2029" max="2029" width="6.140625" style="3" customWidth="1"/>
    <col min="2030" max="2030" width="14" style="3" customWidth="1"/>
    <col min="2031" max="2031" width="9.85546875" style="3" customWidth="1"/>
    <col min="2032" max="2032" width="0.28515625" style="3" customWidth="1"/>
    <col min="2033" max="2033" width="1.28515625" style="3" customWidth="1"/>
    <col min="2034" max="2034" width="0" style="3" hidden="1" customWidth="1"/>
    <col min="2035" max="2035" width="4" style="3" customWidth="1"/>
    <col min="2036" max="2036" width="3.140625" style="3" customWidth="1"/>
    <col min="2037" max="2037" width="0" style="3" hidden="1" customWidth="1"/>
    <col min="2038" max="2038" width="2" style="3" customWidth="1"/>
    <col min="2039" max="2039" width="0.5703125" style="3" customWidth="1"/>
    <col min="2040" max="2040" width="1.28515625" style="3" customWidth="1"/>
    <col min="2041" max="2041" width="8.28515625" style="3" customWidth="1"/>
    <col min="2042" max="2046" width="0" style="3" hidden="1" customWidth="1"/>
    <col min="2047" max="2048" width="9.140625" style="3"/>
    <col min="2049" max="2052" width="10.5703125" style="3" bestFit="1" customWidth="1"/>
    <col min="2053" max="2058" width="16.85546875" style="3" customWidth="1"/>
    <col min="2059" max="2274" width="9.140625" style="3"/>
    <col min="2275" max="2275" width="0.28515625" style="3" customWidth="1"/>
    <col min="2276" max="2276" width="12.7109375" style="3" customWidth="1"/>
    <col min="2277" max="2277" width="2.7109375" style="3" customWidth="1"/>
    <col min="2278" max="2278" width="4.42578125" style="3" customWidth="1"/>
    <col min="2279" max="2279" width="0.5703125" style="3" customWidth="1"/>
    <col min="2280" max="2280" width="8.7109375" style="3" customWidth="1"/>
    <col min="2281" max="2281" width="3.42578125" style="3" customWidth="1"/>
    <col min="2282" max="2282" width="1" style="3" customWidth="1"/>
    <col min="2283" max="2283" width="0" style="3" hidden="1" customWidth="1"/>
    <col min="2284" max="2284" width="3.5703125" style="3" customWidth="1"/>
    <col min="2285" max="2285" width="6.140625" style="3" customWidth="1"/>
    <col min="2286" max="2286" width="14" style="3" customWidth="1"/>
    <col min="2287" max="2287" width="9.85546875" style="3" customWidth="1"/>
    <col min="2288" max="2288" width="0.28515625" style="3" customWidth="1"/>
    <col min="2289" max="2289" width="1.28515625" style="3" customWidth="1"/>
    <col min="2290" max="2290" width="0" style="3" hidden="1" customWidth="1"/>
    <col min="2291" max="2291" width="4" style="3" customWidth="1"/>
    <col min="2292" max="2292" width="3.140625" style="3" customWidth="1"/>
    <col min="2293" max="2293" width="0" style="3" hidden="1" customWidth="1"/>
    <col min="2294" max="2294" width="2" style="3" customWidth="1"/>
    <col min="2295" max="2295" width="0.5703125" style="3" customWidth="1"/>
    <col min="2296" max="2296" width="1.28515625" style="3" customWidth="1"/>
    <col min="2297" max="2297" width="8.28515625" style="3" customWidth="1"/>
    <col min="2298" max="2302" width="0" style="3" hidden="1" customWidth="1"/>
    <col min="2303" max="2304" width="9.140625" style="3"/>
    <col min="2305" max="2308" width="10.5703125" style="3" bestFit="1" customWidth="1"/>
    <col min="2309" max="2314" width="16.85546875" style="3" customWidth="1"/>
    <col min="2315" max="2530" width="9.140625" style="3"/>
    <col min="2531" max="2531" width="0.28515625" style="3" customWidth="1"/>
    <col min="2532" max="2532" width="12.7109375" style="3" customWidth="1"/>
    <col min="2533" max="2533" width="2.7109375" style="3" customWidth="1"/>
    <col min="2534" max="2534" width="4.42578125" style="3" customWidth="1"/>
    <col min="2535" max="2535" width="0.5703125" style="3" customWidth="1"/>
    <col min="2536" max="2536" width="8.7109375" style="3" customWidth="1"/>
    <col min="2537" max="2537" width="3.42578125" style="3" customWidth="1"/>
    <col min="2538" max="2538" width="1" style="3" customWidth="1"/>
    <col min="2539" max="2539" width="0" style="3" hidden="1" customWidth="1"/>
    <col min="2540" max="2540" width="3.5703125" style="3" customWidth="1"/>
    <col min="2541" max="2541" width="6.140625" style="3" customWidth="1"/>
    <col min="2542" max="2542" width="14" style="3" customWidth="1"/>
    <col min="2543" max="2543" width="9.85546875" style="3" customWidth="1"/>
    <col min="2544" max="2544" width="0.28515625" style="3" customWidth="1"/>
    <col min="2545" max="2545" width="1.28515625" style="3" customWidth="1"/>
    <col min="2546" max="2546" width="0" style="3" hidden="1" customWidth="1"/>
    <col min="2547" max="2547" width="4" style="3" customWidth="1"/>
    <col min="2548" max="2548" width="3.140625" style="3" customWidth="1"/>
    <col min="2549" max="2549" width="0" style="3" hidden="1" customWidth="1"/>
    <col min="2550" max="2550" width="2" style="3" customWidth="1"/>
    <col min="2551" max="2551" width="0.5703125" style="3" customWidth="1"/>
    <col min="2552" max="2552" width="1.28515625" style="3" customWidth="1"/>
    <col min="2553" max="2553" width="8.28515625" style="3" customWidth="1"/>
    <col min="2554" max="2558" width="0" style="3" hidden="1" customWidth="1"/>
    <col min="2559" max="2560" width="9.140625" style="3"/>
    <col min="2561" max="2564" width="10.5703125" style="3" bestFit="1" customWidth="1"/>
    <col min="2565" max="2570" width="16.85546875" style="3" customWidth="1"/>
    <col min="2571" max="2786" width="9.140625" style="3"/>
    <col min="2787" max="2787" width="0.28515625" style="3" customWidth="1"/>
    <col min="2788" max="2788" width="12.7109375" style="3" customWidth="1"/>
    <col min="2789" max="2789" width="2.7109375" style="3" customWidth="1"/>
    <col min="2790" max="2790" width="4.42578125" style="3" customWidth="1"/>
    <col min="2791" max="2791" width="0.5703125" style="3" customWidth="1"/>
    <col min="2792" max="2792" width="8.7109375" style="3" customWidth="1"/>
    <col min="2793" max="2793" width="3.42578125" style="3" customWidth="1"/>
    <col min="2794" max="2794" width="1" style="3" customWidth="1"/>
    <col min="2795" max="2795" width="0" style="3" hidden="1" customWidth="1"/>
    <col min="2796" max="2796" width="3.5703125" style="3" customWidth="1"/>
    <col min="2797" max="2797" width="6.140625" style="3" customWidth="1"/>
    <col min="2798" max="2798" width="14" style="3" customWidth="1"/>
    <col min="2799" max="2799" width="9.85546875" style="3" customWidth="1"/>
    <col min="2800" max="2800" width="0.28515625" style="3" customWidth="1"/>
    <col min="2801" max="2801" width="1.28515625" style="3" customWidth="1"/>
    <col min="2802" max="2802" width="0" style="3" hidden="1" customWidth="1"/>
    <col min="2803" max="2803" width="4" style="3" customWidth="1"/>
    <col min="2804" max="2804" width="3.140625" style="3" customWidth="1"/>
    <col min="2805" max="2805" width="0" style="3" hidden="1" customWidth="1"/>
    <col min="2806" max="2806" width="2" style="3" customWidth="1"/>
    <col min="2807" max="2807" width="0.5703125" style="3" customWidth="1"/>
    <col min="2808" max="2808" width="1.28515625" style="3" customWidth="1"/>
    <col min="2809" max="2809" width="8.28515625" style="3" customWidth="1"/>
    <col min="2810" max="2814" width="0" style="3" hidden="1" customWidth="1"/>
    <col min="2815" max="2816" width="9.140625" style="3"/>
    <col min="2817" max="2820" width="10.5703125" style="3" bestFit="1" customWidth="1"/>
    <col min="2821" max="2826" width="16.85546875" style="3" customWidth="1"/>
    <col min="2827" max="3042" width="9.140625" style="3"/>
    <col min="3043" max="3043" width="0.28515625" style="3" customWidth="1"/>
    <col min="3044" max="3044" width="12.7109375" style="3" customWidth="1"/>
    <col min="3045" max="3045" width="2.7109375" style="3" customWidth="1"/>
    <col min="3046" max="3046" width="4.42578125" style="3" customWidth="1"/>
    <col min="3047" max="3047" width="0.5703125" style="3" customWidth="1"/>
    <col min="3048" max="3048" width="8.7109375" style="3" customWidth="1"/>
    <col min="3049" max="3049" width="3.42578125" style="3" customWidth="1"/>
    <col min="3050" max="3050" width="1" style="3" customWidth="1"/>
    <col min="3051" max="3051" width="0" style="3" hidden="1" customWidth="1"/>
    <col min="3052" max="3052" width="3.5703125" style="3" customWidth="1"/>
    <col min="3053" max="3053" width="6.140625" style="3" customWidth="1"/>
    <col min="3054" max="3054" width="14" style="3" customWidth="1"/>
    <col min="3055" max="3055" width="9.85546875" style="3" customWidth="1"/>
    <col min="3056" max="3056" width="0.28515625" style="3" customWidth="1"/>
    <col min="3057" max="3057" width="1.28515625" style="3" customWidth="1"/>
    <col min="3058" max="3058" width="0" style="3" hidden="1" customWidth="1"/>
    <col min="3059" max="3059" width="4" style="3" customWidth="1"/>
    <col min="3060" max="3060" width="3.140625" style="3" customWidth="1"/>
    <col min="3061" max="3061" width="0" style="3" hidden="1" customWidth="1"/>
    <col min="3062" max="3062" width="2" style="3" customWidth="1"/>
    <col min="3063" max="3063" width="0.5703125" style="3" customWidth="1"/>
    <col min="3064" max="3064" width="1.28515625" style="3" customWidth="1"/>
    <col min="3065" max="3065" width="8.28515625" style="3" customWidth="1"/>
    <col min="3066" max="3070" width="0" style="3" hidden="1" customWidth="1"/>
    <col min="3071" max="3072" width="9.140625" style="3"/>
    <col min="3073" max="3076" width="10.5703125" style="3" bestFit="1" customWidth="1"/>
    <col min="3077" max="3082" width="16.85546875" style="3" customWidth="1"/>
    <col min="3083" max="3298" width="9.140625" style="3"/>
    <col min="3299" max="3299" width="0.28515625" style="3" customWidth="1"/>
    <col min="3300" max="3300" width="12.7109375" style="3" customWidth="1"/>
    <col min="3301" max="3301" width="2.7109375" style="3" customWidth="1"/>
    <col min="3302" max="3302" width="4.42578125" style="3" customWidth="1"/>
    <col min="3303" max="3303" width="0.5703125" style="3" customWidth="1"/>
    <col min="3304" max="3304" width="8.7109375" style="3" customWidth="1"/>
    <col min="3305" max="3305" width="3.42578125" style="3" customWidth="1"/>
    <col min="3306" max="3306" width="1" style="3" customWidth="1"/>
    <col min="3307" max="3307" width="0" style="3" hidden="1" customWidth="1"/>
    <col min="3308" max="3308" width="3.5703125" style="3" customWidth="1"/>
    <col min="3309" max="3309" width="6.140625" style="3" customWidth="1"/>
    <col min="3310" max="3310" width="14" style="3" customWidth="1"/>
    <col min="3311" max="3311" width="9.85546875" style="3" customWidth="1"/>
    <col min="3312" max="3312" width="0.28515625" style="3" customWidth="1"/>
    <col min="3313" max="3313" width="1.28515625" style="3" customWidth="1"/>
    <col min="3314" max="3314" width="0" style="3" hidden="1" customWidth="1"/>
    <col min="3315" max="3315" width="4" style="3" customWidth="1"/>
    <col min="3316" max="3316" width="3.140625" style="3" customWidth="1"/>
    <col min="3317" max="3317" width="0" style="3" hidden="1" customWidth="1"/>
    <col min="3318" max="3318" width="2" style="3" customWidth="1"/>
    <col min="3319" max="3319" width="0.5703125" style="3" customWidth="1"/>
    <col min="3320" max="3320" width="1.28515625" style="3" customWidth="1"/>
    <col min="3321" max="3321" width="8.28515625" style="3" customWidth="1"/>
    <col min="3322" max="3326" width="0" style="3" hidden="1" customWidth="1"/>
    <col min="3327" max="3328" width="9.140625" style="3"/>
    <col min="3329" max="3332" width="10.5703125" style="3" bestFit="1" customWidth="1"/>
    <col min="3333" max="3338" width="16.85546875" style="3" customWidth="1"/>
    <col min="3339" max="3554" width="9.140625" style="3"/>
    <col min="3555" max="3555" width="0.28515625" style="3" customWidth="1"/>
    <col min="3556" max="3556" width="12.7109375" style="3" customWidth="1"/>
    <col min="3557" max="3557" width="2.7109375" style="3" customWidth="1"/>
    <col min="3558" max="3558" width="4.42578125" style="3" customWidth="1"/>
    <col min="3559" max="3559" width="0.5703125" style="3" customWidth="1"/>
    <col min="3560" max="3560" width="8.7109375" style="3" customWidth="1"/>
    <col min="3561" max="3561" width="3.42578125" style="3" customWidth="1"/>
    <col min="3562" max="3562" width="1" style="3" customWidth="1"/>
    <col min="3563" max="3563" width="0" style="3" hidden="1" customWidth="1"/>
    <col min="3564" max="3564" width="3.5703125" style="3" customWidth="1"/>
    <col min="3565" max="3565" width="6.140625" style="3" customWidth="1"/>
    <col min="3566" max="3566" width="14" style="3" customWidth="1"/>
    <col min="3567" max="3567" width="9.85546875" style="3" customWidth="1"/>
    <col min="3568" max="3568" width="0.28515625" style="3" customWidth="1"/>
    <col min="3569" max="3569" width="1.28515625" style="3" customWidth="1"/>
    <col min="3570" max="3570" width="0" style="3" hidden="1" customWidth="1"/>
    <col min="3571" max="3571" width="4" style="3" customWidth="1"/>
    <col min="3572" max="3572" width="3.140625" style="3" customWidth="1"/>
    <col min="3573" max="3573" width="0" style="3" hidden="1" customWidth="1"/>
    <col min="3574" max="3574" width="2" style="3" customWidth="1"/>
    <col min="3575" max="3575" width="0.5703125" style="3" customWidth="1"/>
    <col min="3576" max="3576" width="1.28515625" style="3" customWidth="1"/>
    <col min="3577" max="3577" width="8.28515625" style="3" customWidth="1"/>
    <col min="3578" max="3582" width="0" style="3" hidden="1" customWidth="1"/>
    <col min="3583" max="3584" width="9.140625" style="3"/>
    <col min="3585" max="3588" width="10.5703125" style="3" bestFit="1" customWidth="1"/>
    <col min="3589" max="3594" width="16.85546875" style="3" customWidth="1"/>
    <col min="3595" max="3810" width="9.140625" style="3"/>
    <col min="3811" max="3811" width="0.28515625" style="3" customWidth="1"/>
    <col min="3812" max="3812" width="12.7109375" style="3" customWidth="1"/>
    <col min="3813" max="3813" width="2.7109375" style="3" customWidth="1"/>
    <col min="3814" max="3814" width="4.42578125" style="3" customWidth="1"/>
    <col min="3815" max="3815" width="0.5703125" style="3" customWidth="1"/>
    <col min="3816" max="3816" width="8.7109375" style="3" customWidth="1"/>
    <col min="3817" max="3817" width="3.42578125" style="3" customWidth="1"/>
    <col min="3818" max="3818" width="1" style="3" customWidth="1"/>
    <col min="3819" max="3819" width="0" style="3" hidden="1" customWidth="1"/>
    <col min="3820" max="3820" width="3.5703125" style="3" customWidth="1"/>
    <col min="3821" max="3821" width="6.140625" style="3" customWidth="1"/>
    <col min="3822" max="3822" width="14" style="3" customWidth="1"/>
    <col min="3823" max="3823" width="9.85546875" style="3" customWidth="1"/>
    <col min="3824" max="3824" width="0.28515625" style="3" customWidth="1"/>
    <col min="3825" max="3825" width="1.28515625" style="3" customWidth="1"/>
    <col min="3826" max="3826" width="0" style="3" hidden="1" customWidth="1"/>
    <col min="3827" max="3827" width="4" style="3" customWidth="1"/>
    <col min="3828" max="3828" width="3.140625" style="3" customWidth="1"/>
    <col min="3829" max="3829" width="0" style="3" hidden="1" customWidth="1"/>
    <col min="3830" max="3830" width="2" style="3" customWidth="1"/>
    <col min="3831" max="3831" width="0.5703125" style="3" customWidth="1"/>
    <col min="3832" max="3832" width="1.28515625" style="3" customWidth="1"/>
    <col min="3833" max="3833" width="8.28515625" style="3" customWidth="1"/>
    <col min="3834" max="3838" width="0" style="3" hidden="1" customWidth="1"/>
    <col min="3839" max="3840" width="9.140625" style="3"/>
    <col min="3841" max="3844" width="10.5703125" style="3" bestFit="1" customWidth="1"/>
    <col min="3845" max="3850" width="16.85546875" style="3" customWidth="1"/>
    <col min="3851" max="4066" width="9.140625" style="3"/>
    <col min="4067" max="4067" width="0.28515625" style="3" customWidth="1"/>
    <col min="4068" max="4068" width="12.7109375" style="3" customWidth="1"/>
    <col min="4069" max="4069" width="2.7109375" style="3" customWidth="1"/>
    <col min="4070" max="4070" width="4.42578125" style="3" customWidth="1"/>
    <col min="4071" max="4071" width="0.5703125" style="3" customWidth="1"/>
    <col min="4072" max="4072" width="8.7109375" style="3" customWidth="1"/>
    <col min="4073" max="4073" width="3.42578125" style="3" customWidth="1"/>
    <col min="4074" max="4074" width="1" style="3" customWidth="1"/>
    <col min="4075" max="4075" width="0" style="3" hidden="1" customWidth="1"/>
    <col min="4076" max="4076" width="3.5703125" style="3" customWidth="1"/>
    <col min="4077" max="4077" width="6.140625" style="3" customWidth="1"/>
    <col min="4078" max="4078" width="14" style="3" customWidth="1"/>
    <col min="4079" max="4079" width="9.85546875" style="3" customWidth="1"/>
    <col min="4080" max="4080" width="0.28515625" style="3" customWidth="1"/>
    <col min="4081" max="4081" width="1.28515625" style="3" customWidth="1"/>
    <col min="4082" max="4082" width="0" style="3" hidden="1" customWidth="1"/>
    <col min="4083" max="4083" width="4" style="3" customWidth="1"/>
    <col min="4084" max="4084" width="3.140625" style="3" customWidth="1"/>
    <col min="4085" max="4085" width="0" style="3" hidden="1" customWidth="1"/>
    <col min="4086" max="4086" width="2" style="3" customWidth="1"/>
    <col min="4087" max="4087" width="0.5703125" style="3" customWidth="1"/>
    <col min="4088" max="4088" width="1.28515625" style="3" customWidth="1"/>
    <col min="4089" max="4089" width="8.28515625" style="3" customWidth="1"/>
    <col min="4090" max="4094" width="0" style="3" hidden="1" customWidth="1"/>
    <col min="4095" max="4096" width="9.140625" style="3"/>
    <col min="4097" max="4100" width="10.5703125" style="3" bestFit="1" customWidth="1"/>
    <col min="4101" max="4106" width="16.85546875" style="3" customWidth="1"/>
    <col min="4107" max="4322" width="9.140625" style="3"/>
    <col min="4323" max="4323" width="0.28515625" style="3" customWidth="1"/>
    <col min="4324" max="4324" width="12.7109375" style="3" customWidth="1"/>
    <col min="4325" max="4325" width="2.7109375" style="3" customWidth="1"/>
    <col min="4326" max="4326" width="4.42578125" style="3" customWidth="1"/>
    <col min="4327" max="4327" width="0.5703125" style="3" customWidth="1"/>
    <col min="4328" max="4328" width="8.7109375" style="3" customWidth="1"/>
    <col min="4329" max="4329" width="3.42578125" style="3" customWidth="1"/>
    <col min="4330" max="4330" width="1" style="3" customWidth="1"/>
    <col min="4331" max="4331" width="0" style="3" hidden="1" customWidth="1"/>
    <col min="4332" max="4332" width="3.5703125" style="3" customWidth="1"/>
    <col min="4333" max="4333" width="6.140625" style="3" customWidth="1"/>
    <col min="4334" max="4334" width="14" style="3" customWidth="1"/>
    <col min="4335" max="4335" width="9.85546875" style="3" customWidth="1"/>
    <col min="4336" max="4336" width="0.28515625" style="3" customWidth="1"/>
    <col min="4337" max="4337" width="1.28515625" style="3" customWidth="1"/>
    <col min="4338" max="4338" width="0" style="3" hidden="1" customWidth="1"/>
    <col min="4339" max="4339" width="4" style="3" customWidth="1"/>
    <col min="4340" max="4340" width="3.140625" style="3" customWidth="1"/>
    <col min="4341" max="4341" width="0" style="3" hidden="1" customWidth="1"/>
    <col min="4342" max="4342" width="2" style="3" customWidth="1"/>
    <col min="4343" max="4343" width="0.5703125" style="3" customWidth="1"/>
    <col min="4344" max="4344" width="1.28515625" style="3" customWidth="1"/>
    <col min="4345" max="4345" width="8.28515625" style="3" customWidth="1"/>
    <col min="4346" max="4350" width="0" style="3" hidden="1" customWidth="1"/>
    <col min="4351" max="4352" width="9.140625" style="3"/>
    <col min="4353" max="4356" width="10.5703125" style="3" bestFit="1" customWidth="1"/>
    <col min="4357" max="4362" width="16.85546875" style="3" customWidth="1"/>
    <col min="4363" max="4578" width="9.140625" style="3"/>
    <col min="4579" max="4579" width="0.28515625" style="3" customWidth="1"/>
    <col min="4580" max="4580" width="12.7109375" style="3" customWidth="1"/>
    <col min="4581" max="4581" width="2.7109375" style="3" customWidth="1"/>
    <col min="4582" max="4582" width="4.42578125" style="3" customWidth="1"/>
    <col min="4583" max="4583" width="0.5703125" style="3" customWidth="1"/>
    <col min="4584" max="4584" width="8.7109375" style="3" customWidth="1"/>
    <col min="4585" max="4585" width="3.42578125" style="3" customWidth="1"/>
    <col min="4586" max="4586" width="1" style="3" customWidth="1"/>
    <col min="4587" max="4587" width="0" style="3" hidden="1" customWidth="1"/>
    <col min="4588" max="4588" width="3.5703125" style="3" customWidth="1"/>
    <col min="4589" max="4589" width="6.140625" style="3" customWidth="1"/>
    <col min="4590" max="4590" width="14" style="3" customWidth="1"/>
    <col min="4591" max="4591" width="9.85546875" style="3" customWidth="1"/>
    <col min="4592" max="4592" width="0.28515625" style="3" customWidth="1"/>
    <col min="4593" max="4593" width="1.28515625" style="3" customWidth="1"/>
    <col min="4594" max="4594" width="0" style="3" hidden="1" customWidth="1"/>
    <col min="4595" max="4595" width="4" style="3" customWidth="1"/>
    <col min="4596" max="4596" width="3.140625" style="3" customWidth="1"/>
    <col min="4597" max="4597" width="0" style="3" hidden="1" customWidth="1"/>
    <col min="4598" max="4598" width="2" style="3" customWidth="1"/>
    <col min="4599" max="4599" width="0.5703125" style="3" customWidth="1"/>
    <col min="4600" max="4600" width="1.28515625" style="3" customWidth="1"/>
    <col min="4601" max="4601" width="8.28515625" style="3" customWidth="1"/>
    <col min="4602" max="4606" width="0" style="3" hidden="1" customWidth="1"/>
    <col min="4607" max="4608" width="9.140625" style="3"/>
    <col min="4609" max="4612" width="10.5703125" style="3" bestFit="1" customWidth="1"/>
    <col min="4613" max="4618" width="16.85546875" style="3" customWidth="1"/>
    <col min="4619" max="4834" width="9.140625" style="3"/>
    <col min="4835" max="4835" width="0.28515625" style="3" customWidth="1"/>
    <col min="4836" max="4836" width="12.7109375" style="3" customWidth="1"/>
    <col min="4837" max="4837" width="2.7109375" style="3" customWidth="1"/>
    <col min="4838" max="4838" width="4.42578125" style="3" customWidth="1"/>
    <col min="4839" max="4839" width="0.5703125" style="3" customWidth="1"/>
    <col min="4840" max="4840" width="8.7109375" style="3" customWidth="1"/>
    <col min="4841" max="4841" width="3.42578125" style="3" customWidth="1"/>
    <col min="4842" max="4842" width="1" style="3" customWidth="1"/>
    <col min="4843" max="4843" width="0" style="3" hidden="1" customWidth="1"/>
    <col min="4844" max="4844" width="3.5703125" style="3" customWidth="1"/>
    <col min="4845" max="4845" width="6.140625" style="3" customWidth="1"/>
    <col min="4846" max="4846" width="14" style="3" customWidth="1"/>
    <col min="4847" max="4847" width="9.85546875" style="3" customWidth="1"/>
    <col min="4848" max="4848" width="0.28515625" style="3" customWidth="1"/>
    <col min="4849" max="4849" width="1.28515625" style="3" customWidth="1"/>
    <col min="4850" max="4850" width="0" style="3" hidden="1" customWidth="1"/>
    <col min="4851" max="4851" width="4" style="3" customWidth="1"/>
    <col min="4852" max="4852" width="3.140625" style="3" customWidth="1"/>
    <col min="4853" max="4853" width="0" style="3" hidden="1" customWidth="1"/>
    <col min="4854" max="4854" width="2" style="3" customWidth="1"/>
    <col min="4855" max="4855" width="0.5703125" style="3" customWidth="1"/>
    <col min="4856" max="4856" width="1.28515625" style="3" customWidth="1"/>
    <col min="4857" max="4857" width="8.28515625" style="3" customWidth="1"/>
    <col min="4858" max="4862" width="0" style="3" hidden="1" customWidth="1"/>
    <col min="4863" max="4864" width="9.140625" style="3"/>
    <col min="4865" max="4868" width="10.5703125" style="3" bestFit="1" customWidth="1"/>
    <col min="4869" max="4874" width="16.85546875" style="3" customWidth="1"/>
    <col min="4875" max="5090" width="9.140625" style="3"/>
    <col min="5091" max="5091" width="0.28515625" style="3" customWidth="1"/>
    <col min="5092" max="5092" width="12.7109375" style="3" customWidth="1"/>
    <col min="5093" max="5093" width="2.7109375" style="3" customWidth="1"/>
    <col min="5094" max="5094" width="4.42578125" style="3" customWidth="1"/>
    <col min="5095" max="5095" width="0.5703125" style="3" customWidth="1"/>
    <col min="5096" max="5096" width="8.7109375" style="3" customWidth="1"/>
    <col min="5097" max="5097" width="3.42578125" style="3" customWidth="1"/>
    <col min="5098" max="5098" width="1" style="3" customWidth="1"/>
    <col min="5099" max="5099" width="0" style="3" hidden="1" customWidth="1"/>
    <col min="5100" max="5100" width="3.5703125" style="3" customWidth="1"/>
    <col min="5101" max="5101" width="6.140625" style="3" customWidth="1"/>
    <col min="5102" max="5102" width="14" style="3" customWidth="1"/>
    <col min="5103" max="5103" width="9.85546875" style="3" customWidth="1"/>
    <col min="5104" max="5104" width="0.28515625" style="3" customWidth="1"/>
    <col min="5105" max="5105" width="1.28515625" style="3" customWidth="1"/>
    <col min="5106" max="5106" width="0" style="3" hidden="1" customWidth="1"/>
    <col min="5107" max="5107" width="4" style="3" customWidth="1"/>
    <col min="5108" max="5108" width="3.140625" style="3" customWidth="1"/>
    <col min="5109" max="5109" width="0" style="3" hidden="1" customWidth="1"/>
    <col min="5110" max="5110" width="2" style="3" customWidth="1"/>
    <col min="5111" max="5111" width="0.5703125" style="3" customWidth="1"/>
    <col min="5112" max="5112" width="1.28515625" style="3" customWidth="1"/>
    <col min="5113" max="5113" width="8.28515625" style="3" customWidth="1"/>
    <col min="5114" max="5118" width="0" style="3" hidden="1" customWidth="1"/>
    <col min="5119" max="5120" width="9.140625" style="3"/>
    <col min="5121" max="5124" width="10.5703125" style="3" bestFit="1" customWidth="1"/>
    <col min="5125" max="5130" width="16.85546875" style="3" customWidth="1"/>
    <col min="5131" max="5346" width="9.140625" style="3"/>
    <col min="5347" max="5347" width="0.28515625" style="3" customWidth="1"/>
    <col min="5348" max="5348" width="12.7109375" style="3" customWidth="1"/>
    <col min="5349" max="5349" width="2.7109375" style="3" customWidth="1"/>
    <col min="5350" max="5350" width="4.42578125" style="3" customWidth="1"/>
    <col min="5351" max="5351" width="0.5703125" style="3" customWidth="1"/>
    <col min="5352" max="5352" width="8.7109375" style="3" customWidth="1"/>
    <col min="5353" max="5353" width="3.42578125" style="3" customWidth="1"/>
    <col min="5354" max="5354" width="1" style="3" customWidth="1"/>
    <col min="5355" max="5355" width="0" style="3" hidden="1" customWidth="1"/>
    <col min="5356" max="5356" width="3.5703125" style="3" customWidth="1"/>
    <col min="5357" max="5357" width="6.140625" style="3" customWidth="1"/>
    <col min="5358" max="5358" width="14" style="3" customWidth="1"/>
    <col min="5359" max="5359" width="9.85546875" style="3" customWidth="1"/>
    <col min="5360" max="5360" width="0.28515625" style="3" customWidth="1"/>
    <col min="5361" max="5361" width="1.28515625" style="3" customWidth="1"/>
    <col min="5362" max="5362" width="0" style="3" hidden="1" customWidth="1"/>
    <col min="5363" max="5363" width="4" style="3" customWidth="1"/>
    <col min="5364" max="5364" width="3.140625" style="3" customWidth="1"/>
    <col min="5365" max="5365" width="0" style="3" hidden="1" customWidth="1"/>
    <col min="5366" max="5366" width="2" style="3" customWidth="1"/>
    <col min="5367" max="5367" width="0.5703125" style="3" customWidth="1"/>
    <col min="5368" max="5368" width="1.28515625" style="3" customWidth="1"/>
    <col min="5369" max="5369" width="8.28515625" style="3" customWidth="1"/>
    <col min="5370" max="5374" width="0" style="3" hidden="1" customWidth="1"/>
    <col min="5375" max="5376" width="9.140625" style="3"/>
    <col min="5377" max="5380" width="10.5703125" style="3" bestFit="1" customWidth="1"/>
    <col min="5381" max="5386" width="16.85546875" style="3" customWidth="1"/>
    <col min="5387" max="5602" width="9.140625" style="3"/>
    <col min="5603" max="5603" width="0.28515625" style="3" customWidth="1"/>
    <col min="5604" max="5604" width="12.7109375" style="3" customWidth="1"/>
    <col min="5605" max="5605" width="2.7109375" style="3" customWidth="1"/>
    <col min="5606" max="5606" width="4.42578125" style="3" customWidth="1"/>
    <col min="5607" max="5607" width="0.5703125" style="3" customWidth="1"/>
    <col min="5608" max="5608" width="8.7109375" style="3" customWidth="1"/>
    <col min="5609" max="5609" width="3.42578125" style="3" customWidth="1"/>
    <col min="5610" max="5610" width="1" style="3" customWidth="1"/>
    <col min="5611" max="5611" width="0" style="3" hidden="1" customWidth="1"/>
    <col min="5612" max="5612" width="3.5703125" style="3" customWidth="1"/>
    <col min="5613" max="5613" width="6.140625" style="3" customWidth="1"/>
    <col min="5614" max="5614" width="14" style="3" customWidth="1"/>
    <col min="5615" max="5615" width="9.85546875" style="3" customWidth="1"/>
    <col min="5616" max="5616" width="0.28515625" style="3" customWidth="1"/>
    <col min="5617" max="5617" width="1.28515625" style="3" customWidth="1"/>
    <col min="5618" max="5618" width="0" style="3" hidden="1" customWidth="1"/>
    <col min="5619" max="5619" width="4" style="3" customWidth="1"/>
    <col min="5620" max="5620" width="3.140625" style="3" customWidth="1"/>
    <col min="5621" max="5621" width="0" style="3" hidden="1" customWidth="1"/>
    <col min="5622" max="5622" width="2" style="3" customWidth="1"/>
    <col min="5623" max="5623" width="0.5703125" style="3" customWidth="1"/>
    <col min="5624" max="5624" width="1.28515625" style="3" customWidth="1"/>
    <col min="5625" max="5625" width="8.28515625" style="3" customWidth="1"/>
    <col min="5626" max="5630" width="0" style="3" hidden="1" customWidth="1"/>
    <col min="5631" max="5632" width="9.140625" style="3"/>
    <col min="5633" max="5636" width="10.5703125" style="3" bestFit="1" customWidth="1"/>
    <col min="5637" max="5642" width="16.85546875" style="3" customWidth="1"/>
    <col min="5643" max="5858" width="9.140625" style="3"/>
    <col min="5859" max="5859" width="0.28515625" style="3" customWidth="1"/>
    <col min="5860" max="5860" width="12.7109375" style="3" customWidth="1"/>
    <col min="5861" max="5861" width="2.7109375" style="3" customWidth="1"/>
    <col min="5862" max="5862" width="4.42578125" style="3" customWidth="1"/>
    <col min="5863" max="5863" width="0.5703125" style="3" customWidth="1"/>
    <col min="5864" max="5864" width="8.7109375" style="3" customWidth="1"/>
    <col min="5865" max="5865" width="3.42578125" style="3" customWidth="1"/>
    <col min="5866" max="5866" width="1" style="3" customWidth="1"/>
    <col min="5867" max="5867" width="0" style="3" hidden="1" customWidth="1"/>
    <col min="5868" max="5868" width="3.5703125" style="3" customWidth="1"/>
    <col min="5869" max="5869" width="6.140625" style="3" customWidth="1"/>
    <col min="5870" max="5870" width="14" style="3" customWidth="1"/>
    <col min="5871" max="5871" width="9.85546875" style="3" customWidth="1"/>
    <col min="5872" max="5872" width="0.28515625" style="3" customWidth="1"/>
    <col min="5873" max="5873" width="1.28515625" style="3" customWidth="1"/>
    <col min="5874" max="5874" width="0" style="3" hidden="1" customWidth="1"/>
    <col min="5875" max="5875" width="4" style="3" customWidth="1"/>
    <col min="5876" max="5876" width="3.140625" style="3" customWidth="1"/>
    <col min="5877" max="5877" width="0" style="3" hidden="1" customWidth="1"/>
    <col min="5878" max="5878" width="2" style="3" customWidth="1"/>
    <col min="5879" max="5879" width="0.5703125" style="3" customWidth="1"/>
    <col min="5880" max="5880" width="1.28515625" style="3" customWidth="1"/>
    <col min="5881" max="5881" width="8.28515625" style="3" customWidth="1"/>
    <col min="5882" max="5886" width="0" style="3" hidden="1" customWidth="1"/>
    <col min="5887" max="5888" width="9.140625" style="3"/>
    <col min="5889" max="5892" width="10.5703125" style="3" bestFit="1" customWidth="1"/>
    <col min="5893" max="5898" width="16.85546875" style="3" customWidth="1"/>
    <col min="5899" max="6114" width="9.140625" style="3"/>
    <col min="6115" max="6115" width="0.28515625" style="3" customWidth="1"/>
    <col min="6116" max="6116" width="12.7109375" style="3" customWidth="1"/>
    <col min="6117" max="6117" width="2.7109375" style="3" customWidth="1"/>
    <col min="6118" max="6118" width="4.42578125" style="3" customWidth="1"/>
    <col min="6119" max="6119" width="0.5703125" style="3" customWidth="1"/>
    <col min="6120" max="6120" width="8.7109375" style="3" customWidth="1"/>
    <col min="6121" max="6121" width="3.42578125" style="3" customWidth="1"/>
    <col min="6122" max="6122" width="1" style="3" customWidth="1"/>
    <col min="6123" max="6123" width="0" style="3" hidden="1" customWidth="1"/>
    <col min="6124" max="6124" width="3.5703125" style="3" customWidth="1"/>
    <col min="6125" max="6125" width="6.140625" style="3" customWidth="1"/>
    <col min="6126" max="6126" width="14" style="3" customWidth="1"/>
    <col min="6127" max="6127" width="9.85546875" style="3" customWidth="1"/>
    <col min="6128" max="6128" width="0.28515625" style="3" customWidth="1"/>
    <col min="6129" max="6129" width="1.28515625" style="3" customWidth="1"/>
    <col min="6130" max="6130" width="0" style="3" hidden="1" customWidth="1"/>
    <col min="6131" max="6131" width="4" style="3" customWidth="1"/>
    <col min="6132" max="6132" width="3.140625" style="3" customWidth="1"/>
    <col min="6133" max="6133" width="0" style="3" hidden="1" customWidth="1"/>
    <col min="6134" max="6134" width="2" style="3" customWidth="1"/>
    <col min="6135" max="6135" width="0.5703125" style="3" customWidth="1"/>
    <col min="6136" max="6136" width="1.28515625" style="3" customWidth="1"/>
    <col min="6137" max="6137" width="8.28515625" style="3" customWidth="1"/>
    <col min="6138" max="6142" width="0" style="3" hidden="1" customWidth="1"/>
    <col min="6143" max="6144" width="9.140625" style="3"/>
    <col min="6145" max="6148" width="10.5703125" style="3" bestFit="1" customWidth="1"/>
    <col min="6149" max="6154" width="16.85546875" style="3" customWidth="1"/>
    <col min="6155" max="6370" width="9.140625" style="3"/>
    <col min="6371" max="6371" width="0.28515625" style="3" customWidth="1"/>
    <col min="6372" max="6372" width="12.7109375" style="3" customWidth="1"/>
    <col min="6373" max="6373" width="2.7109375" style="3" customWidth="1"/>
    <col min="6374" max="6374" width="4.42578125" style="3" customWidth="1"/>
    <col min="6375" max="6375" width="0.5703125" style="3" customWidth="1"/>
    <col min="6376" max="6376" width="8.7109375" style="3" customWidth="1"/>
    <col min="6377" max="6377" width="3.42578125" style="3" customWidth="1"/>
    <col min="6378" max="6378" width="1" style="3" customWidth="1"/>
    <col min="6379" max="6379" width="0" style="3" hidden="1" customWidth="1"/>
    <col min="6380" max="6380" width="3.5703125" style="3" customWidth="1"/>
    <col min="6381" max="6381" width="6.140625" style="3" customWidth="1"/>
    <col min="6382" max="6382" width="14" style="3" customWidth="1"/>
    <col min="6383" max="6383" width="9.85546875" style="3" customWidth="1"/>
    <col min="6384" max="6384" width="0.28515625" style="3" customWidth="1"/>
    <col min="6385" max="6385" width="1.28515625" style="3" customWidth="1"/>
    <col min="6386" max="6386" width="0" style="3" hidden="1" customWidth="1"/>
    <col min="6387" max="6387" width="4" style="3" customWidth="1"/>
    <col min="6388" max="6388" width="3.140625" style="3" customWidth="1"/>
    <col min="6389" max="6389" width="0" style="3" hidden="1" customWidth="1"/>
    <col min="6390" max="6390" width="2" style="3" customWidth="1"/>
    <col min="6391" max="6391" width="0.5703125" style="3" customWidth="1"/>
    <col min="6392" max="6392" width="1.28515625" style="3" customWidth="1"/>
    <col min="6393" max="6393" width="8.28515625" style="3" customWidth="1"/>
    <col min="6394" max="6398" width="0" style="3" hidden="1" customWidth="1"/>
    <col min="6399" max="6400" width="9.140625" style="3"/>
    <col min="6401" max="6404" width="10.5703125" style="3" bestFit="1" customWidth="1"/>
    <col min="6405" max="6410" width="16.85546875" style="3" customWidth="1"/>
    <col min="6411" max="6626" width="9.140625" style="3"/>
    <col min="6627" max="6627" width="0.28515625" style="3" customWidth="1"/>
    <col min="6628" max="6628" width="12.7109375" style="3" customWidth="1"/>
    <col min="6629" max="6629" width="2.7109375" style="3" customWidth="1"/>
    <col min="6630" max="6630" width="4.42578125" style="3" customWidth="1"/>
    <col min="6631" max="6631" width="0.5703125" style="3" customWidth="1"/>
    <col min="6632" max="6632" width="8.7109375" style="3" customWidth="1"/>
    <col min="6633" max="6633" width="3.42578125" style="3" customWidth="1"/>
    <col min="6634" max="6634" width="1" style="3" customWidth="1"/>
    <col min="6635" max="6635" width="0" style="3" hidden="1" customWidth="1"/>
    <col min="6636" max="6636" width="3.5703125" style="3" customWidth="1"/>
    <col min="6637" max="6637" width="6.140625" style="3" customWidth="1"/>
    <col min="6638" max="6638" width="14" style="3" customWidth="1"/>
    <col min="6639" max="6639" width="9.85546875" style="3" customWidth="1"/>
    <col min="6640" max="6640" width="0.28515625" style="3" customWidth="1"/>
    <col min="6641" max="6641" width="1.28515625" style="3" customWidth="1"/>
    <col min="6642" max="6642" width="0" style="3" hidden="1" customWidth="1"/>
    <col min="6643" max="6643" width="4" style="3" customWidth="1"/>
    <col min="6644" max="6644" width="3.140625" style="3" customWidth="1"/>
    <col min="6645" max="6645" width="0" style="3" hidden="1" customWidth="1"/>
    <col min="6646" max="6646" width="2" style="3" customWidth="1"/>
    <col min="6647" max="6647" width="0.5703125" style="3" customWidth="1"/>
    <col min="6648" max="6648" width="1.28515625" style="3" customWidth="1"/>
    <col min="6649" max="6649" width="8.28515625" style="3" customWidth="1"/>
    <col min="6650" max="6654" width="0" style="3" hidden="1" customWidth="1"/>
    <col min="6655" max="6656" width="9.140625" style="3"/>
    <col min="6657" max="6660" width="10.5703125" style="3" bestFit="1" customWidth="1"/>
    <col min="6661" max="6666" width="16.85546875" style="3" customWidth="1"/>
    <col min="6667" max="6882" width="9.140625" style="3"/>
    <col min="6883" max="6883" width="0.28515625" style="3" customWidth="1"/>
    <col min="6884" max="6884" width="12.7109375" style="3" customWidth="1"/>
    <col min="6885" max="6885" width="2.7109375" style="3" customWidth="1"/>
    <col min="6886" max="6886" width="4.42578125" style="3" customWidth="1"/>
    <col min="6887" max="6887" width="0.5703125" style="3" customWidth="1"/>
    <col min="6888" max="6888" width="8.7109375" style="3" customWidth="1"/>
    <col min="6889" max="6889" width="3.42578125" style="3" customWidth="1"/>
    <col min="6890" max="6890" width="1" style="3" customWidth="1"/>
    <col min="6891" max="6891" width="0" style="3" hidden="1" customWidth="1"/>
    <col min="6892" max="6892" width="3.5703125" style="3" customWidth="1"/>
    <col min="6893" max="6893" width="6.140625" style="3" customWidth="1"/>
    <col min="6894" max="6894" width="14" style="3" customWidth="1"/>
    <col min="6895" max="6895" width="9.85546875" style="3" customWidth="1"/>
    <col min="6896" max="6896" width="0.28515625" style="3" customWidth="1"/>
    <col min="6897" max="6897" width="1.28515625" style="3" customWidth="1"/>
    <col min="6898" max="6898" width="0" style="3" hidden="1" customWidth="1"/>
    <col min="6899" max="6899" width="4" style="3" customWidth="1"/>
    <col min="6900" max="6900" width="3.140625" style="3" customWidth="1"/>
    <col min="6901" max="6901" width="0" style="3" hidden="1" customWidth="1"/>
    <col min="6902" max="6902" width="2" style="3" customWidth="1"/>
    <col min="6903" max="6903" width="0.5703125" style="3" customWidth="1"/>
    <col min="6904" max="6904" width="1.28515625" style="3" customWidth="1"/>
    <col min="6905" max="6905" width="8.28515625" style="3" customWidth="1"/>
    <col min="6906" max="6910" width="0" style="3" hidden="1" customWidth="1"/>
    <col min="6911" max="6912" width="9.140625" style="3"/>
    <col min="6913" max="6916" width="10.5703125" style="3" bestFit="1" customWidth="1"/>
    <col min="6917" max="6922" width="16.85546875" style="3" customWidth="1"/>
    <col min="6923" max="7138" width="9.140625" style="3"/>
    <col min="7139" max="7139" width="0.28515625" style="3" customWidth="1"/>
    <col min="7140" max="7140" width="12.7109375" style="3" customWidth="1"/>
    <col min="7141" max="7141" width="2.7109375" style="3" customWidth="1"/>
    <col min="7142" max="7142" width="4.42578125" style="3" customWidth="1"/>
    <col min="7143" max="7143" width="0.5703125" style="3" customWidth="1"/>
    <col min="7144" max="7144" width="8.7109375" style="3" customWidth="1"/>
    <col min="7145" max="7145" width="3.42578125" style="3" customWidth="1"/>
    <col min="7146" max="7146" width="1" style="3" customWidth="1"/>
    <col min="7147" max="7147" width="0" style="3" hidden="1" customWidth="1"/>
    <col min="7148" max="7148" width="3.5703125" style="3" customWidth="1"/>
    <col min="7149" max="7149" width="6.140625" style="3" customWidth="1"/>
    <col min="7150" max="7150" width="14" style="3" customWidth="1"/>
    <col min="7151" max="7151" width="9.85546875" style="3" customWidth="1"/>
    <col min="7152" max="7152" width="0.28515625" style="3" customWidth="1"/>
    <col min="7153" max="7153" width="1.28515625" style="3" customWidth="1"/>
    <col min="7154" max="7154" width="0" style="3" hidden="1" customWidth="1"/>
    <col min="7155" max="7155" width="4" style="3" customWidth="1"/>
    <col min="7156" max="7156" width="3.140625" style="3" customWidth="1"/>
    <col min="7157" max="7157" width="0" style="3" hidden="1" customWidth="1"/>
    <col min="7158" max="7158" width="2" style="3" customWidth="1"/>
    <col min="7159" max="7159" width="0.5703125" style="3" customWidth="1"/>
    <col min="7160" max="7160" width="1.28515625" style="3" customWidth="1"/>
    <col min="7161" max="7161" width="8.28515625" style="3" customWidth="1"/>
    <col min="7162" max="7166" width="0" style="3" hidden="1" customWidth="1"/>
    <col min="7167" max="7168" width="9.140625" style="3"/>
    <col min="7169" max="7172" width="10.5703125" style="3" bestFit="1" customWidth="1"/>
    <col min="7173" max="7178" width="16.85546875" style="3" customWidth="1"/>
    <col min="7179" max="7394" width="9.140625" style="3"/>
    <col min="7395" max="7395" width="0.28515625" style="3" customWidth="1"/>
    <col min="7396" max="7396" width="12.7109375" style="3" customWidth="1"/>
    <col min="7397" max="7397" width="2.7109375" style="3" customWidth="1"/>
    <col min="7398" max="7398" width="4.42578125" style="3" customWidth="1"/>
    <col min="7399" max="7399" width="0.5703125" style="3" customWidth="1"/>
    <col min="7400" max="7400" width="8.7109375" style="3" customWidth="1"/>
    <col min="7401" max="7401" width="3.42578125" style="3" customWidth="1"/>
    <col min="7402" max="7402" width="1" style="3" customWidth="1"/>
    <col min="7403" max="7403" width="0" style="3" hidden="1" customWidth="1"/>
    <col min="7404" max="7404" width="3.5703125" style="3" customWidth="1"/>
    <col min="7405" max="7405" width="6.140625" style="3" customWidth="1"/>
    <col min="7406" max="7406" width="14" style="3" customWidth="1"/>
    <col min="7407" max="7407" width="9.85546875" style="3" customWidth="1"/>
    <col min="7408" max="7408" width="0.28515625" style="3" customWidth="1"/>
    <col min="7409" max="7409" width="1.28515625" style="3" customWidth="1"/>
    <col min="7410" max="7410" width="0" style="3" hidden="1" customWidth="1"/>
    <col min="7411" max="7411" width="4" style="3" customWidth="1"/>
    <col min="7412" max="7412" width="3.140625" style="3" customWidth="1"/>
    <col min="7413" max="7413" width="0" style="3" hidden="1" customWidth="1"/>
    <col min="7414" max="7414" width="2" style="3" customWidth="1"/>
    <col min="7415" max="7415" width="0.5703125" style="3" customWidth="1"/>
    <col min="7416" max="7416" width="1.28515625" style="3" customWidth="1"/>
    <col min="7417" max="7417" width="8.28515625" style="3" customWidth="1"/>
    <col min="7418" max="7422" width="0" style="3" hidden="1" customWidth="1"/>
    <col min="7423" max="7424" width="9.140625" style="3"/>
    <col min="7425" max="7428" width="10.5703125" style="3" bestFit="1" customWidth="1"/>
    <col min="7429" max="7434" width="16.85546875" style="3" customWidth="1"/>
    <col min="7435" max="7650" width="9.140625" style="3"/>
    <col min="7651" max="7651" width="0.28515625" style="3" customWidth="1"/>
    <col min="7652" max="7652" width="12.7109375" style="3" customWidth="1"/>
    <col min="7653" max="7653" width="2.7109375" style="3" customWidth="1"/>
    <col min="7654" max="7654" width="4.42578125" style="3" customWidth="1"/>
    <col min="7655" max="7655" width="0.5703125" style="3" customWidth="1"/>
    <col min="7656" max="7656" width="8.7109375" style="3" customWidth="1"/>
    <col min="7657" max="7657" width="3.42578125" style="3" customWidth="1"/>
    <col min="7658" max="7658" width="1" style="3" customWidth="1"/>
    <col min="7659" max="7659" width="0" style="3" hidden="1" customWidth="1"/>
    <col min="7660" max="7660" width="3.5703125" style="3" customWidth="1"/>
    <col min="7661" max="7661" width="6.140625" style="3" customWidth="1"/>
    <col min="7662" max="7662" width="14" style="3" customWidth="1"/>
    <col min="7663" max="7663" width="9.85546875" style="3" customWidth="1"/>
    <col min="7664" max="7664" width="0.28515625" style="3" customWidth="1"/>
    <col min="7665" max="7665" width="1.28515625" style="3" customWidth="1"/>
    <col min="7666" max="7666" width="0" style="3" hidden="1" customWidth="1"/>
    <col min="7667" max="7667" width="4" style="3" customWidth="1"/>
    <col min="7668" max="7668" width="3.140625" style="3" customWidth="1"/>
    <col min="7669" max="7669" width="0" style="3" hidden="1" customWidth="1"/>
    <col min="7670" max="7670" width="2" style="3" customWidth="1"/>
    <col min="7671" max="7671" width="0.5703125" style="3" customWidth="1"/>
    <col min="7672" max="7672" width="1.28515625" style="3" customWidth="1"/>
    <col min="7673" max="7673" width="8.28515625" style="3" customWidth="1"/>
    <col min="7674" max="7678" width="0" style="3" hidden="1" customWidth="1"/>
    <col min="7679" max="7680" width="9.140625" style="3"/>
    <col min="7681" max="7684" width="10.5703125" style="3" bestFit="1" customWidth="1"/>
    <col min="7685" max="7690" width="16.85546875" style="3" customWidth="1"/>
    <col min="7691" max="7906" width="9.140625" style="3"/>
    <col min="7907" max="7907" width="0.28515625" style="3" customWidth="1"/>
    <col min="7908" max="7908" width="12.7109375" style="3" customWidth="1"/>
    <col min="7909" max="7909" width="2.7109375" style="3" customWidth="1"/>
    <col min="7910" max="7910" width="4.42578125" style="3" customWidth="1"/>
    <col min="7911" max="7911" width="0.5703125" style="3" customWidth="1"/>
    <col min="7912" max="7912" width="8.7109375" style="3" customWidth="1"/>
    <col min="7913" max="7913" width="3.42578125" style="3" customWidth="1"/>
    <col min="7914" max="7914" width="1" style="3" customWidth="1"/>
    <col min="7915" max="7915" width="0" style="3" hidden="1" customWidth="1"/>
    <col min="7916" max="7916" width="3.5703125" style="3" customWidth="1"/>
    <col min="7917" max="7917" width="6.140625" style="3" customWidth="1"/>
    <col min="7918" max="7918" width="14" style="3" customWidth="1"/>
    <col min="7919" max="7919" width="9.85546875" style="3" customWidth="1"/>
    <col min="7920" max="7920" width="0.28515625" style="3" customWidth="1"/>
    <col min="7921" max="7921" width="1.28515625" style="3" customWidth="1"/>
    <col min="7922" max="7922" width="0" style="3" hidden="1" customWidth="1"/>
    <col min="7923" max="7923" width="4" style="3" customWidth="1"/>
    <col min="7924" max="7924" width="3.140625" style="3" customWidth="1"/>
    <col min="7925" max="7925" width="0" style="3" hidden="1" customWidth="1"/>
    <col min="7926" max="7926" width="2" style="3" customWidth="1"/>
    <col min="7927" max="7927" width="0.5703125" style="3" customWidth="1"/>
    <col min="7928" max="7928" width="1.28515625" style="3" customWidth="1"/>
    <col min="7929" max="7929" width="8.28515625" style="3" customWidth="1"/>
    <col min="7930" max="7934" width="0" style="3" hidden="1" customWidth="1"/>
    <col min="7935" max="7936" width="9.140625" style="3"/>
    <col min="7937" max="7940" width="10.5703125" style="3" bestFit="1" customWidth="1"/>
    <col min="7941" max="7946" width="16.85546875" style="3" customWidth="1"/>
    <col min="7947" max="8162" width="9.140625" style="3"/>
    <col min="8163" max="8163" width="0.28515625" style="3" customWidth="1"/>
    <col min="8164" max="8164" width="12.7109375" style="3" customWidth="1"/>
    <col min="8165" max="8165" width="2.7109375" style="3" customWidth="1"/>
    <col min="8166" max="8166" width="4.42578125" style="3" customWidth="1"/>
    <col min="8167" max="8167" width="0.5703125" style="3" customWidth="1"/>
    <col min="8168" max="8168" width="8.7109375" style="3" customWidth="1"/>
    <col min="8169" max="8169" width="3.42578125" style="3" customWidth="1"/>
    <col min="8170" max="8170" width="1" style="3" customWidth="1"/>
    <col min="8171" max="8171" width="0" style="3" hidden="1" customWidth="1"/>
    <col min="8172" max="8172" width="3.5703125" style="3" customWidth="1"/>
    <col min="8173" max="8173" width="6.140625" style="3" customWidth="1"/>
    <col min="8174" max="8174" width="14" style="3" customWidth="1"/>
    <col min="8175" max="8175" width="9.85546875" style="3" customWidth="1"/>
    <col min="8176" max="8176" width="0.28515625" style="3" customWidth="1"/>
    <col min="8177" max="8177" width="1.28515625" style="3" customWidth="1"/>
    <col min="8178" max="8178" width="0" style="3" hidden="1" customWidth="1"/>
    <col min="8179" max="8179" width="4" style="3" customWidth="1"/>
    <col min="8180" max="8180" width="3.140625" style="3" customWidth="1"/>
    <col min="8181" max="8181" width="0" style="3" hidden="1" customWidth="1"/>
    <col min="8182" max="8182" width="2" style="3" customWidth="1"/>
    <col min="8183" max="8183" width="0.5703125" style="3" customWidth="1"/>
    <col min="8184" max="8184" width="1.28515625" style="3" customWidth="1"/>
    <col min="8185" max="8185" width="8.28515625" style="3" customWidth="1"/>
    <col min="8186" max="8190" width="0" style="3" hidden="1" customWidth="1"/>
    <col min="8191" max="8192" width="9.140625" style="3"/>
    <col min="8193" max="8196" width="10.5703125" style="3" bestFit="1" customWidth="1"/>
    <col min="8197" max="8202" width="16.85546875" style="3" customWidth="1"/>
    <col min="8203" max="8418" width="9.140625" style="3"/>
    <col min="8419" max="8419" width="0.28515625" style="3" customWidth="1"/>
    <col min="8420" max="8420" width="12.7109375" style="3" customWidth="1"/>
    <col min="8421" max="8421" width="2.7109375" style="3" customWidth="1"/>
    <col min="8422" max="8422" width="4.42578125" style="3" customWidth="1"/>
    <col min="8423" max="8423" width="0.5703125" style="3" customWidth="1"/>
    <col min="8424" max="8424" width="8.7109375" style="3" customWidth="1"/>
    <col min="8425" max="8425" width="3.42578125" style="3" customWidth="1"/>
    <col min="8426" max="8426" width="1" style="3" customWidth="1"/>
    <col min="8427" max="8427" width="0" style="3" hidden="1" customWidth="1"/>
    <col min="8428" max="8428" width="3.5703125" style="3" customWidth="1"/>
    <col min="8429" max="8429" width="6.140625" style="3" customWidth="1"/>
    <col min="8430" max="8430" width="14" style="3" customWidth="1"/>
    <col min="8431" max="8431" width="9.85546875" style="3" customWidth="1"/>
    <col min="8432" max="8432" width="0.28515625" style="3" customWidth="1"/>
    <col min="8433" max="8433" width="1.28515625" style="3" customWidth="1"/>
    <col min="8434" max="8434" width="0" style="3" hidden="1" customWidth="1"/>
    <col min="8435" max="8435" width="4" style="3" customWidth="1"/>
    <col min="8436" max="8436" width="3.140625" style="3" customWidth="1"/>
    <col min="8437" max="8437" width="0" style="3" hidden="1" customWidth="1"/>
    <col min="8438" max="8438" width="2" style="3" customWidth="1"/>
    <col min="8439" max="8439" width="0.5703125" style="3" customWidth="1"/>
    <col min="8440" max="8440" width="1.28515625" style="3" customWidth="1"/>
    <col min="8441" max="8441" width="8.28515625" style="3" customWidth="1"/>
    <col min="8442" max="8446" width="0" style="3" hidden="1" customWidth="1"/>
    <col min="8447" max="8448" width="9.140625" style="3"/>
    <col min="8449" max="8452" width="10.5703125" style="3" bestFit="1" customWidth="1"/>
    <col min="8453" max="8458" width="16.85546875" style="3" customWidth="1"/>
    <col min="8459" max="8674" width="9.140625" style="3"/>
    <col min="8675" max="8675" width="0.28515625" style="3" customWidth="1"/>
    <col min="8676" max="8676" width="12.7109375" style="3" customWidth="1"/>
    <col min="8677" max="8677" width="2.7109375" style="3" customWidth="1"/>
    <col min="8678" max="8678" width="4.42578125" style="3" customWidth="1"/>
    <col min="8679" max="8679" width="0.5703125" style="3" customWidth="1"/>
    <col min="8680" max="8680" width="8.7109375" style="3" customWidth="1"/>
    <col min="8681" max="8681" width="3.42578125" style="3" customWidth="1"/>
    <col min="8682" max="8682" width="1" style="3" customWidth="1"/>
    <col min="8683" max="8683" width="0" style="3" hidden="1" customWidth="1"/>
    <col min="8684" max="8684" width="3.5703125" style="3" customWidth="1"/>
    <col min="8685" max="8685" width="6.140625" style="3" customWidth="1"/>
    <col min="8686" max="8686" width="14" style="3" customWidth="1"/>
    <col min="8687" max="8687" width="9.85546875" style="3" customWidth="1"/>
    <col min="8688" max="8688" width="0.28515625" style="3" customWidth="1"/>
    <col min="8689" max="8689" width="1.28515625" style="3" customWidth="1"/>
    <col min="8690" max="8690" width="0" style="3" hidden="1" customWidth="1"/>
    <col min="8691" max="8691" width="4" style="3" customWidth="1"/>
    <col min="8692" max="8692" width="3.140625" style="3" customWidth="1"/>
    <col min="8693" max="8693" width="0" style="3" hidden="1" customWidth="1"/>
    <col min="8694" max="8694" width="2" style="3" customWidth="1"/>
    <col min="8695" max="8695" width="0.5703125" style="3" customWidth="1"/>
    <col min="8696" max="8696" width="1.28515625" style="3" customWidth="1"/>
    <col min="8697" max="8697" width="8.28515625" style="3" customWidth="1"/>
    <col min="8698" max="8702" width="0" style="3" hidden="1" customWidth="1"/>
    <col min="8703" max="8704" width="9.140625" style="3"/>
    <col min="8705" max="8708" width="10.5703125" style="3" bestFit="1" customWidth="1"/>
    <col min="8709" max="8714" width="16.85546875" style="3" customWidth="1"/>
    <col min="8715" max="8930" width="9.140625" style="3"/>
    <col min="8931" max="8931" width="0.28515625" style="3" customWidth="1"/>
    <col min="8932" max="8932" width="12.7109375" style="3" customWidth="1"/>
    <col min="8933" max="8933" width="2.7109375" style="3" customWidth="1"/>
    <col min="8934" max="8934" width="4.42578125" style="3" customWidth="1"/>
    <col min="8935" max="8935" width="0.5703125" style="3" customWidth="1"/>
    <col min="8936" max="8936" width="8.7109375" style="3" customWidth="1"/>
    <col min="8937" max="8937" width="3.42578125" style="3" customWidth="1"/>
    <col min="8938" max="8938" width="1" style="3" customWidth="1"/>
    <col min="8939" max="8939" width="0" style="3" hidden="1" customWidth="1"/>
    <col min="8940" max="8940" width="3.5703125" style="3" customWidth="1"/>
    <col min="8941" max="8941" width="6.140625" style="3" customWidth="1"/>
    <col min="8942" max="8942" width="14" style="3" customWidth="1"/>
    <col min="8943" max="8943" width="9.85546875" style="3" customWidth="1"/>
    <col min="8944" max="8944" width="0.28515625" style="3" customWidth="1"/>
    <col min="8945" max="8945" width="1.28515625" style="3" customWidth="1"/>
    <col min="8946" max="8946" width="0" style="3" hidden="1" customWidth="1"/>
    <col min="8947" max="8947" width="4" style="3" customWidth="1"/>
    <col min="8948" max="8948" width="3.140625" style="3" customWidth="1"/>
    <col min="8949" max="8949" width="0" style="3" hidden="1" customWidth="1"/>
    <col min="8950" max="8950" width="2" style="3" customWidth="1"/>
    <col min="8951" max="8951" width="0.5703125" style="3" customWidth="1"/>
    <col min="8952" max="8952" width="1.28515625" style="3" customWidth="1"/>
    <col min="8953" max="8953" width="8.28515625" style="3" customWidth="1"/>
    <col min="8954" max="8958" width="0" style="3" hidden="1" customWidth="1"/>
    <col min="8959" max="8960" width="9.140625" style="3"/>
    <col min="8961" max="8964" width="10.5703125" style="3" bestFit="1" customWidth="1"/>
    <col min="8965" max="8970" width="16.85546875" style="3" customWidth="1"/>
    <col min="8971" max="9186" width="9.140625" style="3"/>
    <col min="9187" max="9187" width="0.28515625" style="3" customWidth="1"/>
    <col min="9188" max="9188" width="12.7109375" style="3" customWidth="1"/>
    <col min="9189" max="9189" width="2.7109375" style="3" customWidth="1"/>
    <col min="9190" max="9190" width="4.42578125" style="3" customWidth="1"/>
    <col min="9191" max="9191" width="0.5703125" style="3" customWidth="1"/>
    <col min="9192" max="9192" width="8.7109375" style="3" customWidth="1"/>
    <col min="9193" max="9193" width="3.42578125" style="3" customWidth="1"/>
    <col min="9194" max="9194" width="1" style="3" customWidth="1"/>
    <col min="9195" max="9195" width="0" style="3" hidden="1" customWidth="1"/>
    <col min="9196" max="9196" width="3.5703125" style="3" customWidth="1"/>
    <col min="9197" max="9197" width="6.140625" style="3" customWidth="1"/>
    <col min="9198" max="9198" width="14" style="3" customWidth="1"/>
    <col min="9199" max="9199" width="9.85546875" style="3" customWidth="1"/>
    <col min="9200" max="9200" width="0.28515625" style="3" customWidth="1"/>
    <col min="9201" max="9201" width="1.28515625" style="3" customWidth="1"/>
    <col min="9202" max="9202" width="0" style="3" hidden="1" customWidth="1"/>
    <col min="9203" max="9203" width="4" style="3" customWidth="1"/>
    <col min="9204" max="9204" width="3.140625" style="3" customWidth="1"/>
    <col min="9205" max="9205" width="0" style="3" hidden="1" customWidth="1"/>
    <col min="9206" max="9206" width="2" style="3" customWidth="1"/>
    <col min="9207" max="9207" width="0.5703125" style="3" customWidth="1"/>
    <col min="9208" max="9208" width="1.28515625" style="3" customWidth="1"/>
    <col min="9209" max="9209" width="8.28515625" style="3" customWidth="1"/>
    <col min="9210" max="9214" width="0" style="3" hidden="1" customWidth="1"/>
    <col min="9215" max="9216" width="9.140625" style="3"/>
    <col min="9217" max="9220" width="10.5703125" style="3" bestFit="1" customWidth="1"/>
    <col min="9221" max="9226" width="16.85546875" style="3" customWidth="1"/>
    <col min="9227" max="9442" width="9.140625" style="3"/>
    <col min="9443" max="9443" width="0.28515625" style="3" customWidth="1"/>
    <col min="9444" max="9444" width="12.7109375" style="3" customWidth="1"/>
    <col min="9445" max="9445" width="2.7109375" style="3" customWidth="1"/>
    <col min="9446" max="9446" width="4.42578125" style="3" customWidth="1"/>
    <col min="9447" max="9447" width="0.5703125" style="3" customWidth="1"/>
    <col min="9448" max="9448" width="8.7109375" style="3" customWidth="1"/>
    <col min="9449" max="9449" width="3.42578125" style="3" customWidth="1"/>
    <col min="9450" max="9450" width="1" style="3" customWidth="1"/>
    <col min="9451" max="9451" width="0" style="3" hidden="1" customWidth="1"/>
    <col min="9452" max="9452" width="3.5703125" style="3" customWidth="1"/>
    <col min="9453" max="9453" width="6.140625" style="3" customWidth="1"/>
    <col min="9454" max="9454" width="14" style="3" customWidth="1"/>
    <col min="9455" max="9455" width="9.85546875" style="3" customWidth="1"/>
    <col min="9456" max="9456" width="0.28515625" style="3" customWidth="1"/>
    <col min="9457" max="9457" width="1.28515625" style="3" customWidth="1"/>
    <col min="9458" max="9458" width="0" style="3" hidden="1" customWidth="1"/>
    <col min="9459" max="9459" width="4" style="3" customWidth="1"/>
    <col min="9460" max="9460" width="3.140625" style="3" customWidth="1"/>
    <col min="9461" max="9461" width="0" style="3" hidden="1" customWidth="1"/>
    <col min="9462" max="9462" width="2" style="3" customWidth="1"/>
    <col min="9463" max="9463" width="0.5703125" style="3" customWidth="1"/>
    <col min="9464" max="9464" width="1.28515625" style="3" customWidth="1"/>
    <col min="9465" max="9465" width="8.28515625" style="3" customWidth="1"/>
    <col min="9466" max="9470" width="0" style="3" hidden="1" customWidth="1"/>
    <col min="9471" max="9472" width="9.140625" style="3"/>
    <col min="9473" max="9476" width="10.5703125" style="3" bestFit="1" customWidth="1"/>
    <col min="9477" max="9482" width="16.85546875" style="3" customWidth="1"/>
    <col min="9483" max="9698" width="9.140625" style="3"/>
    <col min="9699" max="9699" width="0.28515625" style="3" customWidth="1"/>
    <col min="9700" max="9700" width="12.7109375" style="3" customWidth="1"/>
    <col min="9701" max="9701" width="2.7109375" style="3" customWidth="1"/>
    <col min="9702" max="9702" width="4.42578125" style="3" customWidth="1"/>
    <col min="9703" max="9703" width="0.5703125" style="3" customWidth="1"/>
    <col min="9704" max="9704" width="8.7109375" style="3" customWidth="1"/>
    <col min="9705" max="9705" width="3.42578125" style="3" customWidth="1"/>
    <col min="9706" max="9706" width="1" style="3" customWidth="1"/>
    <col min="9707" max="9707" width="0" style="3" hidden="1" customWidth="1"/>
    <col min="9708" max="9708" width="3.5703125" style="3" customWidth="1"/>
    <col min="9709" max="9709" width="6.140625" style="3" customWidth="1"/>
    <col min="9710" max="9710" width="14" style="3" customWidth="1"/>
    <col min="9711" max="9711" width="9.85546875" style="3" customWidth="1"/>
    <col min="9712" max="9712" width="0.28515625" style="3" customWidth="1"/>
    <col min="9713" max="9713" width="1.28515625" style="3" customWidth="1"/>
    <col min="9714" max="9714" width="0" style="3" hidden="1" customWidth="1"/>
    <col min="9715" max="9715" width="4" style="3" customWidth="1"/>
    <col min="9716" max="9716" width="3.140625" style="3" customWidth="1"/>
    <col min="9717" max="9717" width="0" style="3" hidden="1" customWidth="1"/>
    <col min="9718" max="9718" width="2" style="3" customWidth="1"/>
    <col min="9719" max="9719" width="0.5703125" style="3" customWidth="1"/>
    <col min="9720" max="9720" width="1.28515625" style="3" customWidth="1"/>
    <col min="9721" max="9721" width="8.28515625" style="3" customWidth="1"/>
    <col min="9722" max="9726" width="0" style="3" hidden="1" customWidth="1"/>
    <col min="9727" max="9728" width="9.140625" style="3"/>
    <col min="9729" max="9732" width="10.5703125" style="3" bestFit="1" customWidth="1"/>
    <col min="9733" max="9738" width="16.85546875" style="3" customWidth="1"/>
    <col min="9739" max="9954" width="9.140625" style="3"/>
    <col min="9955" max="9955" width="0.28515625" style="3" customWidth="1"/>
    <col min="9956" max="9956" width="12.7109375" style="3" customWidth="1"/>
    <col min="9957" max="9957" width="2.7109375" style="3" customWidth="1"/>
    <col min="9958" max="9958" width="4.42578125" style="3" customWidth="1"/>
    <col min="9959" max="9959" width="0.5703125" style="3" customWidth="1"/>
    <col min="9960" max="9960" width="8.7109375" style="3" customWidth="1"/>
    <col min="9961" max="9961" width="3.42578125" style="3" customWidth="1"/>
    <col min="9962" max="9962" width="1" style="3" customWidth="1"/>
    <col min="9963" max="9963" width="0" style="3" hidden="1" customWidth="1"/>
    <col min="9964" max="9964" width="3.5703125" style="3" customWidth="1"/>
    <col min="9965" max="9965" width="6.140625" style="3" customWidth="1"/>
    <col min="9966" max="9966" width="14" style="3" customWidth="1"/>
    <col min="9967" max="9967" width="9.85546875" style="3" customWidth="1"/>
    <col min="9968" max="9968" width="0.28515625" style="3" customWidth="1"/>
    <col min="9969" max="9969" width="1.28515625" style="3" customWidth="1"/>
    <col min="9970" max="9970" width="0" style="3" hidden="1" customWidth="1"/>
    <col min="9971" max="9971" width="4" style="3" customWidth="1"/>
    <col min="9972" max="9972" width="3.140625" style="3" customWidth="1"/>
    <col min="9973" max="9973" width="0" style="3" hidden="1" customWidth="1"/>
    <col min="9974" max="9974" width="2" style="3" customWidth="1"/>
    <col min="9975" max="9975" width="0.5703125" style="3" customWidth="1"/>
    <col min="9976" max="9976" width="1.28515625" style="3" customWidth="1"/>
    <col min="9977" max="9977" width="8.28515625" style="3" customWidth="1"/>
    <col min="9978" max="9982" width="0" style="3" hidden="1" customWidth="1"/>
    <col min="9983" max="9984" width="9.140625" style="3"/>
    <col min="9985" max="9988" width="10.5703125" style="3" bestFit="1" customWidth="1"/>
    <col min="9989" max="9994" width="16.85546875" style="3" customWidth="1"/>
    <col min="9995" max="10210" width="9.140625" style="3"/>
    <col min="10211" max="10211" width="0.28515625" style="3" customWidth="1"/>
    <col min="10212" max="10212" width="12.7109375" style="3" customWidth="1"/>
    <col min="10213" max="10213" width="2.7109375" style="3" customWidth="1"/>
    <col min="10214" max="10214" width="4.42578125" style="3" customWidth="1"/>
    <col min="10215" max="10215" width="0.5703125" style="3" customWidth="1"/>
    <col min="10216" max="10216" width="8.7109375" style="3" customWidth="1"/>
    <col min="10217" max="10217" width="3.42578125" style="3" customWidth="1"/>
    <col min="10218" max="10218" width="1" style="3" customWidth="1"/>
    <col min="10219" max="10219" width="0" style="3" hidden="1" customWidth="1"/>
    <col min="10220" max="10220" width="3.5703125" style="3" customWidth="1"/>
    <col min="10221" max="10221" width="6.140625" style="3" customWidth="1"/>
    <col min="10222" max="10222" width="14" style="3" customWidth="1"/>
    <col min="10223" max="10223" width="9.85546875" style="3" customWidth="1"/>
    <col min="10224" max="10224" width="0.28515625" style="3" customWidth="1"/>
    <col min="10225" max="10225" width="1.28515625" style="3" customWidth="1"/>
    <col min="10226" max="10226" width="0" style="3" hidden="1" customWidth="1"/>
    <col min="10227" max="10227" width="4" style="3" customWidth="1"/>
    <col min="10228" max="10228" width="3.140625" style="3" customWidth="1"/>
    <col min="10229" max="10229" width="0" style="3" hidden="1" customWidth="1"/>
    <col min="10230" max="10230" width="2" style="3" customWidth="1"/>
    <col min="10231" max="10231" width="0.5703125" style="3" customWidth="1"/>
    <col min="10232" max="10232" width="1.28515625" style="3" customWidth="1"/>
    <col min="10233" max="10233" width="8.28515625" style="3" customWidth="1"/>
    <col min="10234" max="10238" width="0" style="3" hidden="1" customWidth="1"/>
    <col min="10239" max="10240" width="9.140625" style="3"/>
    <col min="10241" max="10244" width="10.5703125" style="3" bestFit="1" customWidth="1"/>
    <col min="10245" max="10250" width="16.85546875" style="3" customWidth="1"/>
    <col min="10251" max="10466" width="9.140625" style="3"/>
    <col min="10467" max="10467" width="0.28515625" style="3" customWidth="1"/>
    <col min="10468" max="10468" width="12.7109375" style="3" customWidth="1"/>
    <col min="10469" max="10469" width="2.7109375" style="3" customWidth="1"/>
    <col min="10470" max="10470" width="4.42578125" style="3" customWidth="1"/>
    <col min="10471" max="10471" width="0.5703125" style="3" customWidth="1"/>
    <col min="10472" max="10472" width="8.7109375" style="3" customWidth="1"/>
    <col min="10473" max="10473" width="3.42578125" style="3" customWidth="1"/>
    <col min="10474" max="10474" width="1" style="3" customWidth="1"/>
    <col min="10475" max="10475" width="0" style="3" hidden="1" customWidth="1"/>
    <col min="10476" max="10476" width="3.5703125" style="3" customWidth="1"/>
    <col min="10477" max="10477" width="6.140625" style="3" customWidth="1"/>
    <col min="10478" max="10478" width="14" style="3" customWidth="1"/>
    <col min="10479" max="10479" width="9.85546875" style="3" customWidth="1"/>
    <col min="10480" max="10480" width="0.28515625" style="3" customWidth="1"/>
    <col min="10481" max="10481" width="1.28515625" style="3" customWidth="1"/>
    <col min="10482" max="10482" width="0" style="3" hidden="1" customWidth="1"/>
    <col min="10483" max="10483" width="4" style="3" customWidth="1"/>
    <col min="10484" max="10484" width="3.140625" style="3" customWidth="1"/>
    <col min="10485" max="10485" width="0" style="3" hidden="1" customWidth="1"/>
    <col min="10486" max="10486" width="2" style="3" customWidth="1"/>
    <col min="10487" max="10487" width="0.5703125" style="3" customWidth="1"/>
    <col min="10488" max="10488" width="1.28515625" style="3" customWidth="1"/>
    <col min="10489" max="10489" width="8.28515625" style="3" customWidth="1"/>
    <col min="10490" max="10494" width="0" style="3" hidden="1" customWidth="1"/>
    <col min="10495" max="10496" width="9.140625" style="3"/>
    <col min="10497" max="10500" width="10.5703125" style="3" bestFit="1" customWidth="1"/>
    <col min="10501" max="10506" width="16.85546875" style="3" customWidth="1"/>
    <col min="10507" max="10722" width="9.140625" style="3"/>
    <col min="10723" max="10723" width="0.28515625" style="3" customWidth="1"/>
    <col min="10724" max="10724" width="12.7109375" style="3" customWidth="1"/>
    <col min="10725" max="10725" width="2.7109375" style="3" customWidth="1"/>
    <col min="10726" max="10726" width="4.42578125" style="3" customWidth="1"/>
    <col min="10727" max="10727" width="0.5703125" style="3" customWidth="1"/>
    <col min="10728" max="10728" width="8.7109375" style="3" customWidth="1"/>
    <col min="10729" max="10729" width="3.42578125" style="3" customWidth="1"/>
    <col min="10730" max="10730" width="1" style="3" customWidth="1"/>
    <col min="10731" max="10731" width="0" style="3" hidden="1" customWidth="1"/>
    <col min="10732" max="10732" width="3.5703125" style="3" customWidth="1"/>
    <col min="10733" max="10733" width="6.140625" style="3" customWidth="1"/>
    <col min="10734" max="10734" width="14" style="3" customWidth="1"/>
    <col min="10735" max="10735" width="9.85546875" style="3" customWidth="1"/>
    <col min="10736" max="10736" width="0.28515625" style="3" customWidth="1"/>
    <col min="10737" max="10737" width="1.28515625" style="3" customWidth="1"/>
    <col min="10738" max="10738" width="0" style="3" hidden="1" customWidth="1"/>
    <col min="10739" max="10739" width="4" style="3" customWidth="1"/>
    <col min="10740" max="10740" width="3.140625" style="3" customWidth="1"/>
    <col min="10741" max="10741" width="0" style="3" hidden="1" customWidth="1"/>
    <col min="10742" max="10742" width="2" style="3" customWidth="1"/>
    <col min="10743" max="10743" width="0.5703125" style="3" customWidth="1"/>
    <col min="10744" max="10744" width="1.28515625" style="3" customWidth="1"/>
    <col min="10745" max="10745" width="8.28515625" style="3" customWidth="1"/>
    <col min="10746" max="10750" width="0" style="3" hidden="1" customWidth="1"/>
    <col min="10751" max="10752" width="9.140625" style="3"/>
    <col min="10753" max="10756" width="10.5703125" style="3" bestFit="1" customWidth="1"/>
    <col min="10757" max="10762" width="16.85546875" style="3" customWidth="1"/>
    <col min="10763" max="10978" width="9.140625" style="3"/>
    <col min="10979" max="10979" width="0.28515625" style="3" customWidth="1"/>
    <col min="10980" max="10980" width="12.7109375" style="3" customWidth="1"/>
    <col min="10981" max="10981" width="2.7109375" style="3" customWidth="1"/>
    <col min="10982" max="10982" width="4.42578125" style="3" customWidth="1"/>
    <col min="10983" max="10983" width="0.5703125" style="3" customWidth="1"/>
    <col min="10984" max="10984" width="8.7109375" style="3" customWidth="1"/>
    <col min="10985" max="10985" width="3.42578125" style="3" customWidth="1"/>
    <col min="10986" max="10986" width="1" style="3" customWidth="1"/>
    <col min="10987" max="10987" width="0" style="3" hidden="1" customWidth="1"/>
    <col min="10988" max="10988" width="3.5703125" style="3" customWidth="1"/>
    <col min="10989" max="10989" width="6.140625" style="3" customWidth="1"/>
    <col min="10990" max="10990" width="14" style="3" customWidth="1"/>
    <col min="10991" max="10991" width="9.85546875" style="3" customWidth="1"/>
    <col min="10992" max="10992" width="0.28515625" style="3" customWidth="1"/>
    <col min="10993" max="10993" width="1.28515625" style="3" customWidth="1"/>
    <col min="10994" max="10994" width="0" style="3" hidden="1" customWidth="1"/>
    <col min="10995" max="10995" width="4" style="3" customWidth="1"/>
    <col min="10996" max="10996" width="3.140625" style="3" customWidth="1"/>
    <col min="10997" max="10997" width="0" style="3" hidden="1" customWidth="1"/>
    <col min="10998" max="10998" width="2" style="3" customWidth="1"/>
    <col min="10999" max="10999" width="0.5703125" style="3" customWidth="1"/>
    <col min="11000" max="11000" width="1.28515625" style="3" customWidth="1"/>
    <col min="11001" max="11001" width="8.28515625" style="3" customWidth="1"/>
    <col min="11002" max="11006" width="0" style="3" hidden="1" customWidth="1"/>
    <col min="11007" max="11008" width="9.140625" style="3"/>
    <col min="11009" max="11012" width="10.5703125" style="3" bestFit="1" customWidth="1"/>
    <col min="11013" max="11018" width="16.85546875" style="3" customWidth="1"/>
    <col min="11019" max="11234" width="9.140625" style="3"/>
    <col min="11235" max="11235" width="0.28515625" style="3" customWidth="1"/>
    <col min="11236" max="11236" width="12.7109375" style="3" customWidth="1"/>
    <col min="11237" max="11237" width="2.7109375" style="3" customWidth="1"/>
    <col min="11238" max="11238" width="4.42578125" style="3" customWidth="1"/>
    <col min="11239" max="11239" width="0.5703125" style="3" customWidth="1"/>
    <col min="11240" max="11240" width="8.7109375" style="3" customWidth="1"/>
    <col min="11241" max="11241" width="3.42578125" style="3" customWidth="1"/>
    <col min="11242" max="11242" width="1" style="3" customWidth="1"/>
    <col min="11243" max="11243" width="0" style="3" hidden="1" customWidth="1"/>
    <col min="11244" max="11244" width="3.5703125" style="3" customWidth="1"/>
    <col min="11245" max="11245" width="6.140625" style="3" customWidth="1"/>
    <col min="11246" max="11246" width="14" style="3" customWidth="1"/>
    <col min="11247" max="11247" width="9.85546875" style="3" customWidth="1"/>
    <col min="11248" max="11248" width="0.28515625" style="3" customWidth="1"/>
    <col min="11249" max="11249" width="1.28515625" style="3" customWidth="1"/>
    <col min="11250" max="11250" width="0" style="3" hidden="1" customWidth="1"/>
    <col min="11251" max="11251" width="4" style="3" customWidth="1"/>
    <col min="11252" max="11252" width="3.140625" style="3" customWidth="1"/>
    <col min="11253" max="11253" width="0" style="3" hidden="1" customWidth="1"/>
    <col min="11254" max="11254" width="2" style="3" customWidth="1"/>
    <col min="11255" max="11255" width="0.5703125" style="3" customWidth="1"/>
    <col min="11256" max="11256" width="1.28515625" style="3" customWidth="1"/>
    <col min="11257" max="11257" width="8.28515625" style="3" customWidth="1"/>
    <col min="11258" max="11262" width="0" style="3" hidden="1" customWidth="1"/>
    <col min="11263" max="11264" width="9.140625" style="3"/>
    <col min="11265" max="11268" width="10.5703125" style="3" bestFit="1" customWidth="1"/>
    <col min="11269" max="11274" width="16.85546875" style="3" customWidth="1"/>
    <col min="11275" max="11490" width="9.140625" style="3"/>
    <col min="11491" max="11491" width="0.28515625" style="3" customWidth="1"/>
    <col min="11492" max="11492" width="12.7109375" style="3" customWidth="1"/>
    <col min="11493" max="11493" width="2.7109375" style="3" customWidth="1"/>
    <col min="11494" max="11494" width="4.42578125" style="3" customWidth="1"/>
    <col min="11495" max="11495" width="0.5703125" style="3" customWidth="1"/>
    <col min="11496" max="11496" width="8.7109375" style="3" customWidth="1"/>
    <col min="11497" max="11497" width="3.42578125" style="3" customWidth="1"/>
    <col min="11498" max="11498" width="1" style="3" customWidth="1"/>
    <col min="11499" max="11499" width="0" style="3" hidden="1" customWidth="1"/>
    <col min="11500" max="11500" width="3.5703125" style="3" customWidth="1"/>
    <col min="11501" max="11501" width="6.140625" style="3" customWidth="1"/>
    <col min="11502" max="11502" width="14" style="3" customWidth="1"/>
    <col min="11503" max="11503" width="9.85546875" style="3" customWidth="1"/>
    <col min="11504" max="11504" width="0.28515625" style="3" customWidth="1"/>
    <col min="11505" max="11505" width="1.28515625" style="3" customWidth="1"/>
    <col min="11506" max="11506" width="0" style="3" hidden="1" customWidth="1"/>
    <col min="11507" max="11507" width="4" style="3" customWidth="1"/>
    <col min="11508" max="11508" width="3.140625" style="3" customWidth="1"/>
    <col min="11509" max="11509" width="0" style="3" hidden="1" customWidth="1"/>
    <col min="11510" max="11510" width="2" style="3" customWidth="1"/>
    <col min="11511" max="11511" width="0.5703125" style="3" customWidth="1"/>
    <col min="11512" max="11512" width="1.28515625" style="3" customWidth="1"/>
    <col min="11513" max="11513" width="8.28515625" style="3" customWidth="1"/>
    <col min="11514" max="11518" width="0" style="3" hidden="1" customWidth="1"/>
    <col min="11519" max="11520" width="9.140625" style="3"/>
    <col min="11521" max="11524" width="10.5703125" style="3" bestFit="1" customWidth="1"/>
    <col min="11525" max="11530" width="16.85546875" style="3" customWidth="1"/>
    <col min="11531" max="11746" width="9.140625" style="3"/>
    <col min="11747" max="11747" width="0.28515625" style="3" customWidth="1"/>
    <col min="11748" max="11748" width="12.7109375" style="3" customWidth="1"/>
    <col min="11749" max="11749" width="2.7109375" style="3" customWidth="1"/>
    <col min="11750" max="11750" width="4.42578125" style="3" customWidth="1"/>
    <col min="11751" max="11751" width="0.5703125" style="3" customWidth="1"/>
    <col min="11752" max="11752" width="8.7109375" style="3" customWidth="1"/>
    <col min="11753" max="11753" width="3.42578125" style="3" customWidth="1"/>
    <col min="11754" max="11754" width="1" style="3" customWidth="1"/>
    <col min="11755" max="11755" width="0" style="3" hidden="1" customWidth="1"/>
    <col min="11756" max="11756" width="3.5703125" style="3" customWidth="1"/>
    <col min="11757" max="11757" width="6.140625" style="3" customWidth="1"/>
    <col min="11758" max="11758" width="14" style="3" customWidth="1"/>
    <col min="11759" max="11759" width="9.85546875" style="3" customWidth="1"/>
    <col min="11760" max="11760" width="0.28515625" style="3" customWidth="1"/>
    <col min="11761" max="11761" width="1.28515625" style="3" customWidth="1"/>
    <col min="11762" max="11762" width="0" style="3" hidden="1" customWidth="1"/>
    <col min="11763" max="11763" width="4" style="3" customWidth="1"/>
    <col min="11764" max="11764" width="3.140625" style="3" customWidth="1"/>
    <col min="11765" max="11765" width="0" style="3" hidden="1" customWidth="1"/>
    <col min="11766" max="11766" width="2" style="3" customWidth="1"/>
    <col min="11767" max="11767" width="0.5703125" style="3" customWidth="1"/>
    <col min="11768" max="11768" width="1.28515625" style="3" customWidth="1"/>
    <col min="11769" max="11769" width="8.28515625" style="3" customWidth="1"/>
    <col min="11770" max="11774" width="0" style="3" hidden="1" customWidth="1"/>
    <col min="11775" max="11776" width="9.140625" style="3"/>
    <col min="11777" max="11780" width="10.5703125" style="3" bestFit="1" customWidth="1"/>
    <col min="11781" max="11786" width="16.85546875" style="3" customWidth="1"/>
    <col min="11787" max="12002" width="9.140625" style="3"/>
    <col min="12003" max="12003" width="0.28515625" style="3" customWidth="1"/>
    <col min="12004" max="12004" width="12.7109375" style="3" customWidth="1"/>
    <col min="12005" max="12005" width="2.7109375" style="3" customWidth="1"/>
    <col min="12006" max="12006" width="4.42578125" style="3" customWidth="1"/>
    <col min="12007" max="12007" width="0.5703125" style="3" customWidth="1"/>
    <col min="12008" max="12008" width="8.7109375" style="3" customWidth="1"/>
    <col min="12009" max="12009" width="3.42578125" style="3" customWidth="1"/>
    <col min="12010" max="12010" width="1" style="3" customWidth="1"/>
    <col min="12011" max="12011" width="0" style="3" hidden="1" customWidth="1"/>
    <col min="12012" max="12012" width="3.5703125" style="3" customWidth="1"/>
    <col min="12013" max="12013" width="6.140625" style="3" customWidth="1"/>
    <col min="12014" max="12014" width="14" style="3" customWidth="1"/>
    <col min="12015" max="12015" width="9.85546875" style="3" customWidth="1"/>
    <col min="12016" max="12016" width="0.28515625" style="3" customWidth="1"/>
    <col min="12017" max="12017" width="1.28515625" style="3" customWidth="1"/>
    <col min="12018" max="12018" width="0" style="3" hidden="1" customWidth="1"/>
    <col min="12019" max="12019" width="4" style="3" customWidth="1"/>
    <col min="12020" max="12020" width="3.140625" style="3" customWidth="1"/>
    <col min="12021" max="12021" width="0" style="3" hidden="1" customWidth="1"/>
    <col min="12022" max="12022" width="2" style="3" customWidth="1"/>
    <col min="12023" max="12023" width="0.5703125" style="3" customWidth="1"/>
    <col min="12024" max="12024" width="1.28515625" style="3" customWidth="1"/>
    <col min="12025" max="12025" width="8.28515625" style="3" customWidth="1"/>
    <col min="12026" max="12030" width="0" style="3" hidden="1" customWidth="1"/>
    <col min="12031" max="12032" width="9.140625" style="3"/>
    <col min="12033" max="12036" width="10.5703125" style="3" bestFit="1" customWidth="1"/>
    <col min="12037" max="12042" width="16.85546875" style="3" customWidth="1"/>
    <col min="12043" max="12258" width="9.140625" style="3"/>
    <col min="12259" max="12259" width="0.28515625" style="3" customWidth="1"/>
    <col min="12260" max="12260" width="12.7109375" style="3" customWidth="1"/>
    <col min="12261" max="12261" width="2.7109375" style="3" customWidth="1"/>
    <col min="12262" max="12262" width="4.42578125" style="3" customWidth="1"/>
    <col min="12263" max="12263" width="0.5703125" style="3" customWidth="1"/>
    <col min="12264" max="12264" width="8.7109375" style="3" customWidth="1"/>
    <col min="12265" max="12265" width="3.42578125" style="3" customWidth="1"/>
    <col min="12266" max="12266" width="1" style="3" customWidth="1"/>
    <col min="12267" max="12267" width="0" style="3" hidden="1" customWidth="1"/>
    <col min="12268" max="12268" width="3.5703125" style="3" customWidth="1"/>
    <col min="12269" max="12269" width="6.140625" style="3" customWidth="1"/>
    <col min="12270" max="12270" width="14" style="3" customWidth="1"/>
    <col min="12271" max="12271" width="9.85546875" style="3" customWidth="1"/>
    <col min="12272" max="12272" width="0.28515625" style="3" customWidth="1"/>
    <col min="12273" max="12273" width="1.28515625" style="3" customWidth="1"/>
    <col min="12274" max="12274" width="0" style="3" hidden="1" customWidth="1"/>
    <col min="12275" max="12275" width="4" style="3" customWidth="1"/>
    <col min="12276" max="12276" width="3.140625" style="3" customWidth="1"/>
    <col min="12277" max="12277" width="0" style="3" hidden="1" customWidth="1"/>
    <col min="12278" max="12278" width="2" style="3" customWidth="1"/>
    <col min="12279" max="12279" width="0.5703125" style="3" customWidth="1"/>
    <col min="12280" max="12280" width="1.28515625" style="3" customWidth="1"/>
    <col min="12281" max="12281" width="8.28515625" style="3" customWidth="1"/>
    <col min="12282" max="12286" width="0" style="3" hidden="1" customWidth="1"/>
    <col min="12287" max="12288" width="9.140625" style="3"/>
    <col min="12289" max="12292" width="10.5703125" style="3" bestFit="1" customWidth="1"/>
    <col min="12293" max="12298" width="16.85546875" style="3" customWidth="1"/>
    <col min="12299" max="12514" width="9.140625" style="3"/>
    <col min="12515" max="12515" width="0.28515625" style="3" customWidth="1"/>
    <col min="12516" max="12516" width="12.7109375" style="3" customWidth="1"/>
    <col min="12517" max="12517" width="2.7109375" style="3" customWidth="1"/>
    <col min="12518" max="12518" width="4.42578125" style="3" customWidth="1"/>
    <col min="12519" max="12519" width="0.5703125" style="3" customWidth="1"/>
    <col min="12520" max="12520" width="8.7109375" style="3" customWidth="1"/>
    <col min="12521" max="12521" width="3.42578125" style="3" customWidth="1"/>
    <col min="12522" max="12522" width="1" style="3" customWidth="1"/>
    <col min="12523" max="12523" width="0" style="3" hidden="1" customWidth="1"/>
    <col min="12524" max="12524" width="3.5703125" style="3" customWidth="1"/>
    <col min="12525" max="12525" width="6.140625" style="3" customWidth="1"/>
    <col min="12526" max="12526" width="14" style="3" customWidth="1"/>
    <col min="12527" max="12527" width="9.85546875" style="3" customWidth="1"/>
    <col min="12528" max="12528" width="0.28515625" style="3" customWidth="1"/>
    <col min="12529" max="12529" width="1.28515625" style="3" customWidth="1"/>
    <col min="12530" max="12530" width="0" style="3" hidden="1" customWidth="1"/>
    <col min="12531" max="12531" width="4" style="3" customWidth="1"/>
    <col min="12532" max="12532" width="3.140625" style="3" customWidth="1"/>
    <col min="12533" max="12533" width="0" style="3" hidden="1" customWidth="1"/>
    <col min="12534" max="12534" width="2" style="3" customWidth="1"/>
    <col min="12535" max="12535" width="0.5703125" style="3" customWidth="1"/>
    <col min="12536" max="12536" width="1.28515625" style="3" customWidth="1"/>
    <col min="12537" max="12537" width="8.28515625" style="3" customWidth="1"/>
    <col min="12538" max="12542" width="0" style="3" hidden="1" customWidth="1"/>
    <col min="12543" max="12544" width="9.140625" style="3"/>
    <col min="12545" max="12548" width="10.5703125" style="3" bestFit="1" customWidth="1"/>
    <col min="12549" max="12554" width="16.85546875" style="3" customWidth="1"/>
    <col min="12555" max="12770" width="9.140625" style="3"/>
    <col min="12771" max="12771" width="0.28515625" style="3" customWidth="1"/>
    <col min="12772" max="12772" width="12.7109375" style="3" customWidth="1"/>
    <col min="12773" max="12773" width="2.7109375" style="3" customWidth="1"/>
    <col min="12774" max="12774" width="4.42578125" style="3" customWidth="1"/>
    <col min="12775" max="12775" width="0.5703125" style="3" customWidth="1"/>
    <col min="12776" max="12776" width="8.7109375" style="3" customWidth="1"/>
    <col min="12777" max="12777" width="3.42578125" style="3" customWidth="1"/>
    <col min="12778" max="12778" width="1" style="3" customWidth="1"/>
    <col min="12779" max="12779" width="0" style="3" hidden="1" customWidth="1"/>
    <col min="12780" max="12780" width="3.5703125" style="3" customWidth="1"/>
    <col min="12781" max="12781" width="6.140625" style="3" customWidth="1"/>
    <col min="12782" max="12782" width="14" style="3" customWidth="1"/>
    <col min="12783" max="12783" width="9.85546875" style="3" customWidth="1"/>
    <col min="12784" max="12784" width="0.28515625" style="3" customWidth="1"/>
    <col min="12785" max="12785" width="1.28515625" style="3" customWidth="1"/>
    <col min="12786" max="12786" width="0" style="3" hidden="1" customWidth="1"/>
    <col min="12787" max="12787" width="4" style="3" customWidth="1"/>
    <col min="12788" max="12788" width="3.140625" style="3" customWidth="1"/>
    <col min="12789" max="12789" width="0" style="3" hidden="1" customWidth="1"/>
    <col min="12790" max="12790" width="2" style="3" customWidth="1"/>
    <col min="12791" max="12791" width="0.5703125" style="3" customWidth="1"/>
    <col min="12792" max="12792" width="1.28515625" style="3" customWidth="1"/>
    <col min="12793" max="12793" width="8.28515625" style="3" customWidth="1"/>
    <col min="12794" max="12798" width="0" style="3" hidden="1" customWidth="1"/>
    <col min="12799" max="12800" width="9.140625" style="3"/>
    <col min="12801" max="12804" width="10.5703125" style="3" bestFit="1" customWidth="1"/>
    <col min="12805" max="12810" width="16.85546875" style="3" customWidth="1"/>
    <col min="12811" max="13026" width="9.140625" style="3"/>
    <col min="13027" max="13027" width="0.28515625" style="3" customWidth="1"/>
    <col min="13028" max="13028" width="12.7109375" style="3" customWidth="1"/>
    <col min="13029" max="13029" width="2.7109375" style="3" customWidth="1"/>
    <col min="13030" max="13030" width="4.42578125" style="3" customWidth="1"/>
    <col min="13031" max="13031" width="0.5703125" style="3" customWidth="1"/>
    <col min="13032" max="13032" width="8.7109375" style="3" customWidth="1"/>
    <col min="13033" max="13033" width="3.42578125" style="3" customWidth="1"/>
    <col min="13034" max="13034" width="1" style="3" customWidth="1"/>
    <col min="13035" max="13035" width="0" style="3" hidden="1" customWidth="1"/>
    <col min="13036" max="13036" width="3.5703125" style="3" customWidth="1"/>
    <col min="13037" max="13037" width="6.140625" style="3" customWidth="1"/>
    <col min="13038" max="13038" width="14" style="3" customWidth="1"/>
    <col min="13039" max="13039" width="9.85546875" style="3" customWidth="1"/>
    <col min="13040" max="13040" width="0.28515625" style="3" customWidth="1"/>
    <col min="13041" max="13041" width="1.28515625" style="3" customWidth="1"/>
    <col min="13042" max="13042" width="0" style="3" hidden="1" customWidth="1"/>
    <col min="13043" max="13043" width="4" style="3" customWidth="1"/>
    <col min="13044" max="13044" width="3.140625" style="3" customWidth="1"/>
    <col min="13045" max="13045" width="0" style="3" hidden="1" customWidth="1"/>
    <col min="13046" max="13046" width="2" style="3" customWidth="1"/>
    <col min="13047" max="13047" width="0.5703125" style="3" customWidth="1"/>
    <col min="13048" max="13048" width="1.28515625" style="3" customWidth="1"/>
    <col min="13049" max="13049" width="8.28515625" style="3" customWidth="1"/>
    <col min="13050" max="13054" width="0" style="3" hidden="1" customWidth="1"/>
    <col min="13055" max="13056" width="9.140625" style="3"/>
    <col min="13057" max="13060" width="10.5703125" style="3" bestFit="1" customWidth="1"/>
    <col min="13061" max="13066" width="16.85546875" style="3" customWidth="1"/>
    <col min="13067" max="13282" width="9.140625" style="3"/>
    <col min="13283" max="13283" width="0.28515625" style="3" customWidth="1"/>
    <col min="13284" max="13284" width="12.7109375" style="3" customWidth="1"/>
    <col min="13285" max="13285" width="2.7109375" style="3" customWidth="1"/>
    <col min="13286" max="13286" width="4.42578125" style="3" customWidth="1"/>
    <col min="13287" max="13287" width="0.5703125" style="3" customWidth="1"/>
    <col min="13288" max="13288" width="8.7109375" style="3" customWidth="1"/>
    <col min="13289" max="13289" width="3.42578125" style="3" customWidth="1"/>
    <col min="13290" max="13290" width="1" style="3" customWidth="1"/>
    <col min="13291" max="13291" width="0" style="3" hidden="1" customWidth="1"/>
    <col min="13292" max="13292" width="3.5703125" style="3" customWidth="1"/>
    <col min="13293" max="13293" width="6.140625" style="3" customWidth="1"/>
    <col min="13294" max="13294" width="14" style="3" customWidth="1"/>
    <col min="13295" max="13295" width="9.85546875" style="3" customWidth="1"/>
    <col min="13296" max="13296" width="0.28515625" style="3" customWidth="1"/>
    <col min="13297" max="13297" width="1.28515625" style="3" customWidth="1"/>
    <col min="13298" max="13298" width="0" style="3" hidden="1" customWidth="1"/>
    <col min="13299" max="13299" width="4" style="3" customWidth="1"/>
    <col min="13300" max="13300" width="3.140625" style="3" customWidth="1"/>
    <col min="13301" max="13301" width="0" style="3" hidden="1" customWidth="1"/>
    <col min="13302" max="13302" width="2" style="3" customWidth="1"/>
    <col min="13303" max="13303" width="0.5703125" style="3" customWidth="1"/>
    <col min="13304" max="13304" width="1.28515625" style="3" customWidth="1"/>
    <col min="13305" max="13305" width="8.28515625" style="3" customWidth="1"/>
    <col min="13306" max="13310" width="0" style="3" hidden="1" customWidth="1"/>
    <col min="13311" max="13312" width="9.140625" style="3"/>
    <col min="13313" max="13316" width="10.5703125" style="3" bestFit="1" customWidth="1"/>
    <col min="13317" max="13322" width="16.85546875" style="3" customWidth="1"/>
    <col min="13323" max="13538" width="9.140625" style="3"/>
    <col min="13539" max="13539" width="0.28515625" style="3" customWidth="1"/>
    <col min="13540" max="13540" width="12.7109375" style="3" customWidth="1"/>
    <col min="13541" max="13541" width="2.7109375" style="3" customWidth="1"/>
    <col min="13542" max="13542" width="4.42578125" style="3" customWidth="1"/>
    <col min="13543" max="13543" width="0.5703125" style="3" customWidth="1"/>
    <col min="13544" max="13544" width="8.7109375" style="3" customWidth="1"/>
    <col min="13545" max="13545" width="3.42578125" style="3" customWidth="1"/>
    <col min="13546" max="13546" width="1" style="3" customWidth="1"/>
    <col min="13547" max="13547" width="0" style="3" hidden="1" customWidth="1"/>
    <col min="13548" max="13548" width="3.5703125" style="3" customWidth="1"/>
    <col min="13549" max="13549" width="6.140625" style="3" customWidth="1"/>
    <col min="13550" max="13550" width="14" style="3" customWidth="1"/>
    <col min="13551" max="13551" width="9.85546875" style="3" customWidth="1"/>
    <col min="13552" max="13552" width="0.28515625" style="3" customWidth="1"/>
    <col min="13553" max="13553" width="1.28515625" style="3" customWidth="1"/>
    <col min="13554" max="13554" width="0" style="3" hidden="1" customWidth="1"/>
    <col min="13555" max="13555" width="4" style="3" customWidth="1"/>
    <col min="13556" max="13556" width="3.140625" style="3" customWidth="1"/>
    <col min="13557" max="13557" width="0" style="3" hidden="1" customWidth="1"/>
    <col min="13558" max="13558" width="2" style="3" customWidth="1"/>
    <col min="13559" max="13559" width="0.5703125" style="3" customWidth="1"/>
    <col min="13560" max="13560" width="1.28515625" style="3" customWidth="1"/>
    <col min="13561" max="13561" width="8.28515625" style="3" customWidth="1"/>
    <col min="13562" max="13566" width="0" style="3" hidden="1" customWidth="1"/>
    <col min="13567" max="13568" width="9.140625" style="3"/>
    <col min="13569" max="13572" width="10.5703125" style="3" bestFit="1" customWidth="1"/>
    <col min="13573" max="13578" width="16.85546875" style="3" customWidth="1"/>
    <col min="13579" max="13794" width="9.140625" style="3"/>
    <col min="13795" max="13795" width="0.28515625" style="3" customWidth="1"/>
    <col min="13796" max="13796" width="12.7109375" style="3" customWidth="1"/>
    <col min="13797" max="13797" width="2.7109375" style="3" customWidth="1"/>
    <col min="13798" max="13798" width="4.42578125" style="3" customWidth="1"/>
    <col min="13799" max="13799" width="0.5703125" style="3" customWidth="1"/>
    <col min="13800" max="13800" width="8.7109375" style="3" customWidth="1"/>
    <col min="13801" max="13801" width="3.42578125" style="3" customWidth="1"/>
    <col min="13802" max="13802" width="1" style="3" customWidth="1"/>
    <col min="13803" max="13803" width="0" style="3" hidden="1" customWidth="1"/>
    <col min="13804" max="13804" width="3.5703125" style="3" customWidth="1"/>
    <col min="13805" max="13805" width="6.140625" style="3" customWidth="1"/>
    <col min="13806" max="13806" width="14" style="3" customWidth="1"/>
    <col min="13807" max="13807" width="9.85546875" style="3" customWidth="1"/>
    <col min="13808" max="13808" width="0.28515625" style="3" customWidth="1"/>
    <col min="13809" max="13809" width="1.28515625" style="3" customWidth="1"/>
    <col min="13810" max="13810" width="0" style="3" hidden="1" customWidth="1"/>
    <col min="13811" max="13811" width="4" style="3" customWidth="1"/>
    <col min="13812" max="13812" width="3.140625" style="3" customWidth="1"/>
    <col min="13813" max="13813" width="0" style="3" hidden="1" customWidth="1"/>
    <col min="13814" max="13814" width="2" style="3" customWidth="1"/>
    <col min="13815" max="13815" width="0.5703125" style="3" customWidth="1"/>
    <col min="13816" max="13816" width="1.28515625" style="3" customWidth="1"/>
    <col min="13817" max="13817" width="8.28515625" style="3" customWidth="1"/>
    <col min="13818" max="13822" width="0" style="3" hidden="1" customWidth="1"/>
    <col min="13823" max="13824" width="9.140625" style="3"/>
    <col min="13825" max="13828" width="10.5703125" style="3" bestFit="1" customWidth="1"/>
    <col min="13829" max="13834" width="16.85546875" style="3" customWidth="1"/>
    <col min="13835" max="14050" width="9.140625" style="3"/>
    <col min="14051" max="14051" width="0.28515625" style="3" customWidth="1"/>
    <col min="14052" max="14052" width="12.7109375" style="3" customWidth="1"/>
    <col min="14053" max="14053" width="2.7109375" style="3" customWidth="1"/>
    <col min="14054" max="14054" width="4.42578125" style="3" customWidth="1"/>
    <col min="14055" max="14055" width="0.5703125" style="3" customWidth="1"/>
    <col min="14056" max="14056" width="8.7109375" style="3" customWidth="1"/>
    <col min="14057" max="14057" width="3.42578125" style="3" customWidth="1"/>
    <col min="14058" max="14058" width="1" style="3" customWidth="1"/>
    <col min="14059" max="14059" width="0" style="3" hidden="1" customWidth="1"/>
    <col min="14060" max="14060" width="3.5703125" style="3" customWidth="1"/>
    <col min="14061" max="14061" width="6.140625" style="3" customWidth="1"/>
    <col min="14062" max="14062" width="14" style="3" customWidth="1"/>
    <col min="14063" max="14063" width="9.85546875" style="3" customWidth="1"/>
    <col min="14064" max="14064" width="0.28515625" style="3" customWidth="1"/>
    <col min="14065" max="14065" width="1.28515625" style="3" customWidth="1"/>
    <col min="14066" max="14066" width="0" style="3" hidden="1" customWidth="1"/>
    <col min="14067" max="14067" width="4" style="3" customWidth="1"/>
    <col min="14068" max="14068" width="3.140625" style="3" customWidth="1"/>
    <col min="14069" max="14069" width="0" style="3" hidden="1" customWidth="1"/>
    <col min="14070" max="14070" width="2" style="3" customWidth="1"/>
    <col min="14071" max="14071" width="0.5703125" style="3" customWidth="1"/>
    <col min="14072" max="14072" width="1.28515625" style="3" customWidth="1"/>
    <col min="14073" max="14073" width="8.28515625" style="3" customWidth="1"/>
    <col min="14074" max="14078" width="0" style="3" hidden="1" customWidth="1"/>
    <col min="14079" max="14080" width="9.140625" style="3"/>
    <col min="14081" max="14084" width="10.5703125" style="3" bestFit="1" customWidth="1"/>
    <col min="14085" max="14090" width="16.85546875" style="3" customWidth="1"/>
    <col min="14091" max="14306" width="9.140625" style="3"/>
    <col min="14307" max="14307" width="0.28515625" style="3" customWidth="1"/>
    <col min="14308" max="14308" width="12.7109375" style="3" customWidth="1"/>
    <col min="14309" max="14309" width="2.7109375" style="3" customWidth="1"/>
    <col min="14310" max="14310" width="4.42578125" style="3" customWidth="1"/>
    <col min="14311" max="14311" width="0.5703125" style="3" customWidth="1"/>
    <col min="14312" max="14312" width="8.7109375" style="3" customWidth="1"/>
    <col min="14313" max="14313" width="3.42578125" style="3" customWidth="1"/>
    <col min="14314" max="14314" width="1" style="3" customWidth="1"/>
    <col min="14315" max="14315" width="0" style="3" hidden="1" customWidth="1"/>
    <col min="14316" max="14316" width="3.5703125" style="3" customWidth="1"/>
    <col min="14317" max="14317" width="6.140625" style="3" customWidth="1"/>
    <col min="14318" max="14318" width="14" style="3" customWidth="1"/>
    <col min="14319" max="14319" width="9.85546875" style="3" customWidth="1"/>
    <col min="14320" max="14320" width="0.28515625" style="3" customWidth="1"/>
    <col min="14321" max="14321" width="1.28515625" style="3" customWidth="1"/>
    <col min="14322" max="14322" width="0" style="3" hidden="1" customWidth="1"/>
    <col min="14323" max="14323" width="4" style="3" customWidth="1"/>
    <col min="14324" max="14324" width="3.140625" style="3" customWidth="1"/>
    <col min="14325" max="14325" width="0" style="3" hidden="1" customWidth="1"/>
    <col min="14326" max="14326" width="2" style="3" customWidth="1"/>
    <col min="14327" max="14327" width="0.5703125" style="3" customWidth="1"/>
    <col min="14328" max="14328" width="1.28515625" style="3" customWidth="1"/>
    <col min="14329" max="14329" width="8.28515625" style="3" customWidth="1"/>
    <col min="14330" max="14334" width="0" style="3" hidden="1" customWidth="1"/>
    <col min="14335" max="14336" width="9.140625" style="3"/>
    <col min="14337" max="14340" width="10.5703125" style="3" bestFit="1" customWidth="1"/>
    <col min="14341" max="14346" width="16.85546875" style="3" customWidth="1"/>
    <col min="14347" max="14562" width="9.140625" style="3"/>
    <col min="14563" max="14563" width="0.28515625" style="3" customWidth="1"/>
    <col min="14564" max="14564" width="12.7109375" style="3" customWidth="1"/>
    <col min="14565" max="14565" width="2.7109375" style="3" customWidth="1"/>
    <col min="14566" max="14566" width="4.42578125" style="3" customWidth="1"/>
    <col min="14567" max="14567" width="0.5703125" style="3" customWidth="1"/>
    <col min="14568" max="14568" width="8.7109375" style="3" customWidth="1"/>
    <col min="14569" max="14569" width="3.42578125" style="3" customWidth="1"/>
    <col min="14570" max="14570" width="1" style="3" customWidth="1"/>
    <col min="14571" max="14571" width="0" style="3" hidden="1" customWidth="1"/>
    <col min="14572" max="14572" width="3.5703125" style="3" customWidth="1"/>
    <col min="14573" max="14573" width="6.140625" style="3" customWidth="1"/>
    <col min="14574" max="14574" width="14" style="3" customWidth="1"/>
    <col min="14575" max="14575" width="9.85546875" style="3" customWidth="1"/>
    <col min="14576" max="14576" width="0.28515625" style="3" customWidth="1"/>
    <col min="14577" max="14577" width="1.28515625" style="3" customWidth="1"/>
    <col min="14578" max="14578" width="0" style="3" hidden="1" customWidth="1"/>
    <col min="14579" max="14579" width="4" style="3" customWidth="1"/>
    <col min="14580" max="14580" width="3.140625" style="3" customWidth="1"/>
    <col min="14581" max="14581" width="0" style="3" hidden="1" customWidth="1"/>
    <col min="14582" max="14582" width="2" style="3" customWidth="1"/>
    <col min="14583" max="14583" width="0.5703125" style="3" customWidth="1"/>
    <col min="14584" max="14584" width="1.28515625" style="3" customWidth="1"/>
    <col min="14585" max="14585" width="8.28515625" style="3" customWidth="1"/>
    <col min="14586" max="14590" width="0" style="3" hidden="1" customWidth="1"/>
    <col min="14591" max="14592" width="9.140625" style="3"/>
    <col min="14593" max="14596" width="10.5703125" style="3" bestFit="1" customWidth="1"/>
    <col min="14597" max="14602" width="16.85546875" style="3" customWidth="1"/>
    <col min="14603" max="14818" width="9.140625" style="3"/>
    <col min="14819" max="14819" width="0.28515625" style="3" customWidth="1"/>
    <col min="14820" max="14820" width="12.7109375" style="3" customWidth="1"/>
    <col min="14821" max="14821" width="2.7109375" style="3" customWidth="1"/>
    <col min="14822" max="14822" width="4.42578125" style="3" customWidth="1"/>
    <col min="14823" max="14823" width="0.5703125" style="3" customWidth="1"/>
    <col min="14824" max="14824" width="8.7109375" style="3" customWidth="1"/>
    <col min="14825" max="14825" width="3.42578125" style="3" customWidth="1"/>
    <col min="14826" max="14826" width="1" style="3" customWidth="1"/>
    <col min="14827" max="14827" width="0" style="3" hidden="1" customWidth="1"/>
    <col min="14828" max="14828" width="3.5703125" style="3" customWidth="1"/>
    <col min="14829" max="14829" width="6.140625" style="3" customWidth="1"/>
    <col min="14830" max="14830" width="14" style="3" customWidth="1"/>
    <col min="14831" max="14831" width="9.85546875" style="3" customWidth="1"/>
    <col min="14832" max="14832" width="0.28515625" style="3" customWidth="1"/>
    <col min="14833" max="14833" width="1.28515625" style="3" customWidth="1"/>
    <col min="14834" max="14834" width="0" style="3" hidden="1" customWidth="1"/>
    <col min="14835" max="14835" width="4" style="3" customWidth="1"/>
    <col min="14836" max="14836" width="3.140625" style="3" customWidth="1"/>
    <col min="14837" max="14837" width="0" style="3" hidden="1" customWidth="1"/>
    <col min="14838" max="14838" width="2" style="3" customWidth="1"/>
    <col min="14839" max="14839" width="0.5703125" style="3" customWidth="1"/>
    <col min="14840" max="14840" width="1.28515625" style="3" customWidth="1"/>
    <col min="14841" max="14841" width="8.28515625" style="3" customWidth="1"/>
    <col min="14842" max="14846" width="0" style="3" hidden="1" customWidth="1"/>
    <col min="14847" max="14848" width="9.140625" style="3"/>
    <col min="14849" max="14852" width="10.5703125" style="3" bestFit="1" customWidth="1"/>
    <col min="14853" max="14858" width="16.85546875" style="3" customWidth="1"/>
    <col min="14859" max="15074" width="9.140625" style="3"/>
    <col min="15075" max="15075" width="0.28515625" style="3" customWidth="1"/>
    <col min="15076" max="15076" width="12.7109375" style="3" customWidth="1"/>
    <col min="15077" max="15077" width="2.7109375" style="3" customWidth="1"/>
    <col min="15078" max="15078" width="4.42578125" style="3" customWidth="1"/>
    <col min="15079" max="15079" width="0.5703125" style="3" customWidth="1"/>
    <col min="15080" max="15080" width="8.7109375" style="3" customWidth="1"/>
    <col min="15081" max="15081" width="3.42578125" style="3" customWidth="1"/>
    <col min="15082" max="15082" width="1" style="3" customWidth="1"/>
    <col min="15083" max="15083" width="0" style="3" hidden="1" customWidth="1"/>
    <col min="15084" max="15084" width="3.5703125" style="3" customWidth="1"/>
    <col min="15085" max="15085" width="6.140625" style="3" customWidth="1"/>
    <col min="15086" max="15086" width="14" style="3" customWidth="1"/>
    <col min="15087" max="15087" width="9.85546875" style="3" customWidth="1"/>
    <col min="15088" max="15088" width="0.28515625" style="3" customWidth="1"/>
    <col min="15089" max="15089" width="1.28515625" style="3" customWidth="1"/>
    <col min="15090" max="15090" width="0" style="3" hidden="1" customWidth="1"/>
    <col min="15091" max="15091" width="4" style="3" customWidth="1"/>
    <col min="15092" max="15092" width="3.140625" style="3" customWidth="1"/>
    <col min="15093" max="15093" width="0" style="3" hidden="1" customWidth="1"/>
    <col min="15094" max="15094" width="2" style="3" customWidth="1"/>
    <col min="15095" max="15095" width="0.5703125" style="3" customWidth="1"/>
    <col min="15096" max="15096" width="1.28515625" style="3" customWidth="1"/>
    <col min="15097" max="15097" width="8.28515625" style="3" customWidth="1"/>
    <col min="15098" max="15102" width="0" style="3" hidden="1" customWidth="1"/>
    <col min="15103" max="15104" width="9.140625" style="3"/>
    <col min="15105" max="15108" width="10.5703125" style="3" bestFit="1" customWidth="1"/>
    <col min="15109" max="15114" width="16.85546875" style="3" customWidth="1"/>
    <col min="15115" max="15330" width="9.140625" style="3"/>
    <col min="15331" max="15331" width="0.28515625" style="3" customWidth="1"/>
    <col min="15332" max="15332" width="12.7109375" style="3" customWidth="1"/>
    <col min="15333" max="15333" width="2.7109375" style="3" customWidth="1"/>
    <col min="15334" max="15334" width="4.42578125" style="3" customWidth="1"/>
    <col min="15335" max="15335" width="0.5703125" style="3" customWidth="1"/>
    <col min="15336" max="15336" width="8.7109375" style="3" customWidth="1"/>
    <col min="15337" max="15337" width="3.42578125" style="3" customWidth="1"/>
    <col min="15338" max="15338" width="1" style="3" customWidth="1"/>
    <col min="15339" max="15339" width="0" style="3" hidden="1" customWidth="1"/>
    <col min="15340" max="15340" width="3.5703125" style="3" customWidth="1"/>
    <col min="15341" max="15341" width="6.140625" style="3" customWidth="1"/>
    <col min="15342" max="15342" width="14" style="3" customWidth="1"/>
    <col min="15343" max="15343" width="9.85546875" style="3" customWidth="1"/>
    <col min="15344" max="15344" width="0.28515625" style="3" customWidth="1"/>
    <col min="15345" max="15345" width="1.28515625" style="3" customWidth="1"/>
    <col min="15346" max="15346" width="0" style="3" hidden="1" customWidth="1"/>
    <col min="15347" max="15347" width="4" style="3" customWidth="1"/>
    <col min="15348" max="15348" width="3.140625" style="3" customWidth="1"/>
    <col min="15349" max="15349" width="0" style="3" hidden="1" customWidth="1"/>
    <col min="15350" max="15350" width="2" style="3" customWidth="1"/>
    <col min="15351" max="15351" width="0.5703125" style="3" customWidth="1"/>
    <col min="15352" max="15352" width="1.28515625" style="3" customWidth="1"/>
    <col min="15353" max="15353" width="8.28515625" style="3" customWidth="1"/>
    <col min="15354" max="15358" width="0" style="3" hidden="1" customWidth="1"/>
    <col min="15359" max="15360" width="9.140625" style="3"/>
    <col min="15361" max="15364" width="10.5703125" style="3" bestFit="1" customWidth="1"/>
    <col min="15365" max="15370" width="16.85546875" style="3" customWidth="1"/>
    <col min="15371" max="15586" width="9.140625" style="3"/>
    <col min="15587" max="15587" width="0.28515625" style="3" customWidth="1"/>
    <col min="15588" max="15588" width="12.7109375" style="3" customWidth="1"/>
    <col min="15589" max="15589" width="2.7109375" style="3" customWidth="1"/>
    <col min="15590" max="15590" width="4.42578125" style="3" customWidth="1"/>
    <col min="15591" max="15591" width="0.5703125" style="3" customWidth="1"/>
    <col min="15592" max="15592" width="8.7109375" style="3" customWidth="1"/>
    <col min="15593" max="15593" width="3.42578125" style="3" customWidth="1"/>
    <col min="15594" max="15594" width="1" style="3" customWidth="1"/>
    <col min="15595" max="15595" width="0" style="3" hidden="1" customWidth="1"/>
    <col min="15596" max="15596" width="3.5703125" style="3" customWidth="1"/>
    <col min="15597" max="15597" width="6.140625" style="3" customWidth="1"/>
    <col min="15598" max="15598" width="14" style="3" customWidth="1"/>
    <col min="15599" max="15599" width="9.85546875" style="3" customWidth="1"/>
    <col min="15600" max="15600" width="0.28515625" style="3" customWidth="1"/>
    <col min="15601" max="15601" width="1.28515625" style="3" customWidth="1"/>
    <col min="15602" max="15602" width="0" style="3" hidden="1" customWidth="1"/>
    <col min="15603" max="15603" width="4" style="3" customWidth="1"/>
    <col min="15604" max="15604" width="3.140625" style="3" customWidth="1"/>
    <col min="15605" max="15605" width="0" style="3" hidden="1" customWidth="1"/>
    <col min="15606" max="15606" width="2" style="3" customWidth="1"/>
    <col min="15607" max="15607" width="0.5703125" style="3" customWidth="1"/>
    <col min="15608" max="15608" width="1.28515625" style="3" customWidth="1"/>
    <col min="15609" max="15609" width="8.28515625" style="3" customWidth="1"/>
    <col min="15610" max="15614" width="0" style="3" hidden="1" customWidth="1"/>
    <col min="15615" max="15616" width="9.140625" style="3"/>
    <col min="15617" max="15620" width="10.5703125" style="3" bestFit="1" customWidth="1"/>
    <col min="15621" max="15626" width="16.85546875" style="3" customWidth="1"/>
    <col min="15627" max="15842" width="9.140625" style="3"/>
    <col min="15843" max="15843" width="0.28515625" style="3" customWidth="1"/>
    <col min="15844" max="15844" width="12.7109375" style="3" customWidth="1"/>
    <col min="15845" max="15845" width="2.7109375" style="3" customWidth="1"/>
    <col min="15846" max="15846" width="4.42578125" style="3" customWidth="1"/>
    <col min="15847" max="15847" width="0.5703125" style="3" customWidth="1"/>
    <col min="15848" max="15848" width="8.7109375" style="3" customWidth="1"/>
    <col min="15849" max="15849" width="3.42578125" style="3" customWidth="1"/>
    <col min="15850" max="15850" width="1" style="3" customWidth="1"/>
    <col min="15851" max="15851" width="0" style="3" hidden="1" customWidth="1"/>
    <col min="15852" max="15852" width="3.5703125" style="3" customWidth="1"/>
    <col min="15853" max="15853" width="6.140625" style="3" customWidth="1"/>
    <col min="15854" max="15854" width="14" style="3" customWidth="1"/>
    <col min="15855" max="15855" width="9.85546875" style="3" customWidth="1"/>
    <col min="15856" max="15856" width="0.28515625" style="3" customWidth="1"/>
    <col min="15857" max="15857" width="1.28515625" style="3" customWidth="1"/>
    <col min="15858" max="15858" width="0" style="3" hidden="1" customWidth="1"/>
    <col min="15859" max="15859" width="4" style="3" customWidth="1"/>
    <col min="15860" max="15860" width="3.140625" style="3" customWidth="1"/>
    <col min="15861" max="15861" width="0" style="3" hidden="1" customWidth="1"/>
    <col min="15862" max="15862" width="2" style="3" customWidth="1"/>
    <col min="15863" max="15863" width="0.5703125" style="3" customWidth="1"/>
    <col min="15864" max="15864" width="1.28515625" style="3" customWidth="1"/>
    <col min="15865" max="15865" width="8.28515625" style="3" customWidth="1"/>
    <col min="15866" max="15870" width="0" style="3" hidden="1" customWidth="1"/>
    <col min="15871" max="15872" width="9.140625" style="3"/>
    <col min="15873" max="15876" width="10.5703125" style="3" bestFit="1" customWidth="1"/>
    <col min="15877" max="15882" width="16.85546875" style="3" customWidth="1"/>
    <col min="15883" max="16098" width="9.140625" style="3"/>
    <col min="16099" max="16099" width="0.28515625" style="3" customWidth="1"/>
    <col min="16100" max="16100" width="12.7109375" style="3" customWidth="1"/>
    <col min="16101" max="16101" width="2.7109375" style="3" customWidth="1"/>
    <col min="16102" max="16102" width="4.42578125" style="3" customWidth="1"/>
    <col min="16103" max="16103" width="0.5703125" style="3" customWidth="1"/>
    <col min="16104" max="16104" width="8.7109375" style="3" customWidth="1"/>
    <col min="16105" max="16105" width="3.42578125" style="3" customWidth="1"/>
    <col min="16106" max="16106" width="1" style="3" customWidth="1"/>
    <col min="16107" max="16107" width="0" style="3" hidden="1" customWidth="1"/>
    <col min="16108" max="16108" width="3.5703125" style="3" customWidth="1"/>
    <col min="16109" max="16109" width="6.140625" style="3" customWidth="1"/>
    <col min="16110" max="16110" width="14" style="3" customWidth="1"/>
    <col min="16111" max="16111" width="9.85546875" style="3" customWidth="1"/>
    <col min="16112" max="16112" width="0.28515625" style="3" customWidth="1"/>
    <col min="16113" max="16113" width="1.28515625" style="3" customWidth="1"/>
    <col min="16114" max="16114" width="0" style="3" hidden="1" customWidth="1"/>
    <col min="16115" max="16115" width="4" style="3" customWidth="1"/>
    <col min="16116" max="16116" width="3.140625" style="3" customWidth="1"/>
    <col min="16117" max="16117" width="0" style="3" hidden="1" customWidth="1"/>
    <col min="16118" max="16118" width="2" style="3" customWidth="1"/>
    <col min="16119" max="16119" width="0.5703125" style="3" customWidth="1"/>
    <col min="16120" max="16120" width="1.28515625" style="3" customWidth="1"/>
    <col min="16121" max="16121" width="8.28515625" style="3" customWidth="1"/>
    <col min="16122" max="16126" width="0" style="3" hidden="1" customWidth="1"/>
    <col min="16127" max="16128" width="9.140625" style="3"/>
    <col min="16129" max="16132" width="10.5703125" style="3" bestFit="1" customWidth="1"/>
    <col min="16133" max="16138" width="16.85546875" style="3" customWidth="1"/>
    <col min="16139" max="16384" width="9.140625" style="3"/>
  </cols>
  <sheetData>
    <row r="1" spans="1:22" s="52" customFormat="1">
      <c r="K1" s="8"/>
      <c r="L1" s="34"/>
      <c r="M1" s="8"/>
      <c r="V1" s="8"/>
    </row>
    <row r="2" spans="1:22" ht="2.25" customHeight="1">
      <c r="B2" s="6"/>
      <c r="C2" s="6"/>
      <c r="D2" s="6"/>
      <c r="E2" s="6"/>
      <c r="F2" s="6"/>
      <c r="G2" s="6"/>
      <c r="H2" s="6"/>
      <c r="I2" s="6"/>
      <c r="J2" s="6"/>
    </row>
    <row r="3" spans="1:22" ht="30.75" customHeight="1">
      <c r="A3" s="5"/>
      <c r="B3" s="2"/>
      <c r="C3" s="2"/>
      <c r="D3" s="2"/>
      <c r="E3" s="2"/>
      <c r="F3" s="2"/>
      <c r="G3" s="99" t="str">
        <f>'NStar 0-499K'!$F$2</f>
        <v>Effective: December 1, 2015</v>
      </c>
      <c r="H3" s="109"/>
      <c r="I3" s="11"/>
      <c r="J3" s="11"/>
      <c r="K3" s="10"/>
    </row>
    <row r="4" spans="1:22" ht="9.75" hidden="1" customHeight="1">
      <c r="A4" s="5"/>
      <c r="B4" s="5"/>
      <c r="C4" s="5"/>
      <c r="D4" s="5"/>
      <c r="E4" s="5"/>
      <c r="F4" s="110"/>
      <c r="G4" s="110"/>
      <c r="H4" s="5"/>
      <c r="I4" s="12"/>
      <c r="J4" s="12"/>
    </row>
    <row r="5" spans="1:22" ht="409.6" hidden="1" customHeight="1">
      <c r="A5" s="5"/>
      <c r="B5" s="5"/>
      <c r="C5" s="5"/>
      <c r="D5" s="5"/>
      <c r="E5" s="5"/>
      <c r="F5" s="5"/>
      <c r="G5" s="5"/>
      <c r="H5" s="5"/>
      <c r="I5" s="12"/>
      <c r="J5" s="12"/>
    </row>
    <row r="6" spans="1:22" ht="6" hidden="1" customHeight="1">
      <c r="A6" s="5"/>
      <c r="B6" s="5"/>
      <c r="C6" s="5"/>
      <c r="D6" s="5"/>
      <c r="E6" s="5"/>
      <c r="F6" s="110"/>
      <c r="G6" s="110"/>
      <c r="H6" s="5"/>
      <c r="I6" s="12"/>
      <c r="J6" s="12"/>
    </row>
    <row r="7" spans="1:22" s="56" customFormat="1" ht="18" customHeight="1" thickBot="1">
      <c r="I7" s="54" t="str">
        <f>'NStar 0-499K'!I3</f>
        <v>100% REC Adder:</v>
      </c>
    </row>
    <row r="8" spans="1:22" s="56" customFormat="1" ht="18" customHeight="1" thickTop="1" thickBot="1">
      <c r="I8" s="57">
        <f>'NStar 0-499K'!I4</f>
        <v>1.6000000000000001E-3</v>
      </c>
    </row>
    <row r="9" spans="1:22" s="56" customFormat="1" ht="44.25" customHeight="1" thickTop="1" thickBot="1">
      <c r="I9" s="58" t="s">
        <v>49</v>
      </c>
    </row>
    <row r="10" spans="1:22" ht="24.75" customHeight="1" thickBot="1">
      <c r="B10" s="81" t="s">
        <v>0</v>
      </c>
      <c r="C10" s="83" t="s">
        <v>1</v>
      </c>
      <c r="D10" s="85" t="s">
        <v>2</v>
      </c>
      <c r="E10" s="93" t="s">
        <v>3</v>
      </c>
      <c r="F10" s="94"/>
      <c r="G10" s="94"/>
      <c r="H10" s="94"/>
      <c r="I10" s="94"/>
      <c r="J10" s="95"/>
      <c r="V10" s="41">
        <v>0</v>
      </c>
    </row>
    <row r="11" spans="1:22" ht="19.5" customHeight="1" thickBot="1">
      <c r="B11" s="82"/>
      <c r="C11" s="84"/>
      <c r="D11" s="86"/>
      <c r="E11" s="26">
        <f>'NStar 0-499K'!$D$11</f>
        <v>42352</v>
      </c>
      <c r="F11" s="26">
        <f>'NStar 0-499K'!$E$11</f>
        <v>42383</v>
      </c>
      <c r="G11" s="26">
        <f>'NStar 0-499K'!$F$11</f>
        <v>42414</v>
      </c>
      <c r="H11" s="26">
        <f>'NStar 0-499K'!$G$11</f>
        <v>42443</v>
      </c>
      <c r="I11" s="26">
        <f>'NStar 0-499K'!$H$11</f>
        <v>42474</v>
      </c>
      <c r="J11" s="26">
        <f>'NStar 0-499K'!$I$11</f>
        <v>42504</v>
      </c>
    </row>
    <row r="12" spans="1:22" ht="25.5" customHeight="1" thickBot="1">
      <c r="B12" s="43" t="s">
        <v>4</v>
      </c>
      <c r="C12" s="44" t="s">
        <v>5</v>
      </c>
      <c r="D12" s="43">
        <v>6</v>
      </c>
      <c r="E12" s="59">
        <f>Sheet1!D155+'NStar 0-499K'!Y12</f>
        <v>9.3969999999999998E-2</v>
      </c>
      <c r="F12" s="59">
        <f>Sheet1!E155+'NStar 0-499K'!Y12</f>
        <v>9.3759999999999996E-2</v>
      </c>
      <c r="G12" s="59">
        <f>Sheet1!F155+'NStar 0-499K'!Y12</f>
        <v>9.1090000000000004E-2</v>
      </c>
      <c r="H12" s="59">
        <f>Sheet1!G155+'NStar 0-499K'!Y12</f>
        <v>8.6660000000000001E-2</v>
      </c>
      <c r="I12" s="59">
        <f>Sheet1!H155+'NStar 0-499K'!Y12</f>
        <v>8.473E-2</v>
      </c>
      <c r="J12" s="59">
        <f>Sheet1!I155+'NStar 0-499K'!Y12</f>
        <v>8.5959999999999995E-2</v>
      </c>
      <c r="K12" s="9"/>
      <c r="M12" s="9"/>
      <c r="N12" s="4"/>
      <c r="O12" s="4"/>
    </row>
    <row r="13" spans="1:22" ht="25.5" customHeight="1" thickBot="1">
      <c r="B13" s="43" t="s">
        <v>4</v>
      </c>
      <c r="C13" s="44" t="s">
        <v>5</v>
      </c>
      <c r="D13" s="43">
        <v>12</v>
      </c>
      <c r="E13" s="59">
        <f>Sheet1!D161+'NStar 0-499K'!Y12</f>
        <v>9.1649999999999995E-2</v>
      </c>
      <c r="F13" s="59">
        <f>Sheet1!E161+'NStar 0-499K'!Y12</f>
        <v>9.2969999999999997E-2</v>
      </c>
      <c r="G13" s="59">
        <f>Sheet1!F161+'NStar 0-499K'!Y12</f>
        <v>9.4549999999999995E-2</v>
      </c>
      <c r="H13" s="59">
        <f>Sheet1!G161+'NStar 0-499K'!Y12</f>
        <v>9.5310000000000006E-2</v>
      </c>
      <c r="I13" s="59">
        <f>Sheet1!H161+'NStar 0-499K'!Y12</f>
        <v>9.4890000000000002E-2</v>
      </c>
      <c r="J13" s="59">
        <f>Sheet1!I161+'NStar 0-499K'!Y12</f>
        <v>9.5409999999999995E-2</v>
      </c>
      <c r="K13" s="9"/>
      <c r="L13" s="42"/>
      <c r="M13" s="9"/>
      <c r="N13" s="4"/>
      <c r="O13" s="4"/>
    </row>
    <row r="14" spans="1:22" ht="25.5" customHeight="1" thickBot="1">
      <c r="B14" s="43" t="s">
        <v>4</v>
      </c>
      <c r="C14" s="44" t="s">
        <v>5</v>
      </c>
      <c r="D14" s="43">
        <v>18</v>
      </c>
      <c r="E14" s="59">
        <f>Sheet1!D167+'NStar 0-499K'!Y12</f>
        <v>9.5310000000000006E-2</v>
      </c>
      <c r="F14" s="59">
        <f>Sheet1!E167+'NStar 0-499K'!Y12</f>
        <v>9.6530000000000005E-2</v>
      </c>
      <c r="G14" s="59">
        <f>Sheet1!F167+'NStar 0-499K'!Y12</f>
        <v>9.6689999999999998E-2</v>
      </c>
      <c r="H14" s="59">
        <f>Sheet1!G167+'NStar 0-499K'!Y12</f>
        <v>9.6199999999999994E-2</v>
      </c>
      <c r="I14" s="59">
        <f>Sheet1!H167+'NStar 0-499K'!Y12</f>
        <v>9.6790000000000001E-2</v>
      </c>
      <c r="J14" s="59">
        <f>Sheet1!I167+'NStar 0-499K'!Y12</f>
        <v>9.8220000000000002E-2</v>
      </c>
      <c r="K14" s="9"/>
      <c r="L14" s="42"/>
      <c r="M14" s="3"/>
      <c r="N14" s="4"/>
      <c r="O14" s="4"/>
    </row>
    <row r="15" spans="1:22" ht="25.5" customHeight="1" thickBot="1">
      <c r="B15" s="43" t="s">
        <v>4</v>
      </c>
      <c r="C15" s="44" t="s">
        <v>5</v>
      </c>
      <c r="D15" s="43">
        <v>24</v>
      </c>
      <c r="E15" s="59">
        <f>Sheet1!D173+'NStar 0-499K'!Y12</f>
        <v>9.8979999999999999E-2</v>
      </c>
      <c r="F15" s="59">
        <f>Sheet1!E173+'NStar 0-499K'!Y12</f>
        <v>0.10032000000000001</v>
      </c>
      <c r="G15" s="59">
        <f>Sheet1!F173+'NStar 0-499K'!Y12</f>
        <v>0.10253</v>
      </c>
      <c r="H15" s="59">
        <f>Sheet1!G173+'NStar 0-499K'!Y12</f>
        <v>0.10427</v>
      </c>
      <c r="I15" s="59">
        <f>Sheet1!H173+'NStar 0-499K'!Y12</f>
        <v>0.10562000000000001</v>
      </c>
      <c r="J15" s="59">
        <f>Sheet1!I173+'NStar 0-499K'!Y12</f>
        <v>0.10679</v>
      </c>
      <c r="K15" s="9"/>
      <c r="L15" s="42"/>
      <c r="M15" s="9"/>
      <c r="N15" s="4"/>
      <c r="O15" s="4"/>
    </row>
    <row r="16" spans="1:22" ht="25.5" customHeight="1" thickBot="1">
      <c r="B16" s="49" t="s">
        <v>45</v>
      </c>
      <c r="C16" s="44" t="s">
        <v>5</v>
      </c>
      <c r="D16" s="69">
        <f>Sheet1!X156</f>
        <v>6</v>
      </c>
      <c r="E16" s="59" t="str">
        <f>IF(Sheet1!$X$155=E11,Sheet1!$Q$155+'NStar 0-499K'!Y12, " ")</f>
        <v xml:space="preserve"> </v>
      </c>
      <c r="F16" s="59" t="str">
        <f>IF(Sheet1!$X$155=F11,Sheet1!$Q$155+'NStar 0-499K'!Y12, " ")</f>
        <v xml:space="preserve"> </v>
      </c>
      <c r="G16" s="59" t="str">
        <f>IF(Sheet1!$X$155=G11,Sheet1!$Q$155+'NStar 0-499K'!Y12, " ")</f>
        <v xml:space="preserve"> </v>
      </c>
      <c r="H16" s="59" t="str">
        <f>IF(Sheet1!$X$155=H11,Sheet1!$Q$155+'NStar 0-499K'!Y12, " ")</f>
        <v xml:space="preserve"> </v>
      </c>
      <c r="I16" s="59">
        <f>IF(Sheet1!$X$155=I11,Sheet1!$Q$155+'NStar 0-499K'!Y12, " ")</f>
        <v>8.473E-2</v>
      </c>
      <c r="J16" s="59" t="str">
        <f>IF(Sheet1!$X$155=J11,Sheet1!$Q$155+'NStar 0-499K'!Y12, " ")</f>
        <v xml:space="preserve"> </v>
      </c>
      <c r="K16" s="9"/>
      <c r="L16" s="42"/>
      <c r="M16" s="9"/>
      <c r="N16" s="4"/>
      <c r="O16" s="4"/>
    </row>
    <row r="17" spans="2:22" s="52" customFormat="1" ht="25.5" customHeight="1" thickBot="1">
      <c r="B17" s="43" t="s">
        <v>55</v>
      </c>
      <c r="C17" s="67" t="s">
        <v>5</v>
      </c>
      <c r="D17" s="70">
        <v>6</v>
      </c>
      <c r="E17" s="68">
        <f>VLOOKUP(D17,Sheet1!A155:I173,4,FALSE)+'NStar 0-499K'!Y12</f>
        <v>9.3969999999999998E-2</v>
      </c>
      <c r="F17" s="59">
        <f>VLOOKUP(D17,Sheet1!A155:I173,5,FALSE)+'NStar 0-499K'!Y12</f>
        <v>9.3759999999999996E-2</v>
      </c>
      <c r="G17" s="59">
        <f>VLOOKUP(D17,Sheet1!A155:I173,6,FALSE)+'NStar 0-499K'!Y12</f>
        <v>9.1090000000000004E-2</v>
      </c>
      <c r="H17" s="59">
        <f>VLOOKUP(D17,Sheet1!A155:I173,7,FALSE)+'NStar 0-499K'!Y12</f>
        <v>8.6660000000000001E-2</v>
      </c>
      <c r="I17" s="59">
        <f>VLOOKUP(D17,Sheet1!A155:I173,8,FALSE)+'NStar 0-499K'!Y12</f>
        <v>8.473E-2</v>
      </c>
      <c r="J17" s="59">
        <f>VLOOKUP(D17,Sheet1!A155:I173,9,FALSE)+'NStar 0-499K'!Y12</f>
        <v>8.5959999999999995E-2</v>
      </c>
      <c r="K17" s="9"/>
      <c r="L17" s="42"/>
      <c r="M17" s="9"/>
      <c r="N17" s="24"/>
      <c r="O17" s="24"/>
      <c r="V17" s="8"/>
    </row>
    <row r="18" spans="2:22" ht="19.5" customHeight="1" thickBot="1">
      <c r="B18" s="50"/>
      <c r="C18" s="50"/>
      <c r="D18" s="48"/>
      <c r="E18" s="63"/>
      <c r="F18" s="63"/>
      <c r="G18" s="63"/>
      <c r="H18" s="63"/>
      <c r="I18" s="63"/>
      <c r="J18" s="63"/>
      <c r="L18" s="42"/>
    </row>
    <row r="19" spans="2:22" ht="19.5" customHeight="1" thickBot="1">
      <c r="B19" s="87" t="s">
        <v>0</v>
      </c>
      <c r="C19" s="89" t="s">
        <v>1</v>
      </c>
      <c r="D19" s="91" t="s">
        <v>2</v>
      </c>
      <c r="E19" s="105" t="s">
        <v>3</v>
      </c>
      <c r="F19" s="106"/>
      <c r="G19" s="106"/>
      <c r="H19" s="106"/>
      <c r="I19" s="106"/>
      <c r="J19" s="116"/>
    </row>
    <row r="20" spans="2:22" ht="19.5" customHeight="1" thickBot="1">
      <c r="B20" s="88"/>
      <c r="C20" s="90"/>
      <c r="D20" s="92"/>
      <c r="E20" s="62">
        <f>'NStar 0-499K'!$D$11</f>
        <v>42352</v>
      </c>
      <c r="F20" s="62">
        <f>'NStar 0-499K'!$E$11</f>
        <v>42383</v>
      </c>
      <c r="G20" s="62">
        <f>'NStar 0-499K'!$F$11</f>
        <v>42414</v>
      </c>
      <c r="H20" s="62">
        <f>'NStar 0-499K'!$G$11</f>
        <v>42443</v>
      </c>
      <c r="I20" s="62">
        <f>'NStar 0-499K'!$H$11</f>
        <v>42474</v>
      </c>
      <c r="J20" s="62">
        <f>'NStar 0-499K'!$I$11</f>
        <v>42504</v>
      </c>
    </row>
    <row r="21" spans="2:22" ht="27.75" customHeight="1" thickBot="1">
      <c r="B21" s="43" t="s">
        <v>4</v>
      </c>
      <c r="C21" s="44" t="s">
        <v>6</v>
      </c>
      <c r="D21" s="43">
        <v>6</v>
      </c>
      <c r="E21" s="59">
        <f>Sheet1!D174+'NStar 0-499K'!Y12</f>
        <v>9.1370000000000007E-2</v>
      </c>
      <c r="F21" s="59">
        <f>Sheet1!E174+'NStar 0-499K'!Y12</f>
        <v>9.0740000000000001E-2</v>
      </c>
      <c r="G21" s="59">
        <f>Sheet1!F174+'NStar 0-499K'!Y12</f>
        <v>8.7790000000000007E-2</v>
      </c>
      <c r="H21" s="59">
        <f>Sheet1!G174+'NStar 0-499K'!Y12</f>
        <v>8.319E-2</v>
      </c>
      <c r="I21" s="59">
        <f>Sheet1!H174+'NStar 0-499K'!Y12</f>
        <v>8.0890000000000004E-2</v>
      </c>
      <c r="J21" s="59">
        <f>Sheet1!I174+'NStar 0-499K'!Y12</f>
        <v>8.1640000000000004E-2</v>
      </c>
      <c r="K21" s="9"/>
      <c r="M21" s="9"/>
      <c r="N21" s="4"/>
      <c r="O21" s="4"/>
    </row>
    <row r="22" spans="2:22" ht="27.75" customHeight="1" thickBot="1">
      <c r="B22" s="43" t="s">
        <v>4</v>
      </c>
      <c r="C22" s="44" t="s">
        <v>6</v>
      </c>
      <c r="D22" s="43">
        <v>12</v>
      </c>
      <c r="E22" s="59">
        <f>Sheet1!D180+'NStar 0-499K'!Y12</f>
        <v>8.7819999999999995E-2</v>
      </c>
      <c r="F22" s="59">
        <f>Sheet1!E180+'NStar 0-499K'!Y12</f>
        <v>8.8969999999999994E-2</v>
      </c>
      <c r="G22" s="59">
        <f>Sheet1!F180+'NStar 0-499K'!Y12</f>
        <v>9.035E-2</v>
      </c>
      <c r="H22" s="59">
        <f>Sheet1!G180+'NStar 0-499K'!Y12</f>
        <v>9.0959999999999999E-2</v>
      </c>
      <c r="I22" s="59">
        <f>Sheet1!H180+'NStar 0-499K'!Y12</f>
        <v>9.0359999999999996E-2</v>
      </c>
      <c r="J22" s="59">
        <f>Sheet1!I180+'NStar 0-499K'!Y12</f>
        <v>9.0749999999999997E-2</v>
      </c>
      <c r="K22" s="9"/>
      <c r="L22" s="42"/>
      <c r="M22" s="9"/>
      <c r="N22" s="4"/>
      <c r="O22" s="4"/>
    </row>
    <row r="23" spans="2:22" ht="27.75" customHeight="1" thickBot="1">
      <c r="B23" s="43" t="s">
        <v>4</v>
      </c>
      <c r="C23" s="44" t="s">
        <v>6</v>
      </c>
      <c r="D23" s="43">
        <v>18</v>
      </c>
      <c r="E23" s="59">
        <f>Sheet1!D186+'NStar 0-499K'!Y12</f>
        <v>9.1230000000000006E-2</v>
      </c>
      <c r="F23" s="59">
        <f>Sheet1!E186+'NStar 0-499K'!Y12</f>
        <v>9.2009999999999995E-2</v>
      </c>
      <c r="G23" s="59">
        <f>Sheet1!F186+'NStar 0-499K'!Y12</f>
        <v>9.1789999999999997E-2</v>
      </c>
      <c r="H23" s="59">
        <f>Sheet1!G186+'NStar 0-499K'!Y12</f>
        <v>9.0920000000000001E-2</v>
      </c>
      <c r="I23" s="59">
        <f>Sheet1!H186+'NStar 0-499K'!Y12</f>
        <v>9.1069999999999998E-2</v>
      </c>
      <c r="J23" s="59">
        <f>Sheet1!I186+'NStar 0-499K'!Y12</f>
        <v>9.196E-2</v>
      </c>
      <c r="K23" s="9"/>
      <c r="L23" s="42"/>
      <c r="M23" s="9"/>
      <c r="N23" s="4"/>
      <c r="O23" s="4"/>
    </row>
    <row r="24" spans="2:22" ht="27.75" customHeight="1" thickBot="1">
      <c r="B24" s="43" t="s">
        <v>4</v>
      </c>
      <c r="C24" s="44" t="s">
        <v>6</v>
      </c>
      <c r="D24" s="43">
        <v>24</v>
      </c>
      <c r="E24" s="59">
        <f>Sheet1!D192+'NStar 0-499K'!Y12</f>
        <v>9.325E-2</v>
      </c>
      <c r="F24" s="59">
        <f>Sheet1!E192+'NStar 0-499K'!Y12</f>
        <v>9.4280000000000003E-2</v>
      </c>
      <c r="G24" s="59">
        <f>Sheet1!F192+'NStar 0-499K'!Y12</f>
        <v>9.6140000000000003E-2</v>
      </c>
      <c r="H24" s="59">
        <f>Sheet1!G192+'NStar 0-499K'!Y12</f>
        <v>9.7549999999999998E-2</v>
      </c>
      <c r="I24" s="59">
        <f>Sheet1!H192+'NStar 0-499K'!Y12</f>
        <v>9.8589999999999997E-2</v>
      </c>
      <c r="J24" s="59">
        <f>Sheet1!I192+'NStar 0-499K'!Y12</f>
        <v>9.9460000000000007E-2</v>
      </c>
      <c r="K24" s="9"/>
      <c r="L24" s="42"/>
      <c r="M24" s="9"/>
      <c r="N24" s="4"/>
      <c r="O24" s="4"/>
    </row>
    <row r="25" spans="2:22" ht="27.75" customHeight="1" thickBot="1">
      <c r="B25" s="49" t="s">
        <v>44</v>
      </c>
      <c r="C25" s="44" t="s">
        <v>6</v>
      </c>
      <c r="D25" s="69">
        <f>Sheet1!X175</f>
        <v>6</v>
      </c>
      <c r="E25" s="59" t="str">
        <f>IF(Sheet1!$X$174=E20,Sheet1!$Q$174+'NStar 0-499K'!Y12, " ")</f>
        <v xml:space="preserve"> </v>
      </c>
      <c r="F25" s="59" t="str">
        <f>IF(Sheet1!$X$174=F20,Sheet1!$Q$174+'NStar 0-499K'!Y12, " ")</f>
        <v xml:space="preserve"> </v>
      </c>
      <c r="G25" s="59" t="str">
        <f>IF(Sheet1!$X$174=G20,Sheet1!$Q$174+'NStar 0-499K'!Y12, " ")</f>
        <v xml:space="preserve"> </v>
      </c>
      <c r="H25" s="59" t="str">
        <f>IF(Sheet1!$X$174=H20,Sheet1!$Q$174+'NStar 0-499K'!Y12, " ")</f>
        <v xml:space="preserve"> </v>
      </c>
      <c r="I25" s="59">
        <f>IF(Sheet1!$X$174=I20,Sheet1!$Q$174+'NStar 0-499K'!Y12, " ")</f>
        <v>8.0890000000000004E-2</v>
      </c>
      <c r="J25" s="59" t="str">
        <f>IF(Sheet1!$X$174=J20,Sheet1!$Q$174+'NStar 0-499K'!Y12, " ")</f>
        <v xml:space="preserve"> </v>
      </c>
      <c r="K25" s="9"/>
      <c r="L25" s="42"/>
      <c r="M25" s="9"/>
      <c r="N25" s="4"/>
      <c r="O25" s="4"/>
    </row>
    <row r="26" spans="2:22" s="52" customFormat="1" ht="27.75" customHeight="1" thickBot="1">
      <c r="B26" s="43" t="s">
        <v>55</v>
      </c>
      <c r="C26" s="67" t="s">
        <v>6</v>
      </c>
      <c r="D26" s="70">
        <v>6</v>
      </c>
      <c r="E26" s="68">
        <f>VLOOKUP(D26,Sheet1!A174:I192,4,FALSE)+'NStar 0-499K'!Y12</f>
        <v>9.1370000000000007E-2</v>
      </c>
      <c r="F26" s="59">
        <f>VLOOKUP(D26,Sheet1!A174:I192,5,FALSE)+'NStar 0-499K'!Y12</f>
        <v>9.0740000000000001E-2</v>
      </c>
      <c r="G26" s="59">
        <f>VLOOKUP(D26,Sheet1!A174:I192,6,FALSE)+'NStar 0-499K'!Y12</f>
        <v>8.7790000000000007E-2</v>
      </c>
      <c r="H26" s="59">
        <f>VLOOKUP(D26,Sheet1!A174:I192,7,FALSE)+'NStar 0-499K'!Y12</f>
        <v>8.319E-2</v>
      </c>
      <c r="I26" s="59">
        <f>VLOOKUP(D26,Sheet1!A174:I192,8,FALSE)+'NStar 0-499K'!Y12</f>
        <v>8.0890000000000004E-2</v>
      </c>
      <c r="J26" s="59">
        <f>VLOOKUP(D26,Sheet1!A174:I192,9,FALSE)+'NStar 0-499K'!Y12</f>
        <v>8.1640000000000004E-2</v>
      </c>
      <c r="K26" s="9"/>
      <c r="L26" s="42"/>
      <c r="M26" s="9"/>
      <c r="N26" s="24"/>
      <c r="O26" s="24"/>
      <c r="V26" s="8"/>
    </row>
    <row r="27" spans="2:22" ht="18.75" customHeight="1" thickBot="1">
      <c r="B27" s="48"/>
      <c r="C27" s="48"/>
      <c r="D27" s="48"/>
      <c r="E27" s="63"/>
      <c r="F27" s="63"/>
      <c r="G27" s="63"/>
      <c r="H27" s="63"/>
      <c r="I27" s="63"/>
      <c r="J27" s="63"/>
      <c r="L27" s="42"/>
    </row>
    <row r="28" spans="2:22" ht="18.75" customHeight="1" thickBot="1">
      <c r="B28" s="81" t="s">
        <v>0</v>
      </c>
      <c r="C28" s="83" t="s">
        <v>1</v>
      </c>
      <c r="D28" s="85" t="s">
        <v>2</v>
      </c>
      <c r="E28" s="101" t="s">
        <v>3</v>
      </c>
      <c r="F28" s="102"/>
      <c r="G28" s="102"/>
      <c r="H28" s="102"/>
      <c r="I28" s="102"/>
      <c r="J28" s="117"/>
    </row>
    <row r="29" spans="2:22" ht="18.75" customHeight="1" thickBot="1">
      <c r="B29" s="82"/>
      <c r="C29" s="84"/>
      <c r="D29" s="86"/>
      <c r="E29" s="65">
        <f>'NStar 0-499K'!$D$11</f>
        <v>42352</v>
      </c>
      <c r="F29" s="65">
        <f>'NStar 0-499K'!$E$11</f>
        <v>42383</v>
      </c>
      <c r="G29" s="65">
        <f>'NStar 0-499K'!$F$11</f>
        <v>42414</v>
      </c>
      <c r="H29" s="65">
        <f>'NStar 0-499K'!$G$11</f>
        <v>42443</v>
      </c>
      <c r="I29" s="65">
        <f>'NStar 0-499K'!$H$11</f>
        <v>42474</v>
      </c>
      <c r="J29" s="65">
        <f>'NStar 0-499K'!$I$11</f>
        <v>42504</v>
      </c>
    </row>
    <row r="30" spans="2:22" ht="27" customHeight="1" thickBot="1">
      <c r="B30" s="43" t="s">
        <v>7</v>
      </c>
      <c r="C30" s="44" t="s">
        <v>5</v>
      </c>
      <c r="D30" s="43">
        <v>6</v>
      </c>
      <c r="E30" s="59">
        <f>Sheet1!D193+'NStar 0-499K'!Y12</f>
        <v>9.4339999999999993E-2</v>
      </c>
      <c r="F30" s="59">
        <f>Sheet1!E193+'NStar 0-499K'!Y12</f>
        <v>9.2829999999999996E-2</v>
      </c>
      <c r="G30" s="59">
        <f>Sheet1!F193+'NStar 0-499K'!Y12</f>
        <v>8.8489999999999999E-2</v>
      </c>
      <c r="H30" s="59">
        <f>Sheet1!G193+'NStar 0-499K'!Y12</f>
        <v>8.2600000000000007E-2</v>
      </c>
      <c r="I30" s="59">
        <f>Sheet1!H193+'NStar 0-499K'!Y12</f>
        <v>7.9250000000000001E-2</v>
      </c>
      <c r="J30" s="59">
        <f>Sheet1!I193+'NStar 0-499K'!Y12</f>
        <v>7.9170000000000004E-2</v>
      </c>
      <c r="K30" s="9"/>
      <c r="M30" s="9"/>
      <c r="N30" s="4"/>
      <c r="O30" s="4"/>
    </row>
    <row r="31" spans="2:22" ht="27" customHeight="1" thickBot="1">
      <c r="B31" s="43" t="s">
        <v>7</v>
      </c>
      <c r="C31" s="44" t="s">
        <v>5</v>
      </c>
      <c r="D31" s="43">
        <v>12</v>
      </c>
      <c r="E31" s="59">
        <f>Sheet1!D199+'NStar 0-499K'!Y12</f>
        <v>8.7690000000000004E-2</v>
      </c>
      <c r="F31" s="59">
        <f>Sheet1!E199+'NStar 0-499K'!Y12</f>
        <v>8.8330000000000006E-2</v>
      </c>
      <c r="G31" s="59">
        <f>Sheet1!F199+'NStar 0-499K'!Y12</f>
        <v>8.9380000000000001E-2</v>
      </c>
      <c r="H31" s="59">
        <f>Sheet1!G199+'NStar 0-499K'!Y12</f>
        <v>8.9349999999999999E-2</v>
      </c>
      <c r="I31" s="59">
        <f>Sheet1!H199+'NStar 0-499K'!Y12</f>
        <v>8.8429999999999995E-2</v>
      </c>
      <c r="J31" s="59">
        <f>Sheet1!I199+'NStar 0-499K'!Y12</f>
        <v>8.8039999999999993E-2</v>
      </c>
      <c r="K31" s="9"/>
      <c r="L31" s="42"/>
      <c r="M31" s="9"/>
      <c r="N31" s="4"/>
      <c r="O31" s="4"/>
    </row>
    <row r="32" spans="2:22" ht="27" customHeight="1" thickBot="1">
      <c r="B32" s="43" t="s">
        <v>7</v>
      </c>
      <c r="C32" s="44" t="s">
        <v>5</v>
      </c>
      <c r="D32" s="43">
        <v>18</v>
      </c>
      <c r="E32" s="59">
        <f>Sheet1!D205+'NStar 0-499K'!Y12</f>
        <v>9.0050000000000005E-2</v>
      </c>
      <c r="F32" s="59">
        <f>Sheet1!E205+'NStar 0-499K'!Y12</f>
        <v>9.0490000000000001E-2</v>
      </c>
      <c r="G32" s="59">
        <f>Sheet1!F205+'NStar 0-499K'!Y12</f>
        <v>8.9749999999999996E-2</v>
      </c>
      <c r="H32" s="59">
        <f>Sheet1!G205+'NStar 0-499K'!Y12</f>
        <v>8.8459999999999997E-2</v>
      </c>
      <c r="I32" s="59">
        <f>Sheet1!H205+'NStar 0-499K'!Y12</f>
        <v>8.8179999999999994E-2</v>
      </c>
      <c r="J32" s="59">
        <f>Sheet1!I205+'NStar 0-499K'!Y12</f>
        <v>8.8849999999999998E-2</v>
      </c>
      <c r="K32" s="9"/>
      <c r="L32" s="42"/>
      <c r="M32" s="9"/>
      <c r="N32" s="4"/>
      <c r="O32" s="4"/>
    </row>
    <row r="33" spans="2:22" ht="27" customHeight="1" thickBot="1">
      <c r="B33" s="43" t="s">
        <v>7</v>
      </c>
      <c r="C33" s="44" t="s">
        <v>5</v>
      </c>
      <c r="D33" s="43">
        <v>24</v>
      </c>
      <c r="E33" s="59">
        <f>Sheet1!D211+'NStar 0-499K'!Y12</f>
        <v>9.1389999999999999E-2</v>
      </c>
      <c r="F33" s="59">
        <f>Sheet1!E211+'NStar 0-499K'!Y12</f>
        <v>9.2179999999999998E-2</v>
      </c>
      <c r="G33" s="59">
        <f>Sheet1!F211+'NStar 0-499K'!Y12</f>
        <v>9.357E-2</v>
      </c>
      <c r="H33" s="59">
        <f>Sheet1!G211+'NStar 0-499K'!Y12</f>
        <v>9.4549999999999995E-2</v>
      </c>
      <c r="I33" s="59">
        <f>Sheet1!H211+'NStar 0-499K'!Y12</f>
        <v>9.5310000000000006E-2</v>
      </c>
      <c r="J33" s="59">
        <f>Sheet1!I211+'NStar 0-499K'!Y12</f>
        <v>9.5890000000000003E-2</v>
      </c>
      <c r="K33" s="9"/>
      <c r="L33" s="42"/>
      <c r="M33" s="9"/>
      <c r="N33" s="4"/>
      <c r="O33" s="4"/>
    </row>
    <row r="34" spans="2:22" ht="27" customHeight="1" thickBot="1">
      <c r="B34" s="49" t="s">
        <v>39</v>
      </c>
      <c r="C34" s="44" t="s">
        <v>5</v>
      </c>
      <c r="D34" s="69">
        <f>Sheet1!X194</f>
        <v>6</v>
      </c>
      <c r="E34" s="59" t="str">
        <f>IF(Sheet1!$X$193=E29,Sheet1!$Q$193+'NStar 0-499K'!Y12, " ")</f>
        <v xml:space="preserve"> </v>
      </c>
      <c r="F34" s="59" t="str">
        <f>IF(Sheet1!$X$193=F29,Sheet1!$Q$193+'NStar 0-499K'!Y12, " ")</f>
        <v xml:space="preserve"> </v>
      </c>
      <c r="G34" s="59" t="str">
        <f>IF(Sheet1!$X$193=G29,Sheet1!$Q$193+'NStar 0-499K'!Y12, " ")</f>
        <v xml:space="preserve"> </v>
      </c>
      <c r="H34" s="59" t="str">
        <f>IF(Sheet1!$X$193=H29,Sheet1!$Q$193+'NStar 0-499K'!Y12, " ")</f>
        <v xml:space="preserve"> </v>
      </c>
      <c r="I34" s="59" t="str">
        <f>IF(Sheet1!$X$193=I29,Sheet1!$Q$193+'NStar 0-499K'!Y12, " ")</f>
        <v xml:space="preserve"> </v>
      </c>
      <c r="J34" s="59">
        <f>IF(Sheet1!$X$193=J29,Sheet1!$Q$193+'NStar 0-499K'!Y12, " ")</f>
        <v>7.9170000000000004E-2</v>
      </c>
      <c r="K34" s="9"/>
      <c r="L34" s="42"/>
      <c r="M34" s="9"/>
      <c r="N34" s="4"/>
      <c r="O34" s="4"/>
    </row>
    <row r="35" spans="2:22" s="52" customFormat="1" ht="27" customHeight="1" thickBot="1">
      <c r="B35" s="43" t="s">
        <v>56</v>
      </c>
      <c r="C35" s="67" t="s">
        <v>5</v>
      </c>
      <c r="D35" s="70">
        <v>6</v>
      </c>
      <c r="E35" s="68">
        <f>VLOOKUP(D35,Sheet1!A193:I211,4,FALSE)+'NStar 0-499K'!Y12</f>
        <v>9.4339999999999993E-2</v>
      </c>
      <c r="F35" s="59">
        <f>VLOOKUP(D35,Sheet1!A193:I211,5,FALSE)+'NStar 0-499K'!Y12</f>
        <v>9.2829999999999996E-2</v>
      </c>
      <c r="G35" s="59">
        <f>VLOOKUP(D35,Sheet1!A193:I211,6,FALSE)+'NStar 0-499K'!Y12</f>
        <v>8.8489999999999999E-2</v>
      </c>
      <c r="H35" s="59">
        <f>VLOOKUP(D35,Sheet1!A193:I211,7,FALSE)+'NStar 0-499K'!Y12</f>
        <v>8.2600000000000007E-2</v>
      </c>
      <c r="I35" s="59">
        <f>VLOOKUP(D35,Sheet1!A193:I211,8,FALSE)+'NStar 0-499K'!Y12</f>
        <v>7.9250000000000001E-2</v>
      </c>
      <c r="J35" s="59">
        <f>VLOOKUP(D35,Sheet1!A193:I211,9,FALSE)+'NStar 0-499K'!Y12</f>
        <v>7.9170000000000004E-2</v>
      </c>
      <c r="K35" s="9"/>
      <c r="L35" s="42"/>
      <c r="M35" s="9"/>
      <c r="N35" s="24"/>
      <c r="O35" s="24"/>
      <c r="V35" s="8"/>
    </row>
    <row r="36" spans="2:22" ht="18.75" customHeight="1" thickBot="1">
      <c r="B36" s="48"/>
      <c r="C36" s="48"/>
      <c r="D36" s="48"/>
      <c r="E36" s="63"/>
      <c r="F36" s="63"/>
      <c r="G36" s="63"/>
      <c r="H36" s="63"/>
      <c r="I36" s="63"/>
      <c r="J36" s="63"/>
      <c r="L36" s="42"/>
    </row>
    <row r="37" spans="2:22" ht="18.75" customHeight="1" thickBot="1">
      <c r="B37" s="87" t="s">
        <v>0</v>
      </c>
      <c r="C37" s="89" t="s">
        <v>1</v>
      </c>
      <c r="D37" s="91" t="s">
        <v>2</v>
      </c>
      <c r="E37" s="105" t="s">
        <v>3</v>
      </c>
      <c r="F37" s="106"/>
      <c r="G37" s="106"/>
      <c r="H37" s="106"/>
      <c r="I37" s="106"/>
      <c r="J37" s="116"/>
    </row>
    <row r="38" spans="2:22" ht="18.75" customHeight="1" thickBot="1">
      <c r="B38" s="88"/>
      <c r="C38" s="90"/>
      <c r="D38" s="92"/>
      <c r="E38" s="62">
        <f>'NStar 0-499K'!$D$11</f>
        <v>42352</v>
      </c>
      <c r="F38" s="62">
        <f>'NStar 0-499K'!$E$11</f>
        <v>42383</v>
      </c>
      <c r="G38" s="62">
        <f>'NStar 0-499K'!$F$11</f>
        <v>42414</v>
      </c>
      <c r="H38" s="62">
        <f>'NStar 0-499K'!$G$11</f>
        <v>42443</v>
      </c>
      <c r="I38" s="62">
        <f>'NStar 0-499K'!$H$11</f>
        <v>42474</v>
      </c>
      <c r="J38" s="62">
        <f>'NStar 0-499K'!$I$11</f>
        <v>42504</v>
      </c>
    </row>
    <row r="39" spans="2:22" ht="28.5" customHeight="1" thickBot="1">
      <c r="B39" s="43" t="s">
        <v>7</v>
      </c>
      <c r="C39" s="44" t="s">
        <v>6</v>
      </c>
      <c r="D39" s="43">
        <v>6</v>
      </c>
      <c r="E39" s="59">
        <f>Sheet1!D212+'NStar 0-499K'!Y12</f>
        <v>9.3049999999999994E-2</v>
      </c>
      <c r="F39" s="59">
        <f>Sheet1!E212+'NStar 0-499K'!Y12</f>
        <v>9.1389999999999999E-2</v>
      </c>
      <c r="G39" s="59">
        <f>Sheet1!F212+'NStar 0-499K'!Y12</f>
        <v>8.7059999999999998E-2</v>
      </c>
      <c r="H39" s="59">
        <f>Sheet1!G212+'NStar 0-499K'!Y12</f>
        <v>8.1240000000000007E-2</v>
      </c>
      <c r="I39" s="59">
        <f>Sheet1!H212+'NStar 0-499K'!Y12</f>
        <v>7.7859999999999999E-2</v>
      </c>
      <c r="J39" s="59">
        <f>Sheet1!I212+'NStar 0-499K'!Y12</f>
        <v>7.7670000000000003E-2</v>
      </c>
      <c r="K39" s="9"/>
      <c r="M39" s="9"/>
      <c r="N39" s="4"/>
      <c r="O39" s="4"/>
    </row>
    <row r="40" spans="2:22" ht="28.5" customHeight="1" thickBot="1">
      <c r="B40" s="43" t="s">
        <v>7</v>
      </c>
      <c r="C40" s="44" t="s">
        <v>6</v>
      </c>
      <c r="D40" s="43">
        <v>12</v>
      </c>
      <c r="E40" s="59">
        <f>Sheet1!D218+'NStar 0-499K'!Y12</f>
        <v>8.6050000000000001E-2</v>
      </c>
      <c r="F40" s="59">
        <f>Sheet1!E218+'NStar 0-499K'!Y12</f>
        <v>8.6679999999999993E-2</v>
      </c>
      <c r="G40" s="59">
        <f>Sheet1!F218+'NStar 0-499K'!Y12</f>
        <v>8.7690000000000004E-2</v>
      </c>
      <c r="H40" s="59">
        <f>Sheet1!G218+'NStar 0-499K'!Y12</f>
        <v>8.7650000000000006E-2</v>
      </c>
      <c r="I40" s="59">
        <f>Sheet1!H218+'NStar 0-499K'!Y12</f>
        <v>8.6730000000000002E-2</v>
      </c>
      <c r="J40" s="59">
        <f>Sheet1!I218+'NStar 0-499K'!Y12</f>
        <v>8.6370000000000002E-2</v>
      </c>
      <c r="K40" s="9"/>
      <c r="L40" s="42"/>
      <c r="M40" s="9"/>
      <c r="N40" s="4"/>
      <c r="O40" s="4"/>
    </row>
    <row r="41" spans="2:22" ht="28.5" customHeight="1" thickBot="1">
      <c r="B41" s="43" t="s">
        <v>7</v>
      </c>
      <c r="C41" s="44" t="s">
        <v>6</v>
      </c>
      <c r="D41" s="43">
        <v>18</v>
      </c>
      <c r="E41" s="59">
        <f>Sheet1!D224+'NStar 0-499K'!Y12</f>
        <v>8.8459999999999997E-2</v>
      </c>
      <c r="F41" s="59">
        <f>Sheet1!E224+'NStar 0-499K'!Y12</f>
        <v>8.8749999999999996E-2</v>
      </c>
      <c r="G41" s="59">
        <f>Sheet1!F224+'NStar 0-499K'!Y12</f>
        <v>8.7919999999999998E-2</v>
      </c>
      <c r="H41" s="59">
        <f>Sheet1!G224+'NStar 0-499K'!Y12</f>
        <v>8.6529999999999996E-2</v>
      </c>
      <c r="I41" s="59">
        <f>Sheet1!H224+'NStar 0-499K'!Y12</f>
        <v>8.6120000000000002E-2</v>
      </c>
      <c r="J41" s="59">
        <f>Sheet1!I224+'NStar 0-499K'!Y12</f>
        <v>8.6559999999999998E-2</v>
      </c>
      <c r="K41" s="9"/>
      <c r="L41" s="42"/>
      <c r="M41" s="9"/>
      <c r="N41" s="4"/>
      <c r="O41" s="4"/>
    </row>
    <row r="42" spans="2:22" ht="28.5" customHeight="1" thickBot="1">
      <c r="B42" s="43" t="s">
        <v>7</v>
      </c>
      <c r="C42" s="44" t="s">
        <v>6</v>
      </c>
      <c r="D42" s="43">
        <v>24</v>
      </c>
      <c r="E42" s="59">
        <f>Sheet1!D230+'NStar 0-499K'!Y12</f>
        <v>8.9160000000000003E-2</v>
      </c>
      <c r="F42" s="59">
        <f>Sheet1!E230+'NStar 0-499K'!Y12</f>
        <v>8.9859999999999995E-2</v>
      </c>
      <c r="G42" s="59">
        <f>Sheet1!F230+'NStar 0-499K'!Y12</f>
        <v>9.1130000000000003E-2</v>
      </c>
      <c r="H42" s="59">
        <f>Sheet1!G230+'NStar 0-499K'!Y12</f>
        <v>9.2009999999999995E-2</v>
      </c>
      <c r="I42" s="59">
        <f>Sheet1!H230+'NStar 0-499K'!Y12</f>
        <v>9.2679999999999998E-2</v>
      </c>
      <c r="J42" s="59">
        <f>Sheet1!I230+'NStar 0-499K'!Y12</f>
        <v>9.3170000000000003E-2</v>
      </c>
      <c r="K42" s="9"/>
      <c r="L42" s="42"/>
      <c r="M42" s="9"/>
      <c r="N42" s="4"/>
      <c r="O42" s="4"/>
    </row>
    <row r="43" spans="2:22" ht="28.5" customHeight="1" thickBot="1">
      <c r="B43" s="49" t="s">
        <v>39</v>
      </c>
      <c r="C43" s="44" t="s">
        <v>6</v>
      </c>
      <c r="D43" s="69">
        <f>Sheet1!X213</f>
        <v>6</v>
      </c>
      <c r="E43" s="59" t="str">
        <f>IF(Sheet1!$X$212=E38,Sheet1!$Q$212+'NStar 0-499K'!Y12, " ")</f>
        <v xml:space="preserve"> </v>
      </c>
      <c r="F43" s="59" t="str">
        <f>IF(Sheet1!$X$212=F38,Sheet1!$Q$212+'NStar 0-499K'!Y12, " ")</f>
        <v xml:space="preserve"> </v>
      </c>
      <c r="G43" s="59" t="str">
        <f>IF(Sheet1!$X$212=G38,Sheet1!$Q$212+'NStar 0-499K'!Y12, " ")</f>
        <v xml:space="preserve"> </v>
      </c>
      <c r="H43" s="59" t="str">
        <f>IF(Sheet1!$X$212=H38,Sheet1!$Q$212+'NStar 0-499K'!Y12, " ")</f>
        <v xml:space="preserve"> </v>
      </c>
      <c r="I43" s="59" t="str">
        <f>IF(Sheet1!$X$212=I38,Sheet1!$Q$212+'NStar 0-499K'!Y12, " ")</f>
        <v xml:space="preserve"> </v>
      </c>
      <c r="J43" s="59">
        <f>IF(Sheet1!$X$212=J38,Sheet1!$Q$212+'NStar 0-499K'!Y12, " ")</f>
        <v>7.7670000000000003E-2</v>
      </c>
      <c r="K43" s="9"/>
      <c r="L43" s="42"/>
      <c r="M43" s="9"/>
      <c r="N43" s="4"/>
      <c r="O43" s="4"/>
    </row>
    <row r="44" spans="2:22" s="52" customFormat="1" ht="28.5" customHeight="1" thickBot="1">
      <c r="B44" s="43" t="s">
        <v>56</v>
      </c>
      <c r="C44" s="67" t="s">
        <v>6</v>
      </c>
      <c r="D44" s="70">
        <v>6</v>
      </c>
      <c r="E44" s="68">
        <f>VLOOKUP(D44,Sheet1!A212:I230,4,FALSE)+'NStar 0-499K'!Y12</f>
        <v>9.3049999999999994E-2</v>
      </c>
      <c r="F44" s="59">
        <f>VLOOKUP(D44,Sheet1!A212:I230,5,FALSE)+'NStar 0-499K'!Y12</f>
        <v>9.1389999999999999E-2</v>
      </c>
      <c r="G44" s="59">
        <f>VLOOKUP(D44,Sheet1!A212:I230,6,FALSE)+'NStar 0-499K'!Y12</f>
        <v>8.7059999999999998E-2</v>
      </c>
      <c r="H44" s="59">
        <f>VLOOKUP(D44,Sheet1!A212:I230,7,FALSE)+'NStar 0-499K'!Y12</f>
        <v>8.1240000000000007E-2</v>
      </c>
      <c r="I44" s="59">
        <f>VLOOKUP(D44,Sheet1!A212:I230,8,FALSE)+'NStar 0-499K'!Y12</f>
        <v>7.7859999999999999E-2</v>
      </c>
      <c r="J44" s="59">
        <f>VLOOKUP(D44,Sheet1!A212:I230,9,FALSE)+'NStar 0-499K'!Y12</f>
        <v>7.7670000000000003E-2</v>
      </c>
      <c r="K44" s="9"/>
      <c r="L44" s="42"/>
      <c r="M44" s="9"/>
      <c r="N44" s="24"/>
      <c r="O44" s="24"/>
      <c r="V44" s="8"/>
    </row>
    <row r="45" spans="2:22" ht="18.75" customHeight="1" thickBot="1">
      <c r="B45" s="48"/>
      <c r="C45" s="48"/>
      <c r="D45" s="48"/>
      <c r="E45" s="63"/>
      <c r="F45" s="63"/>
      <c r="G45" s="63"/>
      <c r="H45" s="63"/>
      <c r="I45" s="63"/>
      <c r="J45" s="63"/>
      <c r="L45" s="42"/>
    </row>
    <row r="46" spans="2:22" ht="18.75" customHeight="1" thickBot="1">
      <c r="B46" s="81" t="s">
        <v>0</v>
      </c>
      <c r="C46" s="83" t="s">
        <v>1</v>
      </c>
      <c r="D46" s="85" t="s">
        <v>2</v>
      </c>
      <c r="E46" s="101" t="s">
        <v>3</v>
      </c>
      <c r="F46" s="102"/>
      <c r="G46" s="102"/>
      <c r="H46" s="102"/>
      <c r="I46" s="102"/>
      <c r="J46" s="117"/>
    </row>
    <row r="47" spans="2:22" ht="18.75" customHeight="1" thickBot="1">
      <c r="B47" s="82"/>
      <c r="C47" s="84"/>
      <c r="D47" s="86"/>
      <c r="E47" s="65">
        <f>'NStar 0-499K'!$D$11</f>
        <v>42352</v>
      </c>
      <c r="F47" s="65">
        <f>'NStar 0-499K'!$E$11</f>
        <v>42383</v>
      </c>
      <c r="G47" s="65">
        <f>'NStar 0-499K'!$F$11</f>
        <v>42414</v>
      </c>
      <c r="H47" s="65">
        <f>'NStar 0-499K'!$G$11</f>
        <v>42443</v>
      </c>
      <c r="I47" s="65">
        <f>'NStar 0-499K'!$H$11</f>
        <v>42474</v>
      </c>
      <c r="J47" s="65">
        <f>'NStar 0-499K'!$I$11</f>
        <v>42504</v>
      </c>
    </row>
    <row r="48" spans="2:22" ht="27.75" customHeight="1" thickBot="1">
      <c r="B48" s="43" t="s">
        <v>8</v>
      </c>
      <c r="C48" s="44" t="s">
        <v>5</v>
      </c>
      <c r="D48" s="43">
        <v>6</v>
      </c>
      <c r="E48" s="59">
        <f>Sheet1!D231+'NStar 0-499K'!Y12</f>
        <v>9.3689999999999996E-2</v>
      </c>
      <c r="F48" s="59">
        <f>Sheet1!E231+'NStar 0-499K'!Y12</f>
        <v>9.2100000000000001E-2</v>
      </c>
      <c r="G48" s="59">
        <f>Sheet1!F231+'NStar 0-499K'!Y12</f>
        <v>8.7770000000000001E-2</v>
      </c>
      <c r="H48" s="59">
        <f>Sheet1!G231+'NStar 0-499K'!Y12</f>
        <v>8.1909999999999997E-2</v>
      </c>
      <c r="I48" s="59">
        <f>Sheet1!H231+'NStar 0-499K'!Y12</f>
        <v>7.8579999999999997E-2</v>
      </c>
      <c r="J48" s="59">
        <f>Sheet1!I231+'NStar 0-499K'!Y12</f>
        <v>7.8350000000000003E-2</v>
      </c>
      <c r="K48" s="9"/>
      <c r="M48" s="9"/>
      <c r="N48" s="4"/>
      <c r="O48" s="4"/>
    </row>
    <row r="49" spans="2:22" ht="27.75" customHeight="1" thickBot="1">
      <c r="B49" s="43" t="s">
        <v>8</v>
      </c>
      <c r="C49" s="44" t="s">
        <v>5</v>
      </c>
      <c r="D49" s="43">
        <v>12</v>
      </c>
      <c r="E49" s="59">
        <f>Sheet1!D237+'NStar 0-499K'!Y12</f>
        <v>8.6830000000000004E-2</v>
      </c>
      <c r="F49" s="59">
        <f>Sheet1!E237+'NStar 0-499K'!Y12</f>
        <v>8.7730000000000002E-2</v>
      </c>
      <c r="G49" s="59">
        <f>Sheet1!F237+'NStar 0-499K'!Y12</f>
        <v>8.8700000000000001E-2</v>
      </c>
      <c r="H49" s="59">
        <f>Sheet1!G237+'NStar 0-499K'!Y12</f>
        <v>8.8669999999999999E-2</v>
      </c>
      <c r="I49" s="59">
        <f>Sheet1!H237+'NStar 0-499K'!Y12</f>
        <v>8.7580000000000005E-2</v>
      </c>
      <c r="J49" s="59">
        <f>Sheet1!I237+'NStar 0-499K'!Y12</f>
        <v>8.7520000000000001E-2</v>
      </c>
      <c r="K49" s="9"/>
      <c r="L49" s="42"/>
      <c r="M49" s="9"/>
      <c r="N49" s="4"/>
      <c r="O49" s="4"/>
    </row>
    <row r="50" spans="2:22" ht="27.75" customHeight="1" thickBot="1">
      <c r="B50" s="43" t="s">
        <v>8</v>
      </c>
      <c r="C50" s="44" t="s">
        <v>5</v>
      </c>
      <c r="D50" s="43">
        <v>18</v>
      </c>
      <c r="E50" s="59">
        <f>Sheet1!D243+'NStar 0-499K'!Y12</f>
        <v>8.9419999999999999E-2</v>
      </c>
      <c r="F50" s="59">
        <f>Sheet1!E243+'NStar 0-499K'!Y12</f>
        <v>8.9819999999999997E-2</v>
      </c>
      <c r="G50" s="59">
        <f>Sheet1!F243+'NStar 0-499K'!Y12</f>
        <v>8.9120000000000005E-2</v>
      </c>
      <c r="H50" s="59">
        <f>Sheet1!G243+'NStar 0-499K'!Y12</f>
        <v>8.7870000000000004E-2</v>
      </c>
      <c r="I50" s="59">
        <f>Sheet1!H243+'NStar 0-499K'!Y12</f>
        <v>8.763E-2</v>
      </c>
      <c r="J50" s="59">
        <f>Sheet1!I243+'NStar 0-499K'!Y12</f>
        <v>8.8200000000000001E-2</v>
      </c>
      <c r="K50" s="9"/>
      <c r="L50" s="42"/>
      <c r="M50" s="9"/>
      <c r="N50" s="4"/>
      <c r="O50" s="4"/>
    </row>
    <row r="51" spans="2:22" ht="27.75" customHeight="1" thickBot="1">
      <c r="B51" s="43" t="s">
        <v>8</v>
      </c>
      <c r="C51" s="44" t="s">
        <v>5</v>
      </c>
      <c r="D51" s="43">
        <v>24</v>
      </c>
      <c r="E51" s="59">
        <f>Sheet1!D249+'NStar 0-499K'!Y12</f>
        <v>9.0700000000000003E-2</v>
      </c>
      <c r="F51" s="59">
        <f>Sheet1!E249+'NStar 0-499K'!Y12</f>
        <v>9.1569999999999999E-2</v>
      </c>
      <c r="G51" s="59">
        <f>Sheet1!F249+'NStar 0-499K'!Y12</f>
        <v>9.2990000000000003E-2</v>
      </c>
      <c r="H51" s="59">
        <f>Sheet1!G249+'NStar 0-499K'!Y12</f>
        <v>9.4039999999999999E-2</v>
      </c>
      <c r="I51" s="59">
        <f>Sheet1!H249+'NStar 0-499K'!Y12</f>
        <v>9.4719999999999999E-2</v>
      </c>
      <c r="J51" s="59">
        <f>Sheet1!I249+'NStar 0-499K'!Y12</f>
        <v>9.5299999999999996E-2</v>
      </c>
      <c r="K51" s="9"/>
      <c r="L51" s="42"/>
      <c r="M51" s="9"/>
      <c r="N51" s="4"/>
      <c r="O51" s="4"/>
    </row>
    <row r="52" spans="2:22" ht="27.75" customHeight="1" thickBot="1">
      <c r="B52" s="49" t="s">
        <v>40</v>
      </c>
      <c r="C52" s="44" t="s">
        <v>5</v>
      </c>
      <c r="D52" s="69">
        <f>Sheet1!X232</f>
        <v>6</v>
      </c>
      <c r="E52" s="59" t="str">
        <f>IF(Sheet1!$X$231=E47,Sheet1!$Q$231+'NStar 0-499K'!Y12, " ")</f>
        <v xml:space="preserve"> </v>
      </c>
      <c r="F52" s="59" t="str">
        <f>IF(Sheet1!$X$231=F47,Sheet1!$Q$231+'NStar 0-499K'!Y12, " ")</f>
        <v xml:space="preserve"> </v>
      </c>
      <c r="G52" s="59" t="str">
        <f>IF(Sheet1!$X$231=G47,Sheet1!$Q$231+'NStar 0-499K'!Y12, " ")</f>
        <v xml:space="preserve"> </v>
      </c>
      <c r="H52" s="59" t="str">
        <f>IF(Sheet1!$X$231=H47,Sheet1!$Q$231+'NStar 0-499K'!Y12, " ")</f>
        <v xml:space="preserve"> </v>
      </c>
      <c r="I52" s="59" t="str">
        <f>IF(Sheet1!$X$231=I47,Sheet1!$Q$231+'NStar 0-499K'!Y12, " ")</f>
        <v xml:space="preserve"> </v>
      </c>
      <c r="J52" s="59">
        <f>IF(Sheet1!$X$231=J47,Sheet1!$Q$231+'NStar 0-499K'!Y12, " ")</f>
        <v>7.8350000000000003E-2</v>
      </c>
      <c r="K52" s="9"/>
      <c r="L52" s="42"/>
      <c r="M52" s="9"/>
      <c r="N52" s="4"/>
      <c r="O52" s="4"/>
    </row>
    <row r="53" spans="2:22" s="52" customFormat="1" ht="27.75" customHeight="1" thickBot="1">
      <c r="B53" s="43" t="s">
        <v>57</v>
      </c>
      <c r="C53" s="67" t="s">
        <v>5</v>
      </c>
      <c r="D53" s="70">
        <v>6</v>
      </c>
      <c r="E53" s="68">
        <f>VLOOKUP(D53,Sheet1!A231:I249,4,FALSE)+'NStar 0-499K'!Y12</f>
        <v>9.3689999999999996E-2</v>
      </c>
      <c r="F53" s="59">
        <f>VLOOKUP(D53,Sheet1!A231:I249,5,FALSE)+'NStar 0-499K'!Y12</f>
        <v>9.2100000000000001E-2</v>
      </c>
      <c r="G53" s="59">
        <f>VLOOKUP(D53,Sheet1!A231:I249,6,FALSE)+'NStar 0-499K'!Y12</f>
        <v>8.7770000000000001E-2</v>
      </c>
      <c r="H53" s="59">
        <f>VLOOKUP(D53,Sheet1!A231:I249,7,FALSE)+'NStar 0-499K'!Y12</f>
        <v>8.1909999999999997E-2</v>
      </c>
      <c r="I53" s="59">
        <f>VLOOKUP(D53,Sheet1!A231:I249,8,FALSE)+'NStar 0-499K'!Y12</f>
        <v>7.8579999999999997E-2</v>
      </c>
      <c r="J53" s="59">
        <f>VLOOKUP(D53,Sheet1!A231:I249,9,FALSE)+'NStar 0-499K'!Y12</f>
        <v>7.8350000000000003E-2</v>
      </c>
      <c r="K53" s="9"/>
      <c r="L53" s="42"/>
      <c r="M53" s="9"/>
      <c r="N53" s="24"/>
      <c r="O53" s="24"/>
      <c r="V53" s="8"/>
    </row>
    <row r="54" spans="2:22" ht="18.75" customHeight="1" thickBot="1">
      <c r="B54" s="48"/>
      <c r="C54" s="48"/>
      <c r="D54" s="48"/>
      <c r="E54" s="63"/>
      <c r="F54" s="63"/>
      <c r="G54" s="63"/>
      <c r="H54" s="63"/>
      <c r="I54" s="63"/>
      <c r="J54" s="63"/>
      <c r="L54" s="42"/>
    </row>
    <row r="55" spans="2:22" ht="18.75" customHeight="1" thickBot="1">
      <c r="B55" s="87" t="s">
        <v>0</v>
      </c>
      <c r="C55" s="89" t="s">
        <v>1</v>
      </c>
      <c r="D55" s="91" t="s">
        <v>2</v>
      </c>
      <c r="E55" s="105" t="s">
        <v>3</v>
      </c>
      <c r="F55" s="106"/>
      <c r="G55" s="106"/>
      <c r="H55" s="106"/>
      <c r="I55" s="106"/>
      <c r="J55" s="116"/>
    </row>
    <row r="56" spans="2:22" ht="18.75" customHeight="1" thickBot="1">
      <c r="B56" s="88"/>
      <c r="C56" s="90"/>
      <c r="D56" s="92"/>
      <c r="E56" s="62">
        <f>'NStar 0-499K'!$D$11</f>
        <v>42352</v>
      </c>
      <c r="F56" s="62">
        <f>'NStar 0-499K'!$E$11</f>
        <v>42383</v>
      </c>
      <c r="G56" s="62">
        <f>'NStar 0-499K'!$F$11</f>
        <v>42414</v>
      </c>
      <c r="H56" s="62">
        <f>'NStar 0-499K'!$G$11</f>
        <v>42443</v>
      </c>
      <c r="I56" s="62">
        <f>'NStar 0-499K'!$H$11</f>
        <v>42474</v>
      </c>
      <c r="J56" s="62">
        <f>'NStar 0-499K'!$I$11</f>
        <v>42504</v>
      </c>
    </row>
    <row r="57" spans="2:22" ht="27.75" customHeight="1" thickBot="1">
      <c r="B57" s="43" t="s">
        <v>8</v>
      </c>
      <c r="C57" s="44" t="s">
        <v>6</v>
      </c>
      <c r="D57" s="43">
        <v>6</v>
      </c>
      <c r="E57" s="59">
        <f>Sheet1!D250+'NStar 0-499K'!Y12</f>
        <v>9.239E-2</v>
      </c>
      <c r="F57" s="59">
        <f>Sheet1!E250+'NStar 0-499K'!Y12</f>
        <v>9.0649999999999994E-2</v>
      </c>
      <c r="G57" s="59">
        <f>Sheet1!F250+'NStar 0-499K'!Y12</f>
        <v>8.634E-2</v>
      </c>
      <c r="H57" s="59">
        <f>Sheet1!G250+'NStar 0-499K'!Y12</f>
        <v>8.0549999999999997E-2</v>
      </c>
      <c r="I57" s="59">
        <f>Sheet1!H250+'NStar 0-499K'!Y12</f>
        <v>7.7189999999999995E-2</v>
      </c>
      <c r="J57" s="59">
        <f>Sheet1!I250+'NStar 0-499K'!Y12</f>
        <v>7.6840000000000006E-2</v>
      </c>
      <c r="K57" s="9"/>
      <c r="M57" s="9"/>
      <c r="N57" s="4"/>
      <c r="O57" s="4"/>
    </row>
    <row r="58" spans="2:22" ht="27.75" customHeight="1" thickBot="1">
      <c r="B58" s="43" t="s">
        <v>8</v>
      </c>
      <c r="C58" s="44" t="s">
        <v>6</v>
      </c>
      <c r="D58" s="43">
        <v>12</v>
      </c>
      <c r="E58" s="59">
        <f>Sheet1!D256+'NStar 0-499K'!Y12</f>
        <v>8.5169999999999996E-2</v>
      </c>
      <c r="F58" s="59">
        <f>Sheet1!E256+'NStar 0-499K'!Y12</f>
        <v>8.6069999999999994E-2</v>
      </c>
      <c r="G58" s="59">
        <f>Sheet1!F256+'NStar 0-499K'!Y12</f>
        <v>8.6989999999999998E-2</v>
      </c>
      <c r="H58" s="59">
        <f>Sheet1!G256+'NStar 0-499K'!Y12</f>
        <v>8.695E-2</v>
      </c>
      <c r="I58" s="59">
        <f>Sheet1!H256+'NStar 0-499K'!Y12</f>
        <v>8.5860000000000006E-2</v>
      </c>
      <c r="J58" s="59">
        <f>Sheet1!I256+'NStar 0-499K'!Y12</f>
        <v>8.5809999999999997E-2</v>
      </c>
      <c r="K58" s="9"/>
      <c r="L58" s="42"/>
      <c r="M58" s="9"/>
      <c r="N58" s="4"/>
      <c r="O58" s="4"/>
    </row>
    <row r="59" spans="2:22" ht="27.75" customHeight="1" thickBot="1">
      <c r="B59" s="43" t="s">
        <v>8</v>
      </c>
      <c r="C59" s="44" t="s">
        <v>6</v>
      </c>
      <c r="D59" s="43">
        <v>18</v>
      </c>
      <c r="E59" s="59">
        <f>Sheet1!D262+'NStar 0-499K'!Y12</f>
        <v>8.7809999999999999E-2</v>
      </c>
      <c r="F59" s="59">
        <f>Sheet1!E262+'NStar 0-499K'!Y12</f>
        <v>8.8059999999999999E-2</v>
      </c>
      <c r="G59" s="59">
        <f>Sheet1!F262+'NStar 0-499K'!Y12</f>
        <v>8.7260000000000004E-2</v>
      </c>
      <c r="H59" s="59">
        <f>Sheet1!G262+'NStar 0-499K'!Y12</f>
        <v>8.591E-2</v>
      </c>
      <c r="I59" s="59">
        <f>Sheet1!H262+'NStar 0-499K'!Y12</f>
        <v>8.5529999999999995E-2</v>
      </c>
      <c r="J59" s="59">
        <f>Sheet1!I262+'NStar 0-499K'!Y12</f>
        <v>8.5879999999999998E-2</v>
      </c>
      <c r="K59" s="9"/>
      <c r="L59" s="42"/>
      <c r="M59" s="9"/>
      <c r="N59" s="4"/>
      <c r="O59" s="4"/>
    </row>
    <row r="60" spans="2:22" ht="27.75" customHeight="1" thickBot="1">
      <c r="B60" s="43" t="s">
        <v>8</v>
      </c>
      <c r="C60" s="44" t="s">
        <v>6</v>
      </c>
      <c r="D60" s="43">
        <v>24</v>
      </c>
      <c r="E60" s="59">
        <f>Sheet1!D268+'NStar 0-499K'!Y12</f>
        <v>8.8450000000000001E-2</v>
      </c>
      <c r="F60" s="59">
        <f>Sheet1!E268+'NStar 0-499K'!Y12</f>
        <v>8.9219999999999994E-2</v>
      </c>
      <c r="G60" s="59">
        <f>Sheet1!F268+'NStar 0-499K'!Y12</f>
        <v>9.0529999999999999E-2</v>
      </c>
      <c r="H60" s="59">
        <f>Sheet1!G268+'NStar 0-499K'!Y12</f>
        <v>9.1469999999999996E-2</v>
      </c>
      <c r="I60" s="59">
        <f>Sheet1!H268+'NStar 0-499K'!Y12</f>
        <v>9.2060000000000003E-2</v>
      </c>
      <c r="J60" s="59">
        <f>Sheet1!I268+'NStar 0-499K'!Y12</f>
        <v>9.2549999999999993E-2</v>
      </c>
      <c r="K60" s="9"/>
      <c r="L60" s="42"/>
      <c r="M60" s="9"/>
      <c r="N60" s="4"/>
      <c r="O60" s="4"/>
    </row>
    <row r="61" spans="2:22" ht="27.75" customHeight="1" thickBot="1">
      <c r="B61" s="49" t="s">
        <v>40</v>
      </c>
      <c r="C61" s="44" t="s">
        <v>6</v>
      </c>
      <c r="D61" s="69">
        <f>Sheet1!X251</f>
        <v>6</v>
      </c>
      <c r="E61" s="59" t="str">
        <f>IF(Sheet1!$X$250=E56,Sheet1!$Q$250+'NStar 0-499K'!Y12, " ")</f>
        <v xml:space="preserve"> </v>
      </c>
      <c r="F61" s="59" t="str">
        <f>IF(Sheet1!$X$250=F56,Sheet1!$Q$250+'NStar 0-499K'!Y12, " ")</f>
        <v xml:space="preserve"> </v>
      </c>
      <c r="G61" s="59" t="str">
        <f>IF(Sheet1!$X$250=G56,Sheet1!$Q$250+'NStar 0-499K'!Y12, " ")</f>
        <v xml:space="preserve"> </v>
      </c>
      <c r="H61" s="59" t="str">
        <f>IF(Sheet1!$X$250=H56,Sheet1!$Q$250+'NStar 0-499K'!Y12, " ")</f>
        <v xml:space="preserve"> </v>
      </c>
      <c r="I61" s="59" t="str">
        <f>IF(Sheet1!$X$250=I56,Sheet1!$Q$250+'NStar 0-499K'!Y12, " ")</f>
        <v xml:space="preserve"> </v>
      </c>
      <c r="J61" s="59">
        <f>IF(Sheet1!$X$250=J56,Sheet1!$Q$250+'NStar 0-499K'!Y12, " ")</f>
        <v>7.6840000000000006E-2</v>
      </c>
      <c r="L61" s="42"/>
    </row>
    <row r="62" spans="2:22" s="52" customFormat="1" ht="27.75" customHeight="1" thickBot="1">
      <c r="B62" s="43" t="s">
        <v>57</v>
      </c>
      <c r="C62" s="67" t="s">
        <v>6</v>
      </c>
      <c r="D62" s="70">
        <v>6</v>
      </c>
      <c r="E62" s="68">
        <f>VLOOKUP(D62,Sheet1!A250:I268,4,FALSE)+'NStar 0-499K'!Y12</f>
        <v>9.239E-2</v>
      </c>
      <c r="F62" s="59">
        <f>VLOOKUP(D62,Sheet1!A250:I268,5,FALSE)+'NStar 0-499K'!Y12</f>
        <v>9.0649999999999994E-2</v>
      </c>
      <c r="G62" s="59">
        <f>VLOOKUP(D62,Sheet1!A250:I268,6,FALSE)+'NStar 0-499K'!Y12</f>
        <v>8.634E-2</v>
      </c>
      <c r="H62" s="59">
        <f>VLOOKUP(D62,Sheet1!A250:I268,7,FALSE)+'NStar 0-499K'!Y12</f>
        <v>8.0549999999999997E-2</v>
      </c>
      <c r="I62" s="59">
        <f>VLOOKUP(D62,Sheet1!A250:I268,8,FALSE)+'NStar 0-499K'!Y12</f>
        <v>7.7189999999999995E-2</v>
      </c>
      <c r="J62" s="59">
        <f>VLOOKUP(D62,Sheet1!A250:I268,9,FALSE)+'NStar 0-499K'!Y12</f>
        <v>7.6840000000000006E-2</v>
      </c>
      <c r="K62" s="8"/>
      <c r="L62" s="42"/>
      <c r="M62" s="8"/>
      <c r="V62" s="8"/>
    </row>
    <row r="63" spans="2:22" ht="18.75" customHeight="1"/>
    <row r="64" spans="2:22" ht="18.75" customHeight="1"/>
    <row r="65" spans="2:12" ht="18.75" customHeight="1">
      <c r="B65" s="115" t="s">
        <v>13</v>
      </c>
      <c r="C65" s="115"/>
      <c r="D65" s="115"/>
      <c r="E65" s="115"/>
      <c r="F65" s="115"/>
      <c r="G65" s="115"/>
      <c r="H65" s="115"/>
      <c r="I65" s="13"/>
      <c r="J65" s="13"/>
    </row>
    <row r="66" spans="2:12" ht="30" customHeight="1">
      <c r="L66" s="42"/>
    </row>
    <row r="67" spans="2:12">
      <c r="L67" s="42"/>
    </row>
    <row r="68" spans="2:12">
      <c r="L68" s="42"/>
    </row>
    <row r="69" spans="2:12">
      <c r="L69" s="42"/>
    </row>
    <row r="73" spans="2:12">
      <c r="L73" s="42"/>
    </row>
    <row r="74" spans="2:12">
      <c r="L74" s="42"/>
    </row>
    <row r="75" spans="2:12">
      <c r="L75" s="42"/>
    </row>
    <row r="76" spans="2:12">
      <c r="L76" s="42"/>
    </row>
  </sheetData>
  <sheetProtection algorithmName="SHA-512" hashValue="dyCwQVHab3XBmSWsJMSebyg+/t2kW+lVaw4lnM7mF4Bny5U2JToDHpFH1KdFi/4xUndvH2Hwk+jFprqe/ZYyHQ==" saltValue="+pmdPkCg1EA4h4yEXPSwRA==" spinCount="100000" sheet="1" objects="1" scenarios="1" formatColumns="0"/>
  <mergeCells count="28">
    <mergeCell ref="D19:D20"/>
    <mergeCell ref="B19:B20"/>
    <mergeCell ref="C19:C20"/>
    <mergeCell ref="G3:H3"/>
    <mergeCell ref="F4:G4"/>
    <mergeCell ref="F6:G6"/>
    <mergeCell ref="B10:B11"/>
    <mergeCell ref="C10:C11"/>
    <mergeCell ref="D10:D11"/>
    <mergeCell ref="E10:J10"/>
    <mergeCell ref="E19:J19"/>
    <mergeCell ref="D46:D47"/>
    <mergeCell ref="D37:D38"/>
    <mergeCell ref="D28:D29"/>
    <mergeCell ref="E28:J28"/>
    <mergeCell ref="E37:J37"/>
    <mergeCell ref="E46:J46"/>
    <mergeCell ref="B65:H65"/>
    <mergeCell ref="B55:B56"/>
    <mergeCell ref="C55:C56"/>
    <mergeCell ref="D55:D56"/>
    <mergeCell ref="E55:J55"/>
    <mergeCell ref="B28:B29"/>
    <mergeCell ref="C28:C29"/>
    <mergeCell ref="B37:B38"/>
    <mergeCell ref="C37:C38"/>
    <mergeCell ref="B46:B47"/>
    <mergeCell ref="C46:C47"/>
  </mergeCells>
  <pageMargins left="0.7" right="0.7" top="0.35" bottom="0.28999999999999998" header="0.3" footer="0.3"/>
  <pageSetup scale="68" fitToHeight="0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Sheet1!$A$21:$A$39</xm:f>
          </x14:formula1>
          <xm:sqref>D17 D26 D35 D44 D53 D62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38"/>
  <sheetViews>
    <sheetView showGridLines="0" topLeftCell="B1" zoomScaleNormal="100" workbookViewId="0">
      <pane ySplit="9" topLeftCell="A10" activePane="bottomLeft" state="frozen"/>
      <selection activeCell="B1" sqref="B1"/>
      <selection pane="bottomLeft" activeCell="F17" sqref="F17"/>
    </sheetView>
  </sheetViews>
  <sheetFormatPr defaultRowHeight="15"/>
  <cols>
    <col min="1" max="1" width="0.28515625" style="3" hidden="1" customWidth="1"/>
    <col min="2" max="2" width="12.7109375" style="3" customWidth="1"/>
    <col min="3" max="3" width="9.140625" style="3" bestFit="1" customWidth="1"/>
    <col min="4" max="4" width="8.7109375" style="3" customWidth="1"/>
    <col min="5" max="10" width="17" style="3" customWidth="1"/>
    <col min="11" max="11" width="9" style="3" customWidth="1"/>
    <col min="12" max="226" width="9.140625" style="3"/>
    <col min="227" max="227" width="0.28515625" style="3" customWidth="1"/>
    <col min="228" max="228" width="12.7109375" style="3" customWidth="1"/>
    <col min="229" max="229" width="2.7109375" style="3" customWidth="1"/>
    <col min="230" max="230" width="4.42578125" style="3" customWidth="1"/>
    <col min="231" max="231" width="0.5703125" style="3" customWidth="1"/>
    <col min="232" max="232" width="8.7109375" style="3" customWidth="1"/>
    <col min="233" max="233" width="3.42578125" style="3" customWidth="1"/>
    <col min="234" max="234" width="1" style="3" customWidth="1"/>
    <col min="235" max="235" width="0" style="3" hidden="1" customWidth="1"/>
    <col min="236" max="236" width="3.5703125" style="3" customWidth="1"/>
    <col min="237" max="237" width="6.140625" style="3" customWidth="1"/>
    <col min="238" max="238" width="14" style="3" customWidth="1"/>
    <col min="239" max="239" width="9.85546875" style="3" customWidth="1"/>
    <col min="240" max="240" width="0.28515625" style="3" customWidth="1"/>
    <col min="241" max="241" width="1.28515625" style="3" customWidth="1"/>
    <col min="242" max="242" width="0" style="3" hidden="1" customWidth="1"/>
    <col min="243" max="243" width="4" style="3" customWidth="1"/>
    <col min="244" max="244" width="3.140625" style="3" customWidth="1"/>
    <col min="245" max="245" width="0" style="3" hidden="1" customWidth="1"/>
    <col min="246" max="246" width="2" style="3" customWidth="1"/>
    <col min="247" max="247" width="0.5703125" style="3" customWidth="1"/>
    <col min="248" max="248" width="1.28515625" style="3" customWidth="1"/>
    <col min="249" max="249" width="8.28515625" style="3" customWidth="1"/>
    <col min="250" max="254" width="0" style="3" hidden="1" customWidth="1"/>
    <col min="255" max="256" width="9.140625" style="3"/>
    <col min="257" max="260" width="10.5703125" style="3" bestFit="1" customWidth="1"/>
    <col min="261" max="266" width="16.85546875" style="3" customWidth="1"/>
    <col min="267" max="482" width="9.140625" style="3"/>
    <col min="483" max="483" width="0.28515625" style="3" customWidth="1"/>
    <col min="484" max="484" width="12.7109375" style="3" customWidth="1"/>
    <col min="485" max="485" width="2.7109375" style="3" customWidth="1"/>
    <col min="486" max="486" width="4.42578125" style="3" customWidth="1"/>
    <col min="487" max="487" width="0.5703125" style="3" customWidth="1"/>
    <col min="488" max="488" width="8.7109375" style="3" customWidth="1"/>
    <col min="489" max="489" width="3.42578125" style="3" customWidth="1"/>
    <col min="490" max="490" width="1" style="3" customWidth="1"/>
    <col min="491" max="491" width="0" style="3" hidden="1" customWidth="1"/>
    <col min="492" max="492" width="3.5703125" style="3" customWidth="1"/>
    <col min="493" max="493" width="6.140625" style="3" customWidth="1"/>
    <col min="494" max="494" width="14" style="3" customWidth="1"/>
    <col min="495" max="495" width="9.85546875" style="3" customWidth="1"/>
    <col min="496" max="496" width="0.28515625" style="3" customWidth="1"/>
    <col min="497" max="497" width="1.28515625" style="3" customWidth="1"/>
    <col min="498" max="498" width="0" style="3" hidden="1" customWidth="1"/>
    <col min="499" max="499" width="4" style="3" customWidth="1"/>
    <col min="500" max="500" width="3.140625" style="3" customWidth="1"/>
    <col min="501" max="501" width="0" style="3" hidden="1" customWidth="1"/>
    <col min="502" max="502" width="2" style="3" customWidth="1"/>
    <col min="503" max="503" width="0.5703125" style="3" customWidth="1"/>
    <col min="504" max="504" width="1.28515625" style="3" customWidth="1"/>
    <col min="505" max="505" width="8.28515625" style="3" customWidth="1"/>
    <col min="506" max="510" width="0" style="3" hidden="1" customWidth="1"/>
    <col min="511" max="512" width="9.140625" style="3"/>
    <col min="513" max="516" width="10.5703125" style="3" bestFit="1" customWidth="1"/>
    <col min="517" max="522" width="16.85546875" style="3" customWidth="1"/>
    <col min="523" max="738" width="9.140625" style="3"/>
    <col min="739" max="739" width="0.28515625" style="3" customWidth="1"/>
    <col min="740" max="740" width="12.7109375" style="3" customWidth="1"/>
    <col min="741" max="741" width="2.7109375" style="3" customWidth="1"/>
    <col min="742" max="742" width="4.42578125" style="3" customWidth="1"/>
    <col min="743" max="743" width="0.5703125" style="3" customWidth="1"/>
    <col min="744" max="744" width="8.7109375" style="3" customWidth="1"/>
    <col min="745" max="745" width="3.42578125" style="3" customWidth="1"/>
    <col min="746" max="746" width="1" style="3" customWidth="1"/>
    <col min="747" max="747" width="0" style="3" hidden="1" customWidth="1"/>
    <col min="748" max="748" width="3.5703125" style="3" customWidth="1"/>
    <col min="749" max="749" width="6.140625" style="3" customWidth="1"/>
    <col min="750" max="750" width="14" style="3" customWidth="1"/>
    <col min="751" max="751" width="9.85546875" style="3" customWidth="1"/>
    <col min="752" max="752" width="0.28515625" style="3" customWidth="1"/>
    <col min="753" max="753" width="1.28515625" style="3" customWidth="1"/>
    <col min="754" max="754" width="0" style="3" hidden="1" customWidth="1"/>
    <col min="755" max="755" width="4" style="3" customWidth="1"/>
    <col min="756" max="756" width="3.140625" style="3" customWidth="1"/>
    <col min="757" max="757" width="0" style="3" hidden="1" customWidth="1"/>
    <col min="758" max="758" width="2" style="3" customWidth="1"/>
    <col min="759" max="759" width="0.5703125" style="3" customWidth="1"/>
    <col min="760" max="760" width="1.28515625" style="3" customWidth="1"/>
    <col min="761" max="761" width="8.28515625" style="3" customWidth="1"/>
    <col min="762" max="766" width="0" style="3" hidden="1" customWidth="1"/>
    <col min="767" max="768" width="9.140625" style="3"/>
    <col min="769" max="772" width="10.5703125" style="3" bestFit="1" customWidth="1"/>
    <col min="773" max="778" width="16.85546875" style="3" customWidth="1"/>
    <col min="779" max="994" width="9.140625" style="3"/>
    <col min="995" max="995" width="0.28515625" style="3" customWidth="1"/>
    <col min="996" max="996" width="12.7109375" style="3" customWidth="1"/>
    <col min="997" max="997" width="2.7109375" style="3" customWidth="1"/>
    <col min="998" max="998" width="4.42578125" style="3" customWidth="1"/>
    <col min="999" max="999" width="0.5703125" style="3" customWidth="1"/>
    <col min="1000" max="1000" width="8.7109375" style="3" customWidth="1"/>
    <col min="1001" max="1001" width="3.42578125" style="3" customWidth="1"/>
    <col min="1002" max="1002" width="1" style="3" customWidth="1"/>
    <col min="1003" max="1003" width="0" style="3" hidden="1" customWidth="1"/>
    <col min="1004" max="1004" width="3.5703125" style="3" customWidth="1"/>
    <col min="1005" max="1005" width="6.140625" style="3" customWidth="1"/>
    <col min="1006" max="1006" width="14" style="3" customWidth="1"/>
    <col min="1007" max="1007" width="9.85546875" style="3" customWidth="1"/>
    <col min="1008" max="1008" width="0.28515625" style="3" customWidth="1"/>
    <col min="1009" max="1009" width="1.28515625" style="3" customWidth="1"/>
    <col min="1010" max="1010" width="0" style="3" hidden="1" customWidth="1"/>
    <col min="1011" max="1011" width="4" style="3" customWidth="1"/>
    <col min="1012" max="1012" width="3.140625" style="3" customWidth="1"/>
    <col min="1013" max="1013" width="0" style="3" hidden="1" customWidth="1"/>
    <col min="1014" max="1014" width="2" style="3" customWidth="1"/>
    <col min="1015" max="1015" width="0.5703125" style="3" customWidth="1"/>
    <col min="1016" max="1016" width="1.28515625" style="3" customWidth="1"/>
    <col min="1017" max="1017" width="8.28515625" style="3" customWidth="1"/>
    <col min="1018" max="1022" width="0" style="3" hidden="1" customWidth="1"/>
    <col min="1023" max="1024" width="9.140625" style="3"/>
    <col min="1025" max="1028" width="10.5703125" style="3" bestFit="1" customWidth="1"/>
    <col min="1029" max="1034" width="16.85546875" style="3" customWidth="1"/>
    <col min="1035" max="1250" width="9.140625" style="3"/>
    <col min="1251" max="1251" width="0.28515625" style="3" customWidth="1"/>
    <col min="1252" max="1252" width="12.7109375" style="3" customWidth="1"/>
    <col min="1253" max="1253" width="2.7109375" style="3" customWidth="1"/>
    <col min="1254" max="1254" width="4.42578125" style="3" customWidth="1"/>
    <col min="1255" max="1255" width="0.5703125" style="3" customWidth="1"/>
    <col min="1256" max="1256" width="8.7109375" style="3" customWidth="1"/>
    <col min="1257" max="1257" width="3.42578125" style="3" customWidth="1"/>
    <col min="1258" max="1258" width="1" style="3" customWidth="1"/>
    <col min="1259" max="1259" width="0" style="3" hidden="1" customWidth="1"/>
    <col min="1260" max="1260" width="3.5703125" style="3" customWidth="1"/>
    <col min="1261" max="1261" width="6.140625" style="3" customWidth="1"/>
    <col min="1262" max="1262" width="14" style="3" customWidth="1"/>
    <col min="1263" max="1263" width="9.85546875" style="3" customWidth="1"/>
    <col min="1264" max="1264" width="0.28515625" style="3" customWidth="1"/>
    <col min="1265" max="1265" width="1.28515625" style="3" customWidth="1"/>
    <col min="1266" max="1266" width="0" style="3" hidden="1" customWidth="1"/>
    <col min="1267" max="1267" width="4" style="3" customWidth="1"/>
    <col min="1268" max="1268" width="3.140625" style="3" customWidth="1"/>
    <col min="1269" max="1269" width="0" style="3" hidden="1" customWidth="1"/>
    <col min="1270" max="1270" width="2" style="3" customWidth="1"/>
    <col min="1271" max="1271" width="0.5703125" style="3" customWidth="1"/>
    <col min="1272" max="1272" width="1.28515625" style="3" customWidth="1"/>
    <col min="1273" max="1273" width="8.28515625" style="3" customWidth="1"/>
    <col min="1274" max="1278" width="0" style="3" hidden="1" customWidth="1"/>
    <col min="1279" max="1280" width="9.140625" style="3"/>
    <col min="1281" max="1284" width="10.5703125" style="3" bestFit="1" customWidth="1"/>
    <col min="1285" max="1290" width="16.85546875" style="3" customWidth="1"/>
    <col min="1291" max="1506" width="9.140625" style="3"/>
    <col min="1507" max="1507" width="0.28515625" style="3" customWidth="1"/>
    <col min="1508" max="1508" width="12.7109375" style="3" customWidth="1"/>
    <col min="1509" max="1509" width="2.7109375" style="3" customWidth="1"/>
    <col min="1510" max="1510" width="4.42578125" style="3" customWidth="1"/>
    <col min="1511" max="1511" width="0.5703125" style="3" customWidth="1"/>
    <col min="1512" max="1512" width="8.7109375" style="3" customWidth="1"/>
    <col min="1513" max="1513" width="3.42578125" style="3" customWidth="1"/>
    <col min="1514" max="1514" width="1" style="3" customWidth="1"/>
    <col min="1515" max="1515" width="0" style="3" hidden="1" customWidth="1"/>
    <col min="1516" max="1516" width="3.5703125" style="3" customWidth="1"/>
    <col min="1517" max="1517" width="6.140625" style="3" customWidth="1"/>
    <col min="1518" max="1518" width="14" style="3" customWidth="1"/>
    <col min="1519" max="1519" width="9.85546875" style="3" customWidth="1"/>
    <col min="1520" max="1520" width="0.28515625" style="3" customWidth="1"/>
    <col min="1521" max="1521" width="1.28515625" style="3" customWidth="1"/>
    <col min="1522" max="1522" width="0" style="3" hidden="1" customWidth="1"/>
    <col min="1523" max="1523" width="4" style="3" customWidth="1"/>
    <col min="1524" max="1524" width="3.140625" style="3" customWidth="1"/>
    <col min="1525" max="1525" width="0" style="3" hidden="1" customWidth="1"/>
    <col min="1526" max="1526" width="2" style="3" customWidth="1"/>
    <col min="1527" max="1527" width="0.5703125" style="3" customWidth="1"/>
    <col min="1528" max="1528" width="1.28515625" style="3" customWidth="1"/>
    <col min="1529" max="1529" width="8.28515625" style="3" customWidth="1"/>
    <col min="1530" max="1534" width="0" style="3" hidden="1" customWidth="1"/>
    <col min="1535" max="1536" width="9.140625" style="3"/>
    <col min="1537" max="1540" width="10.5703125" style="3" bestFit="1" customWidth="1"/>
    <col min="1541" max="1546" width="16.85546875" style="3" customWidth="1"/>
    <col min="1547" max="1762" width="9.140625" style="3"/>
    <col min="1763" max="1763" width="0.28515625" style="3" customWidth="1"/>
    <col min="1764" max="1764" width="12.7109375" style="3" customWidth="1"/>
    <col min="1765" max="1765" width="2.7109375" style="3" customWidth="1"/>
    <col min="1766" max="1766" width="4.42578125" style="3" customWidth="1"/>
    <col min="1767" max="1767" width="0.5703125" style="3" customWidth="1"/>
    <col min="1768" max="1768" width="8.7109375" style="3" customWidth="1"/>
    <col min="1769" max="1769" width="3.42578125" style="3" customWidth="1"/>
    <col min="1770" max="1770" width="1" style="3" customWidth="1"/>
    <col min="1771" max="1771" width="0" style="3" hidden="1" customWidth="1"/>
    <col min="1772" max="1772" width="3.5703125" style="3" customWidth="1"/>
    <col min="1773" max="1773" width="6.140625" style="3" customWidth="1"/>
    <col min="1774" max="1774" width="14" style="3" customWidth="1"/>
    <col min="1775" max="1775" width="9.85546875" style="3" customWidth="1"/>
    <col min="1776" max="1776" width="0.28515625" style="3" customWidth="1"/>
    <col min="1777" max="1777" width="1.28515625" style="3" customWidth="1"/>
    <col min="1778" max="1778" width="0" style="3" hidden="1" customWidth="1"/>
    <col min="1779" max="1779" width="4" style="3" customWidth="1"/>
    <col min="1780" max="1780" width="3.140625" style="3" customWidth="1"/>
    <col min="1781" max="1781" width="0" style="3" hidden="1" customWidth="1"/>
    <col min="1782" max="1782" width="2" style="3" customWidth="1"/>
    <col min="1783" max="1783" width="0.5703125" style="3" customWidth="1"/>
    <col min="1784" max="1784" width="1.28515625" style="3" customWidth="1"/>
    <col min="1785" max="1785" width="8.28515625" style="3" customWidth="1"/>
    <col min="1786" max="1790" width="0" style="3" hidden="1" customWidth="1"/>
    <col min="1791" max="1792" width="9.140625" style="3"/>
    <col min="1793" max="1796" width="10.5703125" style="3" bestFit="1" customWidth="1"/>
    <col min="1797" max="1802" width="16.85546875" style="3" customWidth="1"/>
    <col min="1803" max="2018" width="9.140625" style="3"/>
    <col min="2019" max="2019" width="0.28515625" style="3" customWidth="1"/>
    <col min="2020" max="2020" width="12.7109375" style="3" customWidth="1"/>
    <col min="2021" max="2021" width="2.7109375" style="3" customWidth="1"/>
    <col min="2022" max="2022" width="4.42578125" style="3" customWidth="1"/>
    <col min="2023" max="2023" width="0.5703125" style="3" customWidth="1"/>
    <col min="2024" max="2024" width="8.7109375" style="3" customWidth="1"/>
    <col min="2025" max="2025" width="3.42578125" style="3" customWidth="1"/>
    <col min="2026" max="2026" width="1" style="3" customWidth="1"/>
    <col min="2027" max="2027" width="0" style="3" hidden="1" customWidth="1"/>
    <col min="2028" max="2028" width="3.5703125" style="3" customWidth="1"/>
    <col min="2029" max="2029" width="6.140625" style="3" customWidth="1"/>
    <col min="2030" max="2030" width="14" style="3" customWidth="1"/>
    <col min="2031" max="2031" width="9.85546875" style="3" customWidth="1"/>
    <col min="2032" max="2032" width="0.28515625" style="3" customWidth="1"/>
    <col min="2033" max="2033" width="1.28515625" style="3" customWidth="1"/>
    <col min="2034" max="2034" width="0" style="3" hidden="1" customWidth="1"/>
    <col min="2035" max="2035" width="4" style="3" customWidth="1"/>
    <col min="2036" max="2036" width="3.140625" style="3" customWidth="1"/>
    <col min="2037" max="2037" width="0" style="3" hidden="1" customWidth="1"/>
    <col min="2038" max="2038" width="2" style="3" customWidth="1"/>
    <col min="2039" max="2039" width="0.5703125" style="3" customWidth="1"/>
    <col min="2040" max="2040" width="1.28515625" style="3" customWidth="1"/>
    <col min="2041" max="2041" width="8.28515625" style="3" customWidth="1"/>
    <col min="2042" max="2046" width="0" style="3" hidden="1" customWidth="1"/>
    <col min="2047" max="2048" width="9.140625" style="3"/>
    <col min="2049" max="2052" width="10.5703125" style="3" bestFit="1" customWidth="1"/>
    <col min="2053" max="2058" width="16.85546875" style="3" customWidth="1"/>
    <col min="2059" max="2274" width="9.140625" style="3"/>
    <col min="2275" max="2275" width="0.28515625" style="3" customWidth="1"/>
    <col min="2276" max="2276" width="12.7109375" style="3" customWidth="1"/>
    <col min="2277" max="2277" width="2.7109375" style="3" customWidth="1"/>
    <col min="2278" max="2278" width="4.42578125" style="3" customWidth="1"/>
    <col min="2279" max="2279" width="0.5703125" style="3" customWidth="1"/>
    <col min="2280" max="2280" width="8.7109375" style="3" customWidth="1"/>
    <col min="2281" max="2281" width="3.42578125" style="3" customWidth="1"/>
    <col min="2282" max="2282" width="1" style="3" customWidth="1"/>
    <col min="2283" max="2283" width="0" style="3" hidden="1" customWidth="1"/>
    <col min="2284" max="2284" width="3.5703125" style="3" customWidth="1"/>
    <col min="2285" max="2285" width="6.140625" style="3" customWidth="1"/>
    <col min="2286" max="2286" width="14" style="3" customWidth="1"/>
    <col min="2287" max="2287" width="9.85546875" style="3" customWidth="1"/>
    <col min="2288" max="2288" width="0.28515625" style="3" customWidth="1"/>
    <col min="2289" max="2289" width="1.28515625" style="3" customWidth="1"/>
    <col min="2290" max="2290" width="0" style="3" hidden="1" customWidth="1"/>
    <col min="2291" max="2291" width="4" style="3" customWidth="1"/>
    <col min="2292" max="2292" width="3.140625" style="3" customWidth="1"/>
    <col min="2293" max="2293" width="0" style="3" hidden="1" customWidth="1"/>
    <col min="2294" max="2294" width="2" style="3" customWidth="1"/>
    <col min="2295" max="2295" width="0.5703125" style="3" customWidth="1"/>
    <col min="2296" max="2296" width="1.28515625" style="3" customWidth="1"/>
    <col min="2297" max="2297" width="8.28515625" style="3" customWidth="1"/>
    <col min="2298" max="2302" width="0" style="3" hidden="1" customWidth="1"/>
    <col min="2303" max="2304" width="9.140625" style="3"/>
    <col min="2305" max="2308" width="10.5703125" style="3" bestFit="1" customWidth="1"/>
    <col min="2309" max="2314" width="16.85546875" style="3" customWidth="1"/>
    <col min="2315" max="2530" width="9.140625" style="3"/>
    <col min="2531" max="2531" width="0.28515625" style="3" customWidth="1"/>
    <col min="2532" max="2532" width="12.7109375" style="3" customWidth="1"/>
    <col min="2533" max="2533" width="2.7109375" style="3" customWidth="1"/>
    <col min="2534" max="2534" width="4.42578125" style="3" customWidth="1"/>
    <col min="2535" max="2535" width="0.5703125" style="3" customWidth="1"/>
    <col min="2536" max="2536" width="8.7109375" style="3" customWidth="1"/>
    <col min="2537" max="2537" width="3.42578125" style="3" customWidth="1"/>
    <col min="2538" max="2538" width="1" style="3" customWidth="1"/>
    <col min="2539" max="2539" width="0" style="3" hidden="1" customWidth="1"/>
    <col min="2540" max="2540" width="3.5703125" style="3" customWidth="1"/>
    <col min="2541" max="2541" width="6.140625" style="3" customWidth="1"/>
    <col min="2542" max="2542" width="14" style="3" customWidth="1"/>
    <col min="2543" max="2543" width="9.85546875" style="3" customWidth="1"/>
    <col min="2544" max="2544" width="0.28515625" style="3" customWidth="1"/>
    <col min="2545" max="2545" width="1.28515625" style="3" customWidth="1"/>
    <col min="2546" max="2546" width="0" style="3" hidden="1" customWidth="1"/>
    <col min="2547" max="2547" width="4" style="3" customWidth="1"/>
    <col min="2548" max="2548" width="3.140625" style="3" customWidth="1"/>
    <col min="2549" max="2549" width="0" style="3" hidden="1" customWidth="1"/>
    <col min="2550" max="2550" width="2" style="3" customWidth="1"/>
    <col min="2551" max="2551" width="0.5703125" style="3" customWidth="1"/>
    <col min="2552" max="2552" width="1.28515625" style="3" customWidth="1"/>
    <col min="2553" max="2553" width="8.28515625" style="3" customWidth="1"/>
    <col min="2554" max="2558" width="0" style="3" hidden="1" customWidth="1"/>
    <col min="2559" max="2560" width="9.140625" style="3"/>
    <col min="2561" max="2564" width="10.5703125" style="3" bestFit="1" customWidth="1"/>
    <col min="2565" max="2570" width="16.85546875" style="3" customWidth="1"/>
    <col min="2571" max="2786" width="9.140625" style="3"/>
    <col min="2787" max="2787" width="0.28515625" style="3" customWidth="1"/>
    <col min="2788" max="2788" width="12.7109375" style="3" customWidth="1"/>
    <col min="2789" max="2789" width="2.7109375" style="3" customWidth="1"/>
    <col min="2790" max="2790" width="4.42578125" style="3" customWidth="1"/>
    <col min="2791" max="2791" width="0.5703125" style="3" customWidth="1"/>
    <col min="2792" max="2792" width="8.7109375" style="3" customWidth="1"/>
    <col min="2793" max="2793" width="3.42578125" style="3" customWidth="1"/>
    <col min="2794" max="2794" width="1" style="3" customWidth="1"/>
    <col min="2795" max="2795" width="0" style="3" hidden="1" customWidth="1"/>
    <col min="2796" max="2796" width="3.5703125" style="3" customWidth="1"/>
    <col min="2797" max="2797" width="6.140625" style="3" customWidth="1"/>
    <col min="2798" max="2798" width="14" style="3" customWidth="1"/>
    <col min="2799" max="2799" width="9.85546875" style="3" customWidth="1"/>
    <col min="2800" max="2800" width="0.28515625" style="3" customWidth="1"/>
    <col min="2801" max="2801" width="1.28515625" style="3" customWidth="1"/>
    <col min="2802" max="2802" width="0" style="3" hidden="1" customWidth="1"/>
    <col min="2803" max="2803" width="4" style="3" customWidth="1"/>
    <col min="2804" max="2804" width="3.140625" style="3" customWidth="1"/>
    <col min="2805" max="2805" width="0" style="3" hidden="1" customWidth="1"/>
    <col min="2806" max="2806" width="2" style="3" customWidth="1"/>
    <col min="2807" max="2807" width="0.5703125" style="3" customWidth="1"/>
    <col min="2808" max="2808" width="1.28515625" style="3" customWidth="1"/>
    <col min="2809" max="2809" width="8.28515625" style="3" customWidth="1"/>
    <col min="2810" max="2814" width="0" style="3" hidden="1" customWidth="1"/>
    <col min="2815" max="2816" width="9.140625" style="3"/>
    <col min="2817" max="2820" width="10.5703125" style="3" bestFit="1" customWidth="1"/>
    <col min="2821" max="2826" width="16.85546875" style="3" customWidth="1"/>
    <col min="2827" max="3042" width="9.140625" style="3"/>
    <col min="3043" max="3043" width="0.28515625" style="3" customWidth="1"/>
    <col min="3044" max="3044" width="12.7109375" style="3" customWidth="1"/>
    <col min="3045" max="3045" width="2.7109375" style="3" customWidth="1"/>
    <col min="3046" max="3046" width="4.42578125" style="3" customWidth="1"/>
    <col min="3047" max="3047" width="0.5703125" style="3" customWidth="1"/>
    <col min="3048" max="3048" width="8.7109375" style="3" customWidth="1"/>
    <col min="3049" max="3049" width="3.42578125" style="3" customWidth="1"/>
    <col min="3050" max="3050" width="1" style="3" customWidth="1"/>
    <col min="3051" max="3051" width="0" style="3" hidden="1" customWidth="1"/>
    <col min="3052" max="3052" width="3.5703125" style="3" customWidth="1"/>
    <col min="3053" max="3053" width="6.140625" style="3" customWidth="1"/>
    <col min="3054" max="3054" width="14" style="3" customWidth="1"/>
    <col min="3055" max="3055" width="9.85546875" style="3" customWidth="1"/>
    <col min="3056" max="3056" width="0.28515625" style="3" customWidth="1"/>
    <col min="3057" max="3057" width="1.28515625" style="3" customWidth="1"/>
    <col min="3058" max="3058" width="0" style="3" hidden="1" customWidth="1"/>
    <col min="3059" max="3059" width="4" style="3" customWidth="1"/>
    <col min="3060" max="3060" width="3.140625" style="3" customWidth="1"/>
    <col min="3061" max="3061" width="0" style="3" hidden="1" customWidth="1"/>
    <col min="3062" max="3062" width="2" style="3" customWidth="1"/>
    <col min="3063" max="3063" width="0.5703125" style="3" customWidth="1"/>
    <col min="3064" max="3064" width="1.28515625" style="3" customWidth="1"/>
    <col min="3065" max="3065" width="8.28515625" style="3" customWidth="1"/>
    <col min="3066" max="3070" width="0" style="3" hidden="1" customWidth="1"/>
    <col min="3071" max="3072" width="9.140625" style="3"/>
    <col min="3073" max="3076" width="10.5703125" style="3" bestFit="1" customWidth="1"/>
    <col min="3077" max="3082" width="16.85546875" style="3" customWidth="1"/>
    <col min="3083" max="3298" width="9.140625" style="3"/>
    <col min="3299" max="3299" width="0.28515625" style="3" customWidth="1"/>
    <col min="3300" max="3300" width="12.7109375" style="3" customWidth="1"/>
    <col min="3301" max="3301" width="2.7109375" style="3" customWidth="1"/>
    <col min="3302" max="3302" width="4.42578125" style="3" customWidth="1"/>
    <col min="3303" max="3303" width="0.5703125" style="3" customWidth="1"/>
    <col min="3304" max="3304" width="8.7109375" style="3" customWidth="1"/>
    <col min="3305" max="3305" width="3.42578125" style="3" customWidth="1"/>
    <col min="3306" max="3306" width="1" style="3" customWidth="1"/>
    <col min="3307" max="3307" width="0" style="3" hidden="1" customWidth="1"/>
    <col min="3308" max="3308" width="3.5703125" style="3" customWidth="1"/>
    <col min="3309" max="3309" width="6.140625" style="3" customWidth="1"/>
    <col min="3310" max="3310" width="14" style="3" customWidth="1"/>
    <col min="3311" max="3311" width="9.85546875" style="3" customWidth="1"/>
    <col min="3312" max="3312" width="0.28515625" style="3" customWidth="1"/>
    <col min="3313" max="3313" width="1.28515625" style="3" customWidth="1"/>
    <col min="3314" max="3314" width="0" style="3" hidden="1" customWidth="1"/>
    <col min="3315" max="3315" width="4" style="3" customWidth="1"/>
    <col min="3316" max="3316" width="3.140625" style="3" customWidth="1"/>
    <col min="3317" max="3317" width="0" style="3" hidden="1" customWidth="1"/>
    <col min="3318" max="3318" width="2" style="3" customWidth="1"/>
    <col min="3319" max="3319" width="0.5703125" style="3" customWidth="1"/>
    <col min="3320" max="3320" width="1.28515625" style="3" customWidth="1"/>
    <col min="3321" max="3321" width="8.28515625" style="3" customWidth="1"/>
    <col min="3322" max="3326" width="0" style="3" hidden="1" customWidth="1"/>
    <col min="3327" max="3328" width="9.140625" style="3"/>
    <col min="3329" max="3332" width="10.5703125" style="3" bestFit="1" customWidth="1"/>
    <col min="3333" max="3338" width="16.85546875" style="3" customWidth="1"/>
    <col min="3339" max="3554" width="9.140625" style="3"/>
    <col min="3555" max="3555" width="0.28515625" style="3" customWidth="1"/>
    <col min="3556" max="3556" width="12.7109375" style="3" customWidth="1"/>
    <col min="3557" max="3557" width="2.7109375" style="3" customWidth="1"/>
    <col min="3558" max="3558" width="4.42578125" style="3" customWidth="1"/>
    <col min="3559" max="3559" width="0.5703125" style="3" customWidth="1"/>
    <col min="3560" max="3560" width="8.7109375" style="3" customWidth="1"/>
    <col min="3561" max="3561" width="3.42578125" style="3" customWidth="1"/>
    <col min="3562" max="3562" width="1" style="3" customWidth="1"/>
    <col min="3563" max="3563" width="0" style="3" hidden="1" customWidth="1"/>
    <col min="3564" max="3564" width="3.5703125" style="3" customWidth="1"/>
    <col min="3565" max="3565" width="6.140625" style="3" customWidth="1"/>
    <col min="3566" max="3566" width="14" style="3" customWidth="1"/>
    <col min="3567" max="3567" width="9.85546875" style="3" customWidth="1"/>
    <col min="3568" max="3568" width="0.28515625" style="3" customWidth="1"/>
    <col min="3569" max="3569" width="1.28515625" style="3" customWidth="1"/>
    <col min="3570" max="3570" width="0" style="3" hidden="1" customWidth="1"/>
    <col min="3571" max="3571" width="4" style="3" customWidth="1"/>
    <col min="3572" max="3572" width="3.140625" style="3" customWidth="1"/>
    <col min="3573" max="3573" width="0" style="3" hidden="1" customWidth="1"/>
    <col min="3574" max="3574" width="2" style="3" customWidth="1"/>
    <col min="3575" max="3575" width="0.5703125" style="3" customWidth="1"/>
    <col min="3576" max="3576" width="1.28515625" style="3" customWidth="1"/>
    <col min="3577" max="3577" width="8.28515625" style="3" customWidth="1"/>
    <col min="3578" max="3582" width="0" style="3" hidden="1" customWidth="1"/>
    <col min="3583" max="3584" width="9.140625" style="3"/>
    <col min="3585" max="3588" width="10.5703125" style="3" bestFit="1" customWidth="1"/>
    <col min="3589" max="3594" width="16.85546875" style="3" customWidth="1"/>
    <col min="3595" max="3810" width="9.140625" style="3"/>
    <col min="3811" max="3811" width="0.28515625" style="3" customWidth="1"/>
    <col min="3812" max="3812" width="12.7109375" style="3" customWidth="1"/>
    <col min="3813" max="3813" width="2.7109375" style="3" customWidth="1"/>
    <col min="3814" max="3814" width="4.42578125" style="3" customWidth="1"/>
    <col min="3815" max="3815" width="0.5703125" style="3" customWidth="1"/>
    <col min="3816" max="3816" width="8.7109375" style="3" customWidth="1"/>
    <col min="3817" max="3817" width="3.42578125" style="3" customWidth="1"/>
    <col min="3818" max="3818" width="1" style="3" customWidth="1"/>
    <col min="3819" max="3819" width="0" style="3" hidden="1" customWidth="1"/>
    <col min="3820" max="3820" width="3.5703125" style="3" customWidth="1"/>
    <col min="3821" max="3821" width="6.140625" style="3" customWidth="1"/>
    <col min="3822" max="3822" width="14" style="3" customWidth="1"/>
    <col min="3823" max="3823" width="9.85546875" style="3" customWidth="1"/>
    <col min="3824" max="3824" width="0.28515625" style="3" customWidth="1"/>
    <col min="3825" max="3825" width="1.28515625" style="3" customWidth="1"/>
    <col min="3826" max="3826" width="0" style="3" hidden="1" customWidth="1"/>
    <col min="3827" max="3827" width="4" style="3" customWidth="1"/>
    <col min="3828" max="3828" width="3.140625" style="3" customWidth="1"/>
    <col min="3829" max="3829" width="0" style="3" hidden="1" customWidth="1"/>
    <col min="3830" max="3830" width="2" style="3" customWidth="1"/>
    <col min="3831" max="3831" width="0.5703125" style="3" customWidth="1"/>
    <col min="3832" max="3832" width="1.28515625" style="3" customWidth="1"/>
    <col min="3833" max="3833" width="8.28515625" style="3" customWidth="1"/>
    <col min="3834" max="3838" width="0" style="3" hidden="1" customWidth="1"/>
    <col min="3839" max="3840" width="9.140625" style="3"/>
    <col min="3841" max="3844" width="10.5703125" style="3" bestFit="1" customWidth="1"/>
    <col min="3845" max="3850" width="16.85546875" style="3" customWidth="1"/>
    <col min="3851" max="4066" width="9.140625" style="3"/>
    <col min="4067" max="4067" width="0.28515625" style="3" customWidth="1"/>
    <col min="4068" max="4068" width="12.7109375" style="3" customWidth="1"/>
    <col min="4069" max="4069" width="2.7109375" style="3" customWidth="1"/>
    <col min="4070" max="4070" width="4.42578125" style="3" customWidth="1"/>
    <col min="4071" max="4071" width="0.5703125" style="3" customWidth="1"/>
    <col min="4072" max="4072" width="8.7109375" style="3" customWidth="1"/>
    <col min="4073" max="4073" width="3.42578125" style="3" customWidth="1"/>
    <col min="4074" max="4074" width="1" style="3" customWidth="1"/>
    <col min="4075" max="4075" width="0" style="3" hidden="1" customWidth="1"/>
    <col min="4076" max="4076" width="3.5703125" style="3" customWidth="1"/>
    <col min="4077" max="4077" width="6.140625" style="3" customWidth="1"/>
    <col min="4078" max="4078" width="14" style="3" customWidth="1"/>
    <col min="4079" max="4079" width="9.85546875" style="3" customWidth="1"/>
    <col min="4080" max="4080" width="0.28515625" style="3" customWidth="1"/>
    <col min="4081" max="4081" width="1.28515625" style="3" customWidth="1"/>
    <col min="4082" max="4082" width="0" style="3" hidden="1" customWidth="1"/>
    <col min="4083" max="4083" width="4" style="3" customWidth="1"/>
    <col min="4084" max="4084" width="3.140625" style="3" customWidth="1"/>
    <col min="4085" max="4085" width="0" style="3" hidden="1" customWidth="1"/>
    <col min="4086" max="4086" width="2" style="3" customWidth="1"/>
    <col min="4087" max="4087" width="0.5703125" style="3" customWidth="1"/>
    <col min="4088" max="4088" width="1.28515625" style="3" customWidth="1"/>
    <col min="4089" max="4089" width="8.28515625" style="3" customWidth="1"/>
    <col min="4090" max="4094" width="0" style="3" hidden="1" customWidth="1"/>
    <col min="4095" max="4096" width="9.140625" style="3"/>
    <col min="4097" max="4100" width="10.5703125" style="3" bestFit="1" customWidth="1"/>
    <col min="4101" max="4106" width="16.85546875" style="3" customWidth="1"/>
    <col min="4107" max="4322" width="9.140625" style="3"/>
    <col min="4323" max="4323" width="0.28515625" style="3" customWidth="1"/>
    <col min="4324" max="4324" width="12.7109375" style="3" customWidth="1"/>
    <col min="4325" max="4325" width="2.7109375" style="3" customWidth="1"/>
    <col min="4326" max="4326" width="4.42578125" style="3" customWidth="1"/>
    <col min="4327" max="4327" width="0.5703125" style="3" customWidth="1"/>
    <col min="4328" max="4328" width="8.7109375" style="3" customWidth="1"/>
    <col min="4329" max="4329" width="3.42578125" style="3" customWidth="1"/>
    <col min="4330" max="4330" width="1" style="3" customWidth="1"/>
    <col min="4331" max="4331" width="0" style="3" hidden="1" customWidth="1"/>
    <col min="4332" max="4332" width="3.5703125" style="3" customWidth="1"/>
    <col min="4333" max="4333" width="6.140625" style="3" customWidth="1"/>
    <col min="4334" max="4334" width="14" style="3" customWidth="1"/>
    <col min="4335" max="4335" width="9.85546875" style="3" customWidth="1"/>
    <col min="4336" max="4336" width="0.28515625" style="3" customWidth="1"/>
    <col min="4337" max="4337" width="1.28515625" style="3" customWidth="1"/>
    <col min="4338" max="4338" width="0" style="3" hidden="1" customWidth="1"/>
    <col min="4339" max="4339" width="4" style="3" customWidth="1"/>
    <col min="4340" max="4340" width="3.140625" style="3" customWidth="1"/>
    <col min="4341" max="4341" width="0" style="3" hidden="1" customWidth="1"/>
    <col min="4342" max="4342" width="2" style="3" customWidth="1"/>
    <col min="4343" max="4343" width="0.5703125" style="3" customWidth="1"/>
    <col min="4344" max="4344" width="1.28515625" style="3" customWidth="1"/>
    <col min="4345" max="4345" width="8.28515625" style="3" customWidth="1"/>
    <col min="4346" max="4350" width="0" style="3" hidden="1" customWidth="1"/>
    <col min="4351" max="4352" width="9.140625" style="3"/>
    <col min="4353" max="4356" width="10.5703125" style="3" bestFit="1" customWidth="1"/>
    <col min="4357" max="4362" width="16.85546875" style="3" customWidth="1"/>
    <col min="4363" max="4578" width="9.140625" style="3"/>
    <col min="4579" max="4579" width="0.28515625" style="3" customWidth="1"/>
    <col min="4580" max="4580" width="12.7109375" style="3" customWidth="1"/>
    <col min="4581" max="4581" width="2.7109375" style="3" customWidth="1"/>
    <col min="4582" max="4582" width="4.42578125" style="3" customWidth="1"/>
    <col min="4583" max="4583" width="0.5703125" style="3" customWidth="1"/>
    <col min="4584" max="4584" width="8.7109375" style="3" customWidth="1"/>
    <col min="4585" max="4585" width="3.42578125" style="3" customWidth="1"/>
    <col min="4586" max="4586" width="1" style="3" customWidth="1"/>
    <col min="4587" max="4587" width="0" style="3" hidden="1" customWidth="1"/>
    <col min="4588" max="4588" width="3.5703125" style="3" customWidth="1"/>
    <col min="4589" max="4589" width="6.140625" style="3" customWidth="1"/>
    <col min="4590" max="4590" width="14" style="3" customWidth="1"/>
    <col min="4591" max="4591" width="9.85546875" style="3" customWidth="1"/>
    <col min="4592" max="4592" width="0.28515625" style="3" customWidth="1"/>
    <col min="4593" max="4593" width="1.28515625" style="3" customWidth="1"/>
    <col min="4594" max="4594" width="0" style="3" hidden="1" customWidth="1"/>
    <col min="4595" max="4595" width="4" style="3" customWidth="1"/>
    <col min="4596" max="4596" width="3.140625" style="3" customWidth="1"/>
    <col min="4597" max="4597" width="0" style="3" hidden="1" customWidth="1"/>
    <col min="4598" max="4598" width="2" style="3" customWidth="1"/>
    <col min="4599" max="4599" width="0.5703125" style="3" customWidth="1"/>
    <col min="4600" max="4600" width="1.28515625" style="3" customWidth="1"/>
    <col min="4601" max="4601" width="8.28515625" style="3" customWidth="1"/>
    <col min="4602" max="4606" width="0" style="3" hidden="1" customWidth="1"/>
    <col min="4607" max="4608" width="9.140625" style="3"/>
    <col min="4609" max="4612" width="10.5703125" style="3" bestFit="1" customWidth="1"/>
    <col min="4613" max="4618" width="16.85546875" style="3" customWidth="1"/>
    <col min="4619" max="4834" width="9.140625" style="3"/>
    <col min="4835" max="4835" width="0.28515625" style="3" customWidth="1"/>
    <col min="4836" max="4836" width="12.7109375" style="3" customWidth="1"/>
    <col min="4837" max="4837" width="2.7109375" style="3" customWidth="1"/>
    <col min="4838" max="4838" width="4.42578125" style="3" customWidth="1"/>
    <col min="4839" max="4839" width="0.5703125" style="3" customWidth="1"/>
    <col min="4840" max="4840" width="8.7109375" style="3" customWidth="1"/>
    <col min="4841" max="4841" width="3.42578125" style="3" customWidth="1"/>
    <col min="4842" max="4842" width="1" style="3" customWidth="1"/>
    <col min="4843" max="4843" width="0" style="3" hidden="1" customWidth="1"/>
    <col min="4844" max="4844" width="3.5703125" style="3" customWidth="1"/>
    <col min="4845" max="4845" width="6.140625" style="3" customWidth="1"/>
    <col min="4846" max="4846" width="14" style="3" customWidth="1"/>
    <col min="4847" max="4847" width="9.85546875" style="3" customWidth="1"/>
    <col min="4848" max="4848" width="0.28515625" style="3" customWidth="1"/>
    <col min="4849" max="4849" width="1.28515625" style="3" customWidth="1"/>
    <col min="4850" max="4850" width="0" style="3" hidden="1" customWidth="1"/>
    <col min="4851" max="4851" width="4" style="3" customWidth="1"/>
    <col min="4852" max="4852" width="3.140625" style="3" customWidth="1"/>
    <col min="4853" max="4853" width="0" style="3" hidden="1" customWidth="1"/>
    <col min="4854" max="4854" width="2" style="3" customWidth="1"/>
    <col min="4855" max="4855" width="0.5703125" style="3" customWidth="1"/>
    <col min="4856" max="4856" width="1.28515625" style="3" customWidth="1"/>
    <col min="4857" max="4857" width="8.28515625" style="3" customWidth="1"/>
    <col min="4858" max="4862" width="0" style="3" hidden="1" customWidth="1"/>
    <col min="4863" max="4864" width="9.140625" style="3"/>
    <col min="4865" max="4868" width="10.5703125" style="3" bestFit="1" customWidth="1"/>
    <col min="4869" max="4874" width="16.85546875" style="3" customWidth="1"/>
    <col min="4875" max="5090" width="9.140625" style="3"/>
    <col min="5091" max="5091" width="0.28515625" style="3" customWidth="1"/>
    <col min="5092" max="5092" width="12.7109375" style="3" customWidth="1"/>
    <col min="5093" max="5093" width="2.7109375" style="3" customWidth="1"/>
    <col min="5094" max="5094" width="4.42578125" style="3" customWidth="1"/>
    <col min="5095" max="5095" width="0.5703125" style="3" customWidth="1"/>
    <col min="5096" max="5096" width="8.7109375" style="3" customWidth="1"/>
    <col min="5097" max="5097" width="3.42578125" style="3" customWidth="1"/>
    <col min="5098" max="5098" width="1" style="3" customWidth="1"/>
    <col min="5099" max="5099" width="0" style="3" hidden="1" customWidth="1"/>
    <col min="5100" max="5100" width="3.5703125" style="3" customWidth="1"/>
    <col min="5101" max="5101" width="6.140625" style="3" customWidth="1"/>
    <col min="5102" max="5102" width="14" style="3" customWidth="1"/>
    <col min="5103" max="5103" width="9.85546875" style="3" customWidth="1"/>
    <col min="5104" max="5104" width="0.28515625" style="3" customWidth="1"/>
    <col min="5105" max="5105" width="1.28515625" style="3" customWidth="1"/>
    <col min="5106" max="5106" width="0" style="3" hidden="1" customWidth="1"/>
    <col min="5107" max="5107" width="4" style="3" customWidth="1"/>
    <col min="5108" max="5108" width="3.140625" style="3" customWidth="1"/>
    <col min="5109" max="5109" width="0" style="3" hidden="1" customWidth="1"/>
    <col min="5110" max="5110" width="2" style="3" customWidth="1"/>
    <col min="5111" max="5111" width="0.5703125" style="3" customWidth="1"/>
    <col min="5112" max="5112" width="1.28515625" style="3" customWidth="1"/>
    <col min="5113" max="5113" width="8.28515625" style="3" customWidth="1"/>
    <col min="5114" max="5118" width="0" style="3" hidden="1" customWidth="1"/>
    <col min="5119" max="5120" width="9.140625" style="3"/>
    <col min="5121" max="5124" width="10.5703125" style="3" bestFit="1" customWidth="1"/>
    <col min="5125" max="5130" width="16.85546875" style="3" customWidth="1"/>
    <col min="5131" max="5346" width="9.140625" style="3"/>
    <col min="5347" max="5347" width="0.28515625" style="3" customWidth="1"/>
    <col min="5348" max="5348" width="12.7109375" style="3" customWidth="1"/>
    <col min="5349" max="5349" width="2.7109375" style="3" customWidth="1"/>
    <col min="5350" max="5350" width="4.42578125" style="3" customWidth="1"/>
    <col min="5351" max="5351" width="0.5703125" style="3" customWidth="1"/>
    <col min="5352" max="5352" width="8.7109375" style="3" customWidth="1"/>
    <col min="5353" max="5353" width="3.42578125" style="3" customWidth="1"/>
    <col min="5354" max="5354" width="1" style="3" customWidth="1"/>
    <col min="5355" max="5355" width="0" style="3" hidden="1" customWidth="1"/>
    <col min="5356" max="5356" width="3.5703125" style="3" customWidth="1"/>
    <col min="5357" max="5357" width="6.140625" style="3" customWidth="1"/>
    <col min="5358" max="5358" width="14" style="3" customWidth="1"/>
    <col min="5359" max="5359" width="9.85546875" style="3" customWidth="1"/>
    <col min="5360" max="5360" width="0.28515625" style="3" customWidth="1"/>
    <col min="5361" max="5361" width="1.28515625" style="3" customWidth="1"/>
    <col min="5362" max="5362" width="0" style="3" hidden="1" customWidth="1"/>
    <col min="5363" max="5363" width="4" style="3" customWidth="1"/>
    <col min="5364" max="5364" width="3.140625" style="3" customWidth="1"/>
    <col min="5365" max="5365" width="0" style="3" hidden="1" customWidth="1"/>
    <col min="5366" max="5366" width="2" style="3" customWidth="1"/>
    <col min="5367" max="5367" width="0.5703125" style="3" customWidth="1"/>
    <col min="5368" max="5368" width="1.28515625" style="3" customWidth="1"/>
    <col min="5369" max="5369" width="8.28515625" style="3" customWidth="1"/>
    <col min="5370" max="5374" width="0" style="3" hidden="1" customWidth="1"/>
    <col min="5375" max="5376" width="9.140625" style="3"/>
    <col min="5377" max="5380" width="10.5703125" style="3" bestFit="1" customWidth="1"/>
    <col min="5381" max="5386" width="16.85546875" style="3" customWidth="1"/>
    <col min="5387" max="5602" width="9.140625" style="3"/>
    <col min="5603" max="5603" width="0.28515625" style="3" customWidth="1"/>
    <col min="5604" max="5604" width="12.7109375" style="3" customWidth="1"/>
    <col min="5605" max="5605" width="2.7109375" style="3" customWidth="1"/>
    <col min="5606" max="5606" width="4.42578125" style="3" customWidth="1"/>
    <col min="5607" max="5607" width="0.5703125" style="3" customWidth="1"/>
    <col min="5608" max="5608" width="8.7109375" style="3" customWidth="1"/>
    <col min="5609" max="5609" width="3.42578125" style="3" customWidth="1"/>
    <col min="5610" max="5610" width="1" style="3" customWidth="1"/>
    <col min="5611" max="5611" width="0" style="3" hidden="1" customWidth="1"/>
    <col min="5612" max="5612" width="3.5703125" style="3" customWidth="1"/>
    <col min="5613" max="5613" width="6.140625" style="3" customWidth="1"/>
    <col min="5614" max="5614" width="14" style="3" customWidth="1"/>
    <col min="5615" max="5615" width="9.85546875" style="3" customWidth="1"/>
    <col min="5616" max="5616" width="0.28515625" style="3" customWidth="1"/>
    <col min="5617" max="5617" width="1.28515625" style="3" customWidth="1"/>
    <col min="5618" max="5618" width="0" style="3" hidden="1" customWidth="1"/>
    <col min="5619" max="5619" width="4" style="3" customWidth="1"/>
    <col min="5620" max="5620" width="3.140625" style="3" customWidth="1"/>
    <col min="5621" max="5621" width="0" style="3" hidden="1" customWidth="1"/>
    <col min="5622" max="5622" width="2" style="3" customWidth="1"/>
    <col min="5623" max="5623" width="0.5703125" style="3" customWidth="1"/>
    <col min="5624" max="5624" width="1.28515625" style="3" customWidth="1"/>
    <col min="5625" max="5625" width="8.28515625" style="3" customWidth="1"/>
    <col min="5626" max="5630" width="0" style="3" hidden="1" customWidth="1"/>
    <col min="5631" max="5632" width="9.140625" style="3"/>
    <col min="5633" max="5636" width="10.5703125" style="3" bestFit="1" customWidth="1"/>
    <col min="5637" max="5642" width="16.85546875" style="3" customWidth="1"/>
    <col min="5643" max="5858" width="9.140625" style="3"/>
    <col min="5859" max="5859" width="0.28515625" style="3" customWidth="1"/>
    <col min="5860" max="5860" width="12.7109375" style="3" customWidth="1"/>
    <col min="5861" max="5861" width="2.7109375" style="3" customWidth="1"/>
    <col min="5862" max="5862" width="4.42578125" style="3" customWidth="1"/>
    <col min="5863" max="5863" width="0.5703125" style="3" customWidth="1"/>
    <col min="5864" max="5864" width="8.7109375" style="3" customWidth="1"/>
    <col min="5865" max="5865" width="3.42578125" style="3" customWidth="1"/>
    <col min="5866" max="5866" width="1" style="3" customWidth="1"/>
    <col min="5867" max="5867" width="0" style="3" hidden="1" customWidth="1"/>
    <col min="5868" max="5868" width="3.5703125" style="3" customWidth="1"/>
    <col min="5869" max="5869" width="6.140625" style="3" customWidth="1"/>
    <col min="5870" max="5870" width="14" style="3" customWidth="1"/>
    <col min="5871" max="5871" width="9.85546875" style="3" customWidth="1"/>
    <col min="5872" max="5872" width="0.28515625" style="3" customWidth="1"/>
    <col min="5873" max="5873" width="1.28515625" style="3" customWidth="1"/>
    <col min="5874" max="5874" width="0" style="3" hidden="1" customWidth="1"/>
    <col min="5875" max="5875" width="4" style="3" customWidth="1"/>
    <col min="5876" max="5876" width="3.140625" style="3" customWidth="1"/>
    <col min="5877" max="5877" width="0" style="3" hidden="1" customWidth="1"/>
    <col min="5878" max="5878" width="2" style="3" customWidth="1"/>
    <col min="5879" max="5879" width="0.5703125" style="3" customWidth="1"/>
    <col min="5880" max="5880" width="1.28515625" style="3" customWidth="1"/>
    <col min="5881" max="5881" width="8.28515625" style="3" customWidth="1"/>
    <col min="5882" max="5886" width="0" style="3" hidden="1" customWidth="1"/>
    <col min="5887" max="5888" width="9.140625" style="3"/>
    <col min="5889" max="5892" width="10.5703125" style="3" bestFit="1" customWidth="1"/>
    <col min="5893" max="5898" width="16.85546875" style="3" customWidth="1"/>
    <col min="5899" max="6114" width="9.140625" style="3"/>
    <col min="6115" max="6115" width="0.28515625" style="3" customWidth="1"/>
    <col min="6116" max="6116" width="12.7109375" style="3" customWidth="1"/>
    <col min="6117" max="6117" width="2.7109375" style="3" customWidth="1"/>
    <col min="6118" max="6118" width="4.42578125" style="3" customWidth="1"/>
    <col min="6119" max="6119" width="0.5703125" style="3" customWidth="1"/>
    <col min="6120" max="6120" width="8.7109375" style="3" customWidth="1"/>
    <col min="6121" max="6121" width="3.42578125" style="3" customWidth="1"/>
    <col min="6122" max="6122" width="1" style="3" customWidth="1"/>
    <col min="6123" max="6123" width="0" style="3" hidden="1" customWidth="1"/>
    <col min="6124" max="6124" width="3.5703125" style="3" customWidth="1"/>
    <col min="6125" max="6125" width="6.140625" style="3" customWidth="1"/>
    <col min="6126" max="6126" width="14" style="3" customWidth="1"/>
    <col min="6127" max="6127" width="9.85546875" style="3" customWidth="1"/>
    <col min="6128" max="6128" width="0.28515625" style="3" customWidth="1"/>
    <col min="6129" max="6129" width="1.28515625" style="3" customWidth="1"/>
    <col min="6130" max="6130" width="0" style="3" hidden="1" customWidth="1"/>
    <col min="6131" max="6131" width="4" style="3" customWidth="1"/>
    <col min="6132" max="6132" width="3.140625" style="3" customWidth="1"/>
    <col min="6133" max="6133" width="0" style="3" hidden="1" customWidth="1"/>
    <col min="6134" max="6134" width="2" style="3" customWidth="1"/>
    <col min="6135" max="6135" width="0.5703125" style="3" customWidth="1"/>
    <col min="6136" max="6136" width="1.28515625" style="3" customWidth="1"/>
    <col min="6137" max="6137" width="8.28515625" style="3" customWidth="1"/>
    <col min="6138" max="6142" width="0" style="3" hidden="1" customWidth="1"/>
    <col min="6143" max="6144" width="9.140625" style="3"/>
    <col min="6145" max="6148" width="10.5703125" style="3" bestFit="1" customWidth="1"/>
    <col min="6149" max="6154" width="16.85546875" style="3" customWidth="1"/>
    <col min="6155" max="6370" width="9.140625" style="3"/>
    <col min="6371" max="6371" width="0.28515625" style="3" customWidth="1"/>
    <col min="6372" max="6372" width="12.7109375" style="3" customWidth="1"/>
    <col min="6373" max="6373" width="2.7109375" style="3" customWidth="1"/>
    <col min="6374" max="6374" width="4.42578125" style="3" customWidth="1"/>
    <col min="6375" max="6375" width="0.5703125" style="3" customWidth="1"/>
    <col min="6376" max="6376" width="8.7109375" style="3" customWidth="1"/>
    <col min="6377" max="6377" width="3.42578125" style="3" customWidth="1"/>
    <col min="6378" max="6378" width="1" style="3" customWidth="1"/>
    <col min="6379" max="6379" width="0" style="3" hidden="1" customWidth="1"/>
    <col min="6380" max="6380" width="3.5703125" style="3" customWidth="1"/>
    <col min="6381" max="6381" width="6.140625" style="3" customWidth="1"/>
    <col min="6382" max="6382" width="14" style="3" customWidth="1"/>
    <col min="6383" max="6383" width="9.85546875" style="3" customWidth="1"/>
    <col min="6384" max="6384" width="0.28515625" style="3" customWidth="1"/>
    <col min="6385" max="6385" width="1.28515625" style="3" customWidth="1"/>
    <col min="6386" max="6386" width="0" style="3" hidden="1" customWidth="1"/>
    <col min="6387" max="6387" width="4" style="3" customWidth="1"/>
    <col min="6388" max="6388" width="3.140625" style="3" customWidth="1"/>
    <col min="6389" max="6389" width="0" style="3" hidden="1" customWidth="1"/>
    <col min="6390" max="6390" width="2" style="3" customWidth="1"/>
    <col min="6391" max="6391" width="0.5703125" style="3" customWidth="1"/>
    <col min="6392" max="6392" width="1.28515625" style="3" customWidth="1"/>
    <col min="6393" max="6393" width="8.28515625" style="3" customWidth="1"/>
    <col min="6394" max="6398" width="0" style="3" hidden="1" customWidth="1"/>
    <col min="6399" max="6400" width="9.140625" style="3"/>
    <col min="6401" max="6404" width="10.5703125" style="3" bestFit="1" customWidth="1"/>
    <col min="6405" max="6410" width="16.85546875" style="3" customWidth="1"/>
    <col min="6411" max="6626" width="9.140625" style="3"/>
    <col min="6627" max="6627" width="0.28515625" style="3" customWidth="1"/>
    <col min="6628" max="6628" width="12.7109375" style="3" customWidth="1"/>
    <col min="6629" max="6629" width="2.7109375" style="3" customWidth="1"/>
    <col min="6630" max="6630" width="4.42578125" style="3" customWidth="1"/>
    <col min="6631" max="6631" width="0.5703125" style="3" customWidth="1"/>
    <col min="6632" max="6632" width="8.7109375" style="3" customWidth="1"/>
    <col min="6633" max="6633" width="3.42578125" style="3" customWidth="1"/>
    <col min="6634" max="6634" width="1" style="3" customWidth="1"/>
    <col min="6635" max="6635" width="0" style="3" hidden="1" customWidth="1"/>
    <col min="6636" max="6636" width="3.5703125" style="3" customWidth="1"/>
    <col min="6637" max="6637" width="6.140625" style="3" customWidth="1"/>
    <col min="6638" max="6638" width="14" style="3" customWidth="1"/>
    <col min="6639" max="6639" width="9.85546875" style="3" customWidth="1"/>
    <col min="6640" max="6640" width="0.28515625" style="3" customWidth="1"/>
    <col min="6641" max="6641" width="1.28515625" style="3" customWidth="1"/>
    <col min="6642" max="6642" width="0" style="3" hidden="1" customWidth="1"/>
    <col min="6643" max="6643" width="4" style="3" customWidth="1"/>
    <col min="6644" max="6644" width="3.140625" style="3" customWidth="1"/>
    <col min="6645" max="6645" width="0" style="3" hidden="1" customWidth="1"/>
    <col min="6646" max="6646" width="2" style="3" customWidth="1"/>
    <col min="6647" max="6647" width="0.5703125" style="3" customWidth="1"/>
    <col min="6648" max="6648" width="1.28515625" style="3" customWidth="1"/>
    <col min="6649" max="6649" width="8.28515625" style="3" customWidth="1"/>
    <col min="6650" max="6654" width="0" style="3" hidden="1" customWidth="1"/>
    <col min="6655" max="6656" width="9.140625" style="3"/>
    <col min="6657" max="6660" width="10.5703125" style="3" bestFit="1" customWidth="1"/>
    <col min="6661" max="6666" width="16.85546875" style="3" customWidth="1"/>
    <col min="6667" max="6882" width="9.140625" style="3"/>
    <col min="6883" max="6883" width="0.28515625" style="3" customWidth="1"/>
    <col min="6884" max="6884" width="12.7109375" style="3" customWidth="1"/>
    <col min="6885" max="6885" width="2.7109375" style="3" customWidth="1"/>
    <col min="6886" max="6886" width="4.42578125" style="3" customWidth="1"/>
    <col min="6887" max="6887" width="0.5703125" style="3" customWidth="1"/>
    <col min="6888" max="6888" width="8.7109375" style="3" customWidth="1"/>
    <col min="6889" max="6889" width="3.42578125" style="3" customWidth="1"/>
    <col min="6890" max="6890" width="1" style="3" customWidth="1"/>
    <col min="6891" max="6891" width="0" style="3" hidden="1" customWidth="1"/>
    <col min="6892" max="6892" width="3.5703125" style="3" customWidth="1"/>
    <col min="6893" max="6893" width="6.140625" style="3" customWidth="1"/>
    <col min="6894" max="6894" width="14" style="3" customWidth="1"/>
    <col min="6895" max="6895" width="9.85546875" style="3" customWidth="1"/>
    <col min="6896" max="6896" width="0.28515625" style="3" customWidth="1"/>
    <col min="6897" max="6897" width="1.28515625" style="3" customWidth="1"/>
    <col min="6898" max="6898" width="0" style="3" hidden="1" customWidth="1"/>
    <col min="6899" max="6899" width="4" style="3" customWidth="1"/>
    <col min="6900" max="6900" width="3.140625" style="3" customWidth="1"/>
    <col min="6901" max="6901" width="0" style="3" hidden="1" customWidth="1"/>
    <col min="6902" max="6902" width="2" style="3" customWidth="1"/>
    <col min="6903" max="6903" width="0.5703125" style="3" customWidth="1"/>
    <col min="6904" max="6904" width="1.28515625" style="3" customWidth="1"/>
    <col min="6905" max="6905" width="8.28515625" style="3" customWidth="1"/>
    <col min="6906" max="6910" width="0" style="3" hidden="1" customWidth="1"/>
    <col min="6911" max="6912" width="9.140625" style="3"/>
    <col min="6913" max="6916" width="10.5703125" style="3" bestFit="1" customWidth="1"/>
    <col min="6917" max="6922" width="16.85546875" style="3" customWidth="1"/>
    <col min="6923" max="7138" width="9.140625" style="3"/>
    <col min="7139" max="7139" width="0.28515625" style="3" customWidth="1"/>
    <col min="7140" max="7140" width="12.7109375" style="3" customWidth="1"/>
    <col min="7141" max="7141" width="2.7109375" style="3" customWidth="1"/>
    <col min="7142" max="7142" width="4.42578125" style="3" customWidth="1"/>
    <col min="7143" max="7143" width="0.5703125" style="3" customWidth="1"/>
    <col min="7144" max="7144" width="8.7109375" style="3" customWidth="1"/>
    <col min="7145" max="7145" width="3.42578125" style="3" customWidth="1"/>
    <col min="7146" max="7146" width="1" style="3" customWidth="1"/>
    <col min="7147" max="7147" width="0" style="3" hidden="1" customWidth="1"/>
    <col min="7148" max="7148" width="3.5703125" style="3" customWidth="1"/>
    <col min="7149" max="7149" width="6.140625" style="3" customWidth="1"/>
    <col min="7150" max="7150" width="14" style="3" customWidth="1"/>
    <col min="7151" max="7151" width="9.85546875" style="3" customWidth="1"/>
    <col min="7152" max="7152" width="0.28515625" style="3" customWidth="1"/>
    <col min="7153" max="7153" width="1.28515625" style="3" customWidth="1"/>
    <col min="7154" max="7154" width="0" style="3" hidden="1" customWidth="1"/>
    <col min="7155" max="7155" width="4" style="3" customWidth="1"/>
    <col min="7156" max="7156" width="3.140625" style="3" customWidth="1"/>
    <col min="7157" max="7157" width="0" style="3" hidden="1" customWidth="1"/>
    <col min="7158" max="7158" width="2" style="3" customWidth="1"/>
    <col min="7159" max="7159" width="0.5703125" style="3" customWidth="1"/>
    <col min="7160" max="7160" width="1.28515625" style="3" customWidth="1"/>
    <col min="7161" max="7161" width="8.28515625" style="3" customWidth="1"/>
    <col min="7162" max="7166" width="0" style="3" hidden="1" customWidth="1"/>
    <col min="7167" max="7168" width="9.140625" style="3"/>
    <col min="7169" max="7172" width="10.5703125" style="3" bestFit="1" customWidth="1"/>
    <col min="7173" max="7178" width="16.85546875" style="3" customWidth="1"/>
    <col min="7179" max="7394" width="9.140625" style="3"/>
    <col min="7395" max="7395" width="0.28515625" style="3" customWidth="1"/>
    <col min="7396" max="7396" width="12.7109375" style="3" customWidth="1"/>
    <col min="7397" max="7397" width="2.7109375" style="3" customWidth="1"/>
    <col min="7398" max="7398" width="4.42578125" style="3" customWidth="1"/>
    <col min="7399" max="7399" width="0.5703125" style="3" customWidth="1"/>
    <col min="7400" max="7400" width="8.7109375" style="3" customWidth="1"/>
    <col min="7401" max="7401" width="3.42578125" style="3" customWidth="1"/>
    <col min="7402" max="7402" width="1" style="3" customWidth="1"/>
    <col min="7403" max="7403" width="0" style="3" hidden="1" customWidth="1"/>
    <col min="7404" max="7404" width="3.5703125" style="3" customWidth="1"/>
    <col min="7405" max="7405" width="6.140625" style="3" customWidth="1"/>
    <col min="7406" max="7406" width="14" style="3" customWidth="1"/>
    <col min="7407" max="7407" width="9.85546875" style="3" customWidth="1"/>
    <col min="7408" max="7408" width="0.28515625" style="3" customWidth="1"/>
    <col min="7409" max="7409" width="1.28515625" style="3" customWidth="1"/>
    <col min="7410" max="7410" width="0" style="3" hidden="1" customWidth="1"/>
    <col min="7411" max="7411" width="4" style="3" customWidth="1"/>
    <col min="7412" max="7412" width="3.140625" style="3" customWidth="1"/>
    <col min="7413" max="7413" width="0" style="3" hidden="1" customWidth="1"/>
    <col min="7414" max="7414" width="2" style="3" customWidth="1"/>
    <col min="7415" max="7415" width="0.5703125" style="3" customWidth="1"/>
    <col min="7416" max="7416" width="1.28515625" style="3" customWidth="1"/>
    <col min="7417" max="7417" width="8.28515625" style="3" customWidth="1"/>
    <col min="7418" max="7422" width="0" style="3" hidden="1" customWidth="1"/>
    <col min="7423" max="7424" width="9.140625" style="3"/>
    <col min="7425" max="7428" width="10.5703125" style="3" bestFit="1" customWidth="1"/>
    <col min="7429" max="7434" width="16.85546875" style="3" customWidth="1"/>
    <col min="7435" max="7650" width="9.140625" style="3"/>
    <col min="7651" max="7651" width="0.28515625" style="3" customWidth="1"/>
    <col min="7652" max="7652" width="12.7109375" style="3" customWidth="1"/>
    <col min="7653" max="7653" width="2.7109375" style="3" customWidth="1"/>
    <col min="7654" max="7654" width="4.42578125" style="3" customWidth="1"/>
    <col min="7655" max="7655" width="0.5703125" style="3" customWidth="1"/>
    <col min="7656" max="7656" width="8.7109375" style="3" customWidth="1"/>
    <col min="7657" max="7657" width="3.42578125" style="3" customWidth="1"/>
    <col min="7658" max="7658" width="1" style="3" customWidth="1"/>
    <col min="7659" max="7659" width="0" style="3" hidden="1" customWidth="1"/>
    <col min="7660" max="7660" width="3.5703125" style="3" customWidth="1"/>
    <col min="7661" max="7661" width="6.140625" style="3" customWidth="1"/>
    <col min="7662" max="7662" width="14" style="3" customWidth="1"/>
    <col min="7663" max="7663" width="9.85546875" style="3" customWidth="1"/>
    <col min="7664" max="7664" width="0.28515625" style="3" customWidth="1"/>
    <col min="7665" max="7665" width="1.28515625" style="3" customWidth="1"/>
    <col min="7666" max="7666" width="0" style="3" hidden="1" customWidth="1"/>
    <col min="7667" max="7667" width="4" style="3" customWidth="1"/>
    <col min="7668" max="7668" width="3.140625" style="3" customWidth="1"/>
    <col min="7669" max="7669" width="0" style="3" hidden="1" customWidth="1"/>
    <col min="7670" max="7670" width="2" style="3" customWidth="1"/>
    <col min="7671" max="7671" width="0.5703125" style="3" customWidth="1"/>
    <col min="7672" max="7672" width="1.28515625" style="3" customWidth="1"/>
    <col min="7673" max="7673" width="8.28515625" style="3" customWidth="1"/>
    <col min="7674" max="7678" width="0" style="3" hidden="1" customWidth="1"/>
    <col min="7679" max="7680" width="9.140625" style="3"/>
    <col min="7681" max="7684" width="10.5703125" style="3" bestFit="1" customWidth="1"/>
    <col min="7685" max="7690" width="16.85546875" style="3" customWidth="1"/>
    <col min="7691" max="7906" width="9.140625" style="3"/>
    <col min="7907" max="7907" width="0.28515625" style="3" customWidth="1"/>
    <col min="7908" max="7908" width="12.7109375" style="3" customWidth="1"/>
    <col min="7909" max="7909" width="2.7109375" style="3" customWidth="1"/>
    <col min="7910" max="7910" width="4.42578125" style="3" customWidth="1"/>
    <col min="7911" max="7911" width="0.5703125" style="3" customWidth="1"/>
    <col min="7912" max="7912" width="8.7109375" style="3" customWidth="1"/>
    <col min="7913" max="7913" width="3.42578125" style="3" customWidth="1"/>
    <col min="7914" max="7914" width="1" style="3" customWidth="1"/>
    <col min="7915" max="7915" width="0" style="3" hidden="1" customWidth="1"/>
    <col min="7916" max="7916" width="3.5703125" style="3" customWidth="1"/>
    <col min="7917" max="7917" width="6.140625" style="3" customWidth="1"/>
    <col min="7918" max="7918" width="14" style="3" customWidth="1"/>
    <col min="7919" max="7919" width="9.85546875" style="3" customWidth="1"/>
    <col min="7920" max="7920" width="0.28515625" style="3" customWidth="1"/>
    <col min="7921" max="7921" width="1.28515625" style="3" customWidth="1"/>
    <col min="7922" max="7922" width="0" style="3" hidden="1" customWidth="1"/>
    <col min="7923" max="7923" width="4" style="3" customWidth="1"/>
    <col min="7924" max="7924" width="3.140625" style="3" customWidth="1"/>
    <col min="7925" max="7925" width="0" style="3" hidden="1" customWidth="1"/>
    <col min="7926" max="7926" width="2" style="3" customWidth="1"/>
    <col min="7927" max="7927" width="0.5703125" style="3" customWidth="1"/>
    <col min="7928" max="7928" width="1.28515625" style="3" customWidth="1"/>
    <col min="7929" max="7929" width="8.28515625" style="3" customWidth="1"/>
    <col min="7930" max="7934" width="0" style="3" hidden="1" customWidth="1"/>
    <col min="7935" max="7936" width="9.140625" style="3"/>
    <col min="7937" max="7940" width="10.5703125" style="3" bestFit="1" customWidth="1"/>
    <col min="7941" max="7946" width="16.85546875" style="3" customWidth="1"/>
    <col min="7947" max="8162" width="9.140625" style="3"/>
    <col min="8163" max="8163" width="0.28515625" style="3" customWidth="1"/>
    <col min="8164" max="8164" width="12.7109375" style="3" customWidth="1"/>
    <col min="8165" max="8165" width="2.7109375" style="3" customWidth="1"/>
    <col min="8166" max="8166" width="4.42578125" style="3" customWidth="1"/>
    <col min="8167" max="8167" width="0.5703125" style="3" customWidth="1"/>
    <col min="8168" max="8168" width="8.7109375" style="3" customWidth="1"/>
    <col min="8169" max="8169" width="3.42578125" style="3" customWidth="1"/>
    <col min="8170" max="8170" width="1" style="3" customWidth="1"/>
    <col min="8171" max="8171" width="0" style="3" hidden="1" customWidth="1"/>
    <col min="8172" max="8172" width="3.5703125" style="3" customWidth="1"/>
    <col min="8173" max="8173" width="6.140625" style="3" customWidth="1"/>
    <col min="8174" max="8174" width="14" style="3" customWidth="1"/>
    <col min="8175" max="8175" width="9.85546875" style="3" customWidth="1"/>
    <col min="8176" max="8176" width="0.28515625" style="3" customWidth="1"/>
    <col min="8177" max="8177" width="1.28515625" style="3" customWidth="1"/>
    <col min="8178" max="8178" width="0" style="3" hidden="1" customWidth="1"/>
    <col min="8179" max="8179" width="4" style="3" customWidth="1"/>
    <col min="8180" max="8180" width="3.140625" style="3" customWidth="1"/>
    <col min="8181" max="8181" width="0" style="3" hidden="1" customWidth="1"/>
    <col min="8182" max="8182" width="2" style="3" customWidth="1"/>
    <col min="8183" max="8183" width="0.5703125" style="3" customWidth="1"/>
    <col min="8184" max="8184" width="1.28515625" style="3" customWidth="1"/>
    <col min="8185" max="8185" width="8.28515625" style="3" customWidth="1"/>
    <col min="8186" max="8190" width="0" style="3" hidden="1" customWidth="1"/>
    <col min="8191" max="8192" width="9.140625" style="3"/>
    <col min="8193" max="8196" width="10.5703125" style="3" bestFit="1" customWidth="1"/>
    <col min="8197" max="8202" width="16.85546875" style="3" customWidth="1"/>
    <col min="8203" max="8418" width="9.140625" style="3"/>
    <col min="8419" max="8419" width="0.28515625" style="3" customWidth="1"/>
    <col min="8420" max="8420" width="12.7109375" style="3" customWidth="1"/>
    <col min="8421" max="8421" width="2.7109375" style="3" customWidth="1"/>
    <col min="8422" max="8422" width="4.42578125" style="3" customWidth="1"/>
    <col min="8423" max="8423" width="0.5703125" style="3" customWidth="1"/>
    <col min="8424" max="8424" width="8.7109375" style="3" customWidth="1"/>
    <col min="8425" max="8425" width="3.42578125" style="3" customWidth="1"/>
    <col min="8426" max="8426" width="1" style="3" customWidth="1"/>
    <col min="8427" max="8427" width="0" style="3" hidden="1" customWidth="1"/>
    <col min="8428" max="8428" width="3.5703125" style="3" customWidth="1"/>
    <col min="8429" max="8429" width="6.140625" style="3" customWidth="1"/>
    <col min="8430" max="8430" width="14" style="3" customWidth="1"/>
    <col min="8431" max="8431" width="9.85546875" style="3" customWidth="1"/>
    <col min="8432" max="8432" width="0.28515625" style="3" customWidth="1"/>
    <col min="8433" max="8433" width="1.28515625" style="3" customWidth="1"/>
    <col min="8434" max="8434" width="0" style="3" hidden="1" customWidth="1"/>
    <col min="8435" max="8435" width="4" style="3" customWidth="1"/>
    <col min="8436" max="8436" width="3.140625" style="3" customWidth="1"/>
    <col min="8437" max="8437" width="0" style="3" hidden="1" customWidth="1"/>
    <col min="8438" max="8438" width="2" style="3" customWidth="1"/>
    <col min="8439" max="8439" width="0.5703125" style="3" customWidth="1"/>
    <col min="8440" max="8440" width="1.28515625" style="3" customWidth="1"/>
    <col min="8441" max="8441" width="8.28515625" style="3" customWidth="1"/>
    <col min="8442" max="8446" width="0" style="3" hidden="1" customWidth="1"/>
    <col min="8447" max="8448" width="9.140625" style="3"/>
    <col min="8449" max="8452" width="10.5703125" style="3" bestFit="1" customWidth="1"/>
    <col min="8453" max="8458" width="16.85546875" style="3" customWidth="1"/>
    <col min="8459" max="8674" width="9.140625" style="3"/>
    <col min="8675" max="8675" width="0.28515625" style="3" customWidth="1"/>
    <col min="8676" max="8676" width="12.7109375" style="3" customWidth="1"/>
    <col min="8677" max="8677" width="2.7109375" style="3" customWidth="1"/>
    <col min="8678" max="8678" width="4.42578125" style="3" customWidth="1"/>
    <col min="8679" max="8679" width="0.5703125" style="3" customWidth="1"/>
    <col min="8680" max="8680" width="8.7109375" style="3" customWidth="1"/>
    <col min="8681" max="8681" width="3.42578125" style="3" customWidth="1"/>
    <col min="8682" max="8682" width="1" style="3" customWidth="1"/>
    <col min="8683" max="8683" width="0" style="3" hidden="1" customWidth="1"/>
    <col min="8684" max="8684" width="3.5703125" style="3" customWidth="1"/>
    <col min="8685" max="8685" width="6.140625" style="3" customWidth="1"/>
    <col min="8686" max="8686" width="14" style="3" customWidth="1"/>
    <col min="8687" max="8687" width="9.85546875" style="3" customWidth="1"/>
    <col min="8688" max="8688" width="0.28515625" style="3" customWidth="1"/>
    <col min="8689" max="8689" width="1.28515625" style="3" customWidth="1"/>
    <col min="8690" max="8690" width="0" style="3" hidden="1" customWidth="1"/>
    <col min="8691" max="8691" width="4" style="3" customWidth="1"/>
    <col min="8692" max="8692" width="3.140625" style="3" customWidth="1"/>
    <col min="8693" max="8693" width="0" style="3" hidden="1" customWidth="1"/>
    <col min="8694" max="8694" width="2" style="3" customWidth="1"/>
    <col min="8695" max="8695" width="0.5703125" style="3" customWidth="1"/>
    <col min="8696" max="8696" width="1.28515625" style="3" customWidth="1"/>
    <col min="8697" max="8697" width="8.28515625" style="3" customWidth="1"/>
    <col min="8698" max="8702" width="0" style="3" hidden="1" customWidth="1"/>
    <col min="8703" max="8704" width="9.140625" style="3"/>
    <col min="8705" max="8708" width="10.5703125" style="3" bestFit="1" customWidth="1"/>
    <col min="8709" max="8714" width="16.85546875" style="3" customWidth="1"/>
    <col min="8715" max="8930" width="9.140625" style="3"/>
    <col min="8931" max="8931" width="0.28515625" style="3" customWidth="1"/>
    <col min="8932" max="8932" width="12.7109375" style="3" customWidth="1"/>
    <col min="8933" max="8933" width="2.7109375" style="3" customWidth="1"/>
    <col min="8934" max="8934" width="4.42578125" style="3" customWidth="1"/>
    <col min="8935" max="8935" width="0.5703125" style="3" customWidth="1"/>
    <col min="8936" max="8936" width="8.7109375" style="3" customWidth="1"/>
    <col min="8937" max="8937" width="3.42578125" style="3" customWidth="1"/>
    <col min="8938" max="8938" width="1" style="3" customWidth="1"/>
    <col min="8939" max="8939" width="0" style="3" hidden="1" customWidth="1"/>
    <col min="8940" max="8940" width="3.5703125" style="3" customWidth="1"/>
    <col min="8941" max="8941" width="6.140625" style="3" customWidth="1"/>
    <col min="8942" max="8942" width="14" style="3" customWidth="1"/>
    <col min="8943" max="8943" width="9.85546875" style="3" customWidth="1"/>
    <col min="8944" max="8944" width="0.28515625" style="3" customWidth="1"/>
    <col min="8945" max="8945" width="1.28515625" style="3" customWidth="1"/>
    <col min="8946" max="8946" width="0" style="3" hidden="1" customWidth="1"/>
    <col min="8947" max="8947" width="4" style="3" customWidth="1"/>
    <col min="8948" max="8948" width="3.140625" style="3" customWidth="1"/>
    <col min="8949" max="8949" width="0" style="3" hidden="1" customWidth="1"/>
    <col min="8950" max="8950" width="2" style="3" customWidth="1"/>
    <col min="8951" max="8951" width="0.5703125" style="3" customWidth="1"/>
    <col min="8952" max="8952" width="1.28515625" style="3" customWidth="1"/>
    <col min="8953" max="8953" width="8.28515625" style="3" customWidth="1"/>
    <col min="8954" max="8958" width="0" style="3" hidden="1" customWidth="1"/>
    <col min="8959" max="8960" width="9.140625" style="3"/>
    <col min="8961" max="8964" width="10.5703125" style="3" bestFit="1" customWidth="1"/>
    <col min="8965" max="8970" width="16.85546875" style="3" customWidth="1"/>
    <col min="8971" max="9186" width="9.140625" style="3"/>
    <col min="9187" max="9187" width="0.28515625" style="3" customWidth="1"/>
    <col min="9188" max="9188" width="12.7109375" style="3" customWidth="1"/>
    <col min="9189" max="9189" width="2.7109375" style="3" customWidth="1"/>
    <col min="9190" max="9190" width="4.42578125" style="3" customWidth="1"/>
    <col min="9191" max="9191" width="0.5703125" style="3" customWidth="1"/>
    <col min="9192" max="9192" width="8.7109375" style="3" customWidth="1"/>
    <col min="9193" max="9193" width="3.42578125" style="3" customWidth="1"/>
    <col min="9194" max="9194" width="1" style="3" customWidth="1"/>
    <col min="9195" max="9195" width="0" style="3" hidden="1" customWidth="1"/>
    <col min="9196" max="9196" width="3.5703125" style="3" customWidth="1"/>
    <col min="9197" max="9197" width="6.140625" style="3" customWidth="1"/>
    <col min="9198" max="9198" width="14" style="3" customWidth="1"/>
    <col min="9199" max="9199" width="9.85546875" style="3" customWidth="1"/>
    <col min="9200" max="9200" width="0.28515625" style="3" customWidth="1"/>
    <col min="9201" max="9201" width="1.28515625" style="3" customWidth="1"/>
    <col min="9202" max="9202" width="0" style="3" hidden="1" customWidth="1"/>
    <col min="9203" max="9203" width="4" style="3" customWidth="1"/>
    <col min="9204" max="9204" width="3.140625" style="3" customWidth="1"/>
    <col min="9205" max="9205" width="0" style="3" hidden="1" customWidth="1"/>
    <col min="9206" max="9206" width="2" style="3" customWidth="1"/>
    <col min="9207" max="9207" width="0.5703125" style="3" customWidth="1"/>
    <col min="9208" max="9208" width="1.28515625" style="3" customWidth="1"/>
    <col min="9209" max="9209" width="8.28515625" style="3" customWidth="1"/>
    <col min="9210" max="9214" width="0" style="3" hidden="1" customWidth="1"/>
    <col min="9215" max="9216" width="9.140625" style="3"/>
    <col min="9217" max="9220" width="10.5703125" style="3" bestFit="1" customWidth="1"/>
    <col min="9221" max="9226" width="16.85546875" style="3" customWidth="1"/>
    <col min="9227" max="9442" width="9.140625" style="3"/>
    <col min="9443" max="9443" width="0.28515625" style="3" customWidth="1"/>
    <col min="9444" max="9444" width="12.7109375" style="3" customWidth="1"/>
    <col min="9445" max="9445" width="2.7109375" style="3" customWidth="1"/>
    <col min="9446" max="9446" width="4.42578125" style="3" customWidth="1"/>
    <col min="9447" max="9447" width="0.5703125" style="3" customWidth="1"/>
    <col min="9448" max="9448" width="8.7109375" style="3" customWidth="1"/>
    <col min="9449" max="9449" width="3.42578125" style="3" customWidth="1"/>
    <col min="9450" max="9450" width="1" style="3" customWidth="1"/>
    <col min="9451" max="9451" width="0" style="3" hidden="1" customWidth="1"/>
    <col min="9452" max="9452" width="3.5703125" style="3" customWidth="1"/>
    <col min="9453" max="9453" width="6.140625" style="3" customWidth="1"/>
    <col min="9454" max="9454" width="14" style="3" customWidth="1"/>
    <col min="9455" max="9455" width="9.85546875" style="3" customWidth="1"/>
    <col min="9456" max="9456" width="0.28515625" style="3" customWidth="1"/>
    <col min="9457" max="9457" width="1.28515625" style="3" customWidth="1"/>
    <col min="9458" max="9458" width="0" style="3" hidden="1" customWidth="1"/>
    <col min="9459" max="9459" width="4" style="3" customWidth="1"/>
    <col min="9460" max="9460" width="3.140625" style="3" customWidth="1"/>
    <col min="9461" max="9461" width="0" style="3" hidden="1" customWidth="1"/>
    <col min="9462" max="9462" width="2" style="3" customWidth="1"/>
    <col min="9463" max="9463" width="0.5703125" style="3" customWidth="1"/>
    <col min="9464" max="9464" width="1.28515625" style="3" customWidth="1"/>
    <col min="9465" max="9465" width="8.28515625" style="3" customWidth="1"/>
    <col min="9466" max="9470" width="0" style="3" hidden="1" customWidth="1"/>
    <col min="9471" max="9472" width="9.140625" style="3"/>
    <col min="9473" max="9476" width="10.5703125" style="3" bestFit="1" customWidth="1"/>
    <col min="9477" max="9482" width="16.85546875" style="3" customWidth="1"/>
    <col min="9483" max="9698" width="9.140625" style="3"/>
    <col min="9699" max="9699" width="0.28515625" style="3" customWidth="1"/>
    <col min="9700" max="9700" width="12.7109375" style="3" customWidth="1"/>
    <col min="9701" max="9701" width="2.7109375" style="3" customWidth="1"/>
    <col min="9702" max="9702" width="4.42578125" style="3" customWidth="1"/>
    <col min="9703" max="9703" width="0.5703125" style="3" customWidth="1"/>
    <col min="9704" max="9704" width="8.7109375" style="3" customWidth="1"/>
    <col min="9705" max="9705" width="3.42578125" style="3" customWidth="1"/>
    <col min="9706" max="9706" width="1" style="3" customWidth="1"/>
    <col min="9707" max="9707" width="0" style="3" hidden="1" customWidth="1"/>
    <col min="9708" max="9708" width="3.5703125" style="3" customWidth="1"/>
    <col min="9709" max="9709" width="6.140625" style="3" customWidth="1"/>
    <col min="9710" max="9710" width="14" style="3" customWidth="1"/>
    <col min="9711" max="9711" width="9.85546875" style="3" customWidth="1"/>
    <col min="9712" max="9712" width="0.28515625" style="3" customWidth="1"/>
    <col min="9713" max="9713" width="1.28515625" style="3" customWidth="1"/>
    <col min="9714" max="9714" width="0" style="3" hidden="1" customWidth="1"/>
    <col min="9715" max="9715" width="4" style="3" customWidth="1"/>
    <col min="9716" max="9716" width="3.140625" style="3" customWidth="1"/>
    <col min="9717" max="9717" width="0" style="3" hidden="1" customWidth="1"/>
    <col min="9718" max="9718" width="2" style="3" customWidth="1"/>
    <col min="9719" max="9719" width="0.5703125" style="3" customWidth="1"/>
    <col min="9720" max="9720" width="1.28515625" style="3" customWidth="1"/>
    <col min="9721" max="9721" width="8.28515625" style="3" customWidth="1"/>
    <col min="9722" max="9726" width="0" style="3" hidden="1" customWidth="1"/>
    <col min="9727" max="9728" width="9.140625" style="3"/>
    <col min="9729" max="9732" width="10.5703125" style="3" bestFit="1" customWidth="1"/>
    <col min="9733" max="9738" width="16.85546875" style="3" customWidth="1"/>
    <col min="9739" max="9954" width="9.140625" style="3"/>
    <col min="9955" max="9955" width="0.28515625" style="3" customWidth="1"/>
    <col min="9956" max="9956" width="12.7109375" style="3" customWidth="1"/>
    <col min="9957" max="9957" width="2.7109375" style="3" customWidth="1"/>
    <col min="9958" max="9958" width="4.42578125" style="3" customWidth="1"/>
    <col min="9959" max="9959" width="0.5703125" style="3" customWidth="1"/>
    <col min="9960" max="9960" width="8.7109375" style="3" customWidth="1"/>
    <col min="9961" max="9961" width="3.42578125" style="3" customWidth="1"/>
    <col min="9962" max="9962" width="1" style="3" customWidth="1"/>
    <col min="9963" max="9963" width="0" style="3" hidden="1" customWidth="1"/>
    <col min="9964" max="9964" width="3.5703125" style="3" customWidth="1"/>
    <col min="9965" max="9965" width="6.140625" style="3" customWidth="1"/>
    <col min="9966" max="9966" width="14" style="3" customWidth="1"/>
    <col min="9967" max="9967" width="9.85546875" style="3" customWidth="1"/>
    <col min="9968" max="9968" width="0.28515625" style="3" customWidth="1"/>
    <col min="9969" max="9969" width="1.28515625" style="3" customWidth="1"/>
    <col min="9970" max="9970" width="0" style="3" hidden="1" customWidth="1"/>
    <col min="9971" max="9971" width="4" style="3" customWidth="1"/>
    <col min="9972" max="9972" width="3.140625" style="3" customWidth="1"/>
    <col min="9973" max="9973" width="0" style="3" hidden="1" customWidth="1"/>
    <col min="9974" max="9974" width="2" style="3" customWidth="1"/>
    <col min="9975" max="9975" width="0.5703125" style="3" customWidth="1"/>
    <col min="9976" max="9976" width="1.28515625" style="3" customWidth="1"/>
    <col min="9977" max="9977" width="8.28515625" style="3" customWidth="1"/>
    <col min="9978" max="9982" width="0" style="3" hidden="1" customWidth="1"/>
    <col min="9983" max="9984" width="9.140625" style="3"/>
    <col min="9985" max="9988" width="10.5703125" style="3" bestFit="1" customWidth="1"/>
    <col min="9989" max="9994" width="16.85546875" style="3" customWidth="1"/>
    <col min="9995" max="10210" width="9.140625" style="3"/>
    <col min="10211" max="10211" width="0.28515625" style="3" customWidth="1"/>
    <col min="10212" max="10212" width="12.7109375" style="3" customWidth="1"/>
    <col min="10213" max="10213" width="2.7109375" style="3" customWidth="1"/>
    <col min="10214" max="10214" width="4.42578125" style="3" customWidth="1"/>
    <col min="10215" max="10215" width="0.5703125" style="3" customWidth="1"/>
    <col min="10216" max="10216" width="8.7109375" style="3" customWidth="1"/>
    <col min="10217" max="10217" width="3.42578125" style="3" customWidth="1"/>
    <col min="10218" max="10218" width="1" style="3" customWidth="1"/>
    <col min="10219" max="10219" width="0" style="3" hidden="1" customWidth="1"/>
    <col min="10220" max="10220" width="3.5703125" style="3" customWidth="1"/>
    <col min="10221" max="10221" width="6.140625" style="3" customWidth="1"/>
    <col min="10222" max="10222" width="14" style="3" customWidth="1"/>
    <col min="10223" max="10223" width="9.85546875" style="3" customWidth="1"/>
    <col min="10224" max="10224" width="0.28515625" style="3" customWidth="1"/>
    <col min="10225" max="10225" width="1.28515625" style="3" customWidth="1"/>
    <col min="10226" max="10226" width="0" style="3" hidden="1" customWidth="1"/>
    <col min="10227" max="10227" width="4" style="3" customWidth="1"/>
    <col min="10228" max="10228" width="3.140625" style="3" customWidth="1"/>
    <col min="10229" max="10229" width="0" style="3" hidden="1" customWidth="1"/>
    <col min="10230" max="10230" width="2" style="3" customWidth="1"/>
    <col min="10231" max="10231" width="0.5703125" style="3" customWidth="1"/>
    <col min="10232" max="10232" width="1.28515625" style="3" customWidth="1"/>
    <col min="10233" max="10233" width="8.28515625" style="3" customWidth="1"/>
    <col min="10234" max="10238" width="0" style="3" hidden="1" customWidth="1"/>
    <col min="10239" max="10240" width="9.140625" style="3"/>
    <col min="10241" max="10244" width="10.5703125" style="3" bestFit="1" customWidth="1"/>
    <col min="10245" max="10250" width="16.85546875" style="3" customWidth="1"/>
    <col min="10251" max="10466" width="9.140625" style="3"/>
    <col min="10467" max="10467" width="0.28515625" style="3" customWidth="1"/>
    <col min="10468" max="10468" width="12.7109375" style="3" customWidth="1"/>
    <col min="10469" max="10469" width="2.7109375" style="3" customWidth="1"/>
    <col min="10470" max="10470" width="4.42578125" style="3" customWidth="1"/>
    <col min="10471" max="10471" width="0.5703125" style="3" customWidth="1"/>
    <col min="10472" max="10472" width="8.7109375" style="3" customWidth="1"/>
    <col min="10473" max="10473" width="3.42578125" style="3" customWidth="1"/>
    <col min="10474" max="10474" width="1" style="3" customWidth="1"/>
    <col min="10475" max="10475" width="0" style="3" hidden="1" customWidth="1"/>
    <col min="10476" max="10476" width="3.5703125" style="3" customWidth="1"/>
    <col min="10477" max="10477" width="6.140625" style="3" customWidth="1"/>
    <col min="10478" max="10478" width="14" style="3" customWidth="1"/>
    <col min="10479" max="10479" width="9.85546875" style="3" customWidth="1"/>
    <col min="10480" max="10480" width="0.28515625" style="3" customWidth="1"/>
    <col min="10481" max="10481" width="1.28515625" style="3" customWidth="1"/>
    <col min="10482" max="10482" width="0" style="3" hidden="1" customWidth="1"/>
    <col min="10483" max="10483" width="4" style="3" customWidth="1"/>
    <col min="10484" max="10484" width="3.140625" style="3" customWidth="1"/>
    <col min="10485" max="10485" width="0" style="3" hidden="1" customWidth="1"/>
    <col min="10486" max="10486" width="2" style="3" customWidth="1"/>
    <col min="10487" max="10487" width="0.5703125" style="3" customWidth="1"/>
    <col min="10488" max="10488" width="1.28515625" style="3" customWidth="1"/>
    <col min="10489" max="10489" width="8.28515625" style="3" customWidth="1"/>
    <col min="10490" max="10494" width="0" style="3" hidden="1" customWidth="1"/>
    <col min="10495" max="10496" width="9.140625" style="3"/>
    <col min="10497" max="10500" width="10.5703125" style="3" bestFit="1" customWidth="1"/>
    <col min="10501" max="10506" width="16.85546875" style="3" customWidth="1"/>
    <col min="10507" max="10722" width="9.140625" style="3"/>
    <col min="10723" max="10723" width="0.28515625" style="3" customWidth="1"/>
    <col min="10724" max="10724" width="12.7109375" style="3" customWidth="1"/>
    <col min="10725" max="10725" width="2.7109375" style="3" customWidth="1"/>
    <col min="10726" max="10726" width="4.42578125" style="3" customWidth="1"/>
    <col min="10727" max="10727" width="0.5703125" style="3" customWidth="1"/>
    <col min="10728" max="10728" width="8.7109375" style="3" customWidth="1"/>
    <col min="10729" max="10729" width="3.42578125" style="3" customWidth="1"/>
    <col min="10730" max="10730" width="1" style="3" customWidth="1"/>
    <col min="10731" max="10731" width="0" style="3" hidden="1" customWidth="1"/>
    <col min="10732" max="10732" width="3.5703125" style="3" customWidth="1"/>
    <col min="10733" max="10733" width="6.140625" style="3" customWidth="1"/>
    <col min="10734" max="10734" width="14" style="3" customWidth="1"/>
    <col min="10735" max="10735" width="9.85546875" style="3" customWidth="1"/>
    <col min="10736" max="10736" width="0.28515625" style="3" customWidth="1"/>
    <col min="10737" max="10737" width="1.28515625" style="3" customWidth="1"/>
    <col min="10738" max="10738" width="0" style="3" hidden="1" customWidth="1"/>
    <col min="10739" max="10739" width="4" style="3" customWidth="1"/>
    <col min="10740" max="10740" width="3.140625" style="3" customWidth="1"/>
    <col min="10741" max="10741" width="0" style="3" hidden="1" customWidth="1"/>
    <col min="10742" max="10742" width="2" style="3" customWidth="1"/>
    <col min="10743" max="10743" width="0.5703125" style="3" customWidth="1"/>
    <col min="10744" max="10744" width="1.28515625" style="3" customWidth="1"/>
    <col min="10745" max="10745" width="8.28515625" style="3" customWidth="1"/>
    <col min="10746" max="10750" width="0" style="3" hidden="1" customWidth="1"/>
    <col min="10751" max="10752" width="9.140625" style="3"/>
    <col min="10753" max="10756" width="10.5703125" style="3" bestFit="1" customWidth="1"/>
    <col min="10757" max="10762" width="16.85546875" style="3" customWidth="1"/>
    <col min="10763" max="10978" width="9.140625" style="3"/>
    <col min="10979" max="10979" width="0.28515625" style="3" customWidth="1"/>
    <col min="10980" max="10980" width="12.7109375" style="3" customWidth="1"/>
    <col min="10981" max="10981" width="2.7109375" style="3" customWidth="1"/>
    <col min="10982" max="10982" width="4.42578125" style="3" customWidth="1"/>
    <col min="10983" max="10983" width="0.5703125" style="3" customWidth="1"/>
    <col min="10984" max="10984" width="8.7109375" style="3" customWidth="1"/>
    <col min="10985" max="10985" width="3.42578125" style="3" customWidth="1"/>
    <col min="10986" max="10986" width="1" style="3" customWidth="1"/>
    <col min="10987" max="10987" width="0" style="3" hidden="1" customWidth="1"/>
    <col min="10988" max="10988" width="3.5703125" style="3" customWidth="1"/>
    <col min="10989" max="10989" width="6.140625" style="3" customWidth="1"/>
    <col min="10990" max="10990" width="14" style="3" customWidth="1"/>
    <col min="10991" max="10991" width="9.85546875" style="3" customWidth="1"/>
    <col min="10992" max="10992" width="0.28515625" style="3" customWidth="1"/>
    <col min="10993" max="10993" width="1.28515625" style="3" customWidth="1"/>
    <col min="10994" max="10994" width="0" style="3" hidden="1" customWidth="1"/>
    <col min="10995" max="10995" width="4" style="3" customWidth="1"/>
    <col min="10996" max="10996" width="3.140625" style="3" customWidth="1"/>
    <col min="10997" max="10997" width="0" style="3" hidden="1" customWidth="1"/>
    <col min="10998" max="10998" width="2" style="3" customWidth="1"/>
    <col min="10999" max="10999" width="0.5703125" style="3" customWidth="1"/>
    <col min="11000" max="11000" width="1.28515625" style="3" customWidth="1"/>
    <col min="11001" max="11001" width="8.28515625" style="3" customWidth="1"/>
    <col min="11002" max="11006" width="0" style="3" hidden="1" customWidth="1"/>
    <col min="11007" max="11008" width="9.140625" style="3"/>
    <col min="11009" max="11012" width="10.5703125" style="3" bestFit="1" customWidth="1"/>
    <col min="11013" max="11018" width="16.85546875" style="3" customWidth="1"/>
    <col min="11019" max="11234" width="9.140625" style="3"/>
    <col min="11235" max="11235" width="0.28515625" style="3" customWidth="1"/>
    <col min="11236" max="11236" width="12.7109375" style="3" customWidth="1"/>
    <col min="11237" max="11237" width="2.7109375" style="3" customWidth="1"/>
    <col min="11238" max="11238" width="4.42578125" style="3" customWidth="1"/>
    <col min="11239" max="11239" width="0.5703125" style="3" customWidth="1"/>
    <col min="11240" max="11240" width="8.7109375" style="3" customWidth="1"/>
    <col min="11241" max="11241" width="3.42578125" style="3" customWidth="1"/>
    <col min="11242" max="11242" width="1" style="3" customWidth="1"/>
    <col min="11243" max="11243" width="0" style="3" hidden="1" customWidth="1"/>
    <col min="11244" max="11244" width="3.5703125" style="3" customWidth="1"/>
    <col min="11245" max="11245" width="6.140625" style="3" customWidth="1"/>
    <col min="11246" max="11246" width="14" style="3" customWidth="1"/>
    <col min="11247" max="11247" width="9.85546875" style="3" customWidth="1"/>
    <col min="11248" max="11248" width="0.28515625" style="3" customWidth="1"/>
    <col min="11249" max="11249" width="1.28515625" style="3" customWidth="1"/>
    <col min="11250" max="11250" width="0" style="3" hidden="1" customWidth="1"/>
    <col min="11251" max="11251" width="4" style="3" customWidth="1"/>
    <col min="11252" max="11252" width="3.140625" style="3" customWidth="1"/>
    <col min="11253" max="11253" width="0" style="3" hidden="1" customWidth="1"/>
    <col min="11254" max="11254" width="2" style="3" customWidth="1"/>
    <col min="11255" max="11255" width="0.5703125" style="3" customWidth="1"/>
    <col min="11256" max="11256" width="1.28515625" style="3" customWidth="1"/>
    <col min="11257" max="11257" width="8.28515625" style="3" customWidth="1"/>
    <col min="11258" max="11262" width="0" style="3" hidden="1" customWidth="1"/>
    <col min="11263" max="11264" width="9.140625" style="3"/>
    <col min="11265" max="11268" width="10.5703125" style="3" bestFit="1" customWidth="1"/>
    <col min="11269" max="11274" width="16.85546875" style="3" customWidth="1"/>
    <col min="11275" max="11490" width="9.140625" style="3"/>
    <col min="11491" max="11491" width="0.28515625" style="3" customWidth="1"/>
    <col min="11492" max="11492" width="12.7109375" style="3" customWidth="1"/>
    <col min="11493" max="11493" width="2.7109375" style="3" customWidth="1"/>
    <col min="11494" max="11494" width="4.42578125" style="3" customWidth="1"/>
    <col min="11495" max="11495" width="0.5703125" style="3" customWidth="1"/>
    <col min="11496" max="11496" width="8.7109375" style="3" customWidth="1"/>
    <col min="11497" max="11497" width="3.42578125" style="3" customWidth="1"/>
    <col min="11498" max="11498" width="1" style="3" customWidth="1"/>
    <col min="11499" max="11499" width="0" style="3" hidden="1" customWidth="1"/>
    <col min="11500" max="11500" width="3.5703125" style="3" customWidth="1"/>
    <col min="11501" max="11501" width="6.140625" style="3" customWidth="1"/>
    <col min="11502" max="11502" width="14" style="3" customWidth="1"/>
    <col min="11503" max="11503" width="9.85546875" style="3" customWidth="1"/>
    <col min="11504" max="11504" width="0.28515625" style="3" customWidth="1"/>
    <col min="11505" max="11505" width="1.28515625" style="3" customWidth="1"/>
    <col min="11506" max="11506" width="0" style="3" hidden="1" customWidth="1"/>
    <col min="11507" max="11507" width="4" style="3" customWidth="1"/>
    <col min="11508" max="11508" width="3.140625" style="3" customWidth="1"/>
    <col min="11509" max="11509" width="0" style="3" hidden="1" customWidth="1"/>
    <col min="11510" max="11510" width="2" style="3" customWidth="1"/>
    <col min="11511" max="11511" width="0.5703125" style="3" customWidth="1"/>
    <col min="11512" max="11512" width="1.28515625" style="3" customWidth="1"/>
    <col min="11513" max="11513" width="8.28515625" style="3" customWidth="1"/>
    <col min="11514" max="11518" width="0" style="3" hidden="1" customWidth="1"/>
    <col min="11519" max="11520" width="9.140625" style="3"/>
    <col min="11521" max="11524" width="10.5703125" style="3" bestFit="1" customWidth="1"/>
    <col min="11525" max="11530" width="16.85546875" style="3" customWidth="1"/>
    <col min="11531" max="11746" width="9.140625" style="3"/>
    <col min="11747" max="11747" width="0.28515625" style="3" customWidth="1"/>
    <col min="11748" max="11748" width="12.7109375" style="3" customWidth="1"/>
    <col min="11749" max="11749" width="2.7109375" style="3" customWidth="1"/>
    <col min="11750" max="11750" width="4.42578125" style="3" customWidth="1"/>
    <col min="11751" max="11751" width="0.5703125" style="3" customWidth="1"/>
    <col min="11752" max="11752" width="8.7109375" style="3" customWidth="1"/>
    <col min="11753" max="11753" width="3.42578125" style="3" customWidth="1"/>
    <col min="11754" max="11754" width="1" style="3" customWidth="1"/>
    <col min="11755" max="11755" width="0" style="3" hidden="1" customWidth="1"/>
    <col min="11756" max="11756" width="3.5703125" style="3" customWidth="1"/>
    <col min="11757" max="11757" width="6.140625" style="3" customWidth="1"/>
    <col min="11758" max="11758" width="14" style="3" customWidth="1"/>
    <col min="11759" max="11759" width="9.85546875" style="3" customWidth="1"/>
    <col min="11760" max="11760" width="0.28515625" style="3" customWidth="1"/>
    <col min="11761" max="11761" width="1.28515625" style="3" customWidth="1"/>
    <col min="11762" max="11762" width="0" style="3" hidden="1" customWidth="1"/>
    <col min="11763" max="11763" width="4" style="3" customWidth="1"/>
    <col min="11764" max="11764" width="3.140625" style="3" customWidth="1"/>
    <col min="11765" max="11765" width="0" style="3" hidden="1" customWidth="1"/>
    <col min="11766" max="11766" width="2" style="3" customWidth="1"/>
    <col min="11767" max="11767" width="0.5703125" style="3" customWidth="1"/>
    <col min="11768" max="11768" width="1.28515625" style="3" customWidth="1"/>
    <col min="11769" max="11769" width="8.28515625" style="3" customWidth="1"/>
    <col min="11770" max="11774" width="0" style="3" hidden="1" customWidth="1"/>
    <col min="11775" max="11776" width="9.140625" style="3"/>
    <col min="11777" max="11780" width="10.5703125" style="3" bestFit="1" customWidth="1"/>
    <col min="11781" max="11786" width="16.85546875" style="3" customWidth="1"/>
    <col min="11787" max="12002" width="9.140625" style="3"/>
    <col min="12003" max="12003" width="0.28515625" style="3" customWidth="1"/>
    <col min="12004" max="12004" width="12.7109375" style="3" customWidth="1"/>
    <col min="12005" max="12005" width="2.7109375" style="3" customWidth="1"/>
    <col min="12006" max="12006" width="4.42578125" style="3" customWidth="1"/>
    <col min="12007" max="12007" width="0.5703125" style="3" customWidth="1"/>
    <col min="12008" max="12008" width="8.7109375" style="3" customWidth="1"/>
    <col min="12009" max="12009" width="3.42578125" style="3" customWidth="1"/>
    <col min="12010" max="12010" width="1" style="3" customWidth="1"/>
    <col min="12011" max="12011" width="0" style="3" hidden="1" customWidth="1"/>
    <col min="12012" max="12012" width="3.5703125" style="3" customWidth="1"/>
    <col min="12013" max="12013" width="6.140625" style="3" customWidth="1"/>
    <col min="12014" max="12014" width="14" style="3" customWidth="1"/>
    <col min="12015" max="12015" width="9.85546875" style="3" customWidth="1"/>
    <col min="12016" max="12016" width="0.28515625" style="3" customWidth="1"/>
    <col min="12017" max="12017" width="1.28515625" style="3" customWidth="1"/>
    <col min="12018" max="12018" width="0" style="3" hidden="1" customWidth="1"/>
    <col min="12019" max="12019" width="4" style="3" customWidth="1"/>
    <col min="12020" max="12020" width="3.140625" style="3" customWidth="1"/>
    <col min="12021" max="12021" width="0" style="3" hidden="1" customWidth="1"/>
    <col min="12022" max="12022" width="2" style="3" customWidth="1"/>
    <col min="12023" max="12023" width="0.5703125" style="3" customWidth="1"/>
    <col min="12024" max="12024" width="1.28515625" style="3" customWidth="1"/>
    <col min="12025" max="12025" width="8.28515625" style="3" customWidth="1"/>
    <col min="12026" max="12030" width="0" style="3" hidden="1" customWidth="1"/>
    <col min="12031" max="12032" width="9.140625" style="3"/>
    <col min="12033" max="12036" width="10.5703125" style="3" bestFit="1" customWidth="1"/>
    <col min="12037" max="12042" width="16.85546875" style="3" customWidth="1"/>
    <col min="12043" max="12258" width="9.140625" style="3"/>
    <col min="12259" max="12259" width="0.28515625" style="3" customWidth="1"/>
    <col min="12260" max="12260" width="12.7109375" style="3" customWidth="1"/>
    <col min="12261" max="12261" width="2.7109375" style="3" customWidth="1"/>
    <col min="12262" max="12262" width="4.42578125" style="3" customWidth="1"/>
    <col min="12263" max="12263" width="0.5703125" style="3" customWidth="1"/>
    <col min="12264" max="12264" width="8.7109375" style="3" customWidth="1"/>
    <col min="12265" max="12265" width="3.42578125" style="3" customWidth="1"/>
    <col min="12266" max="12266" width="1" style="3" customWidth="1"/>
    <col min="12267" max="12267" width="0" style="3" hidden="1" customWidth="1"/>
    <col min="12268" max="12268" width="3.5703125" style="3" customWidth="1"/>
    <col min="12269" max="12269" width="6.140625" style="3" customWidth="1"/>
    <col min="12270" max="12270" width="14" style="3" customWidth="1"/>
    <col min="12271" max="12271" width="9.85546875" style="3" customWidth="1"/>
    <col min="12272" max="12272" width="0.28515625" style="3" customWidth="1"/>
    <col min="12273" max="12273" width="1.28515625" style="3" customWidth="1"/>
    <col min="12274" max="12274" width="0" style="3" hidden="1" customWidth="1"/>
    <col min="12275" max="12275" width="4" style="3" customWidth="1"/>
    <col min="12276" max="12276" width="3.140625" style="3" customWidth="1"/>
    <col min="12277" max="12277" width="0" style="3" hidden="1" customWidth="1"/>
    <col min="12278" max="12278" width="2" style="3" customWidth="1"/>
    <col min="12279" max="12279" width="0.5703125" style="3" customWidth="1"/>
    <col min="12280" max="12280" width="1.28515625" style="3" customWidth="1"/>
    <col min="12281" max="12281" width="8.28515625" style="3" customWidth="1"/>
    <col min="12282" max="12286" width="0" style="3" hidden="1" customWidth="1"/>
    <col min="12287" max="12288" width="9.140625" style="3"/>
    <col min="12289" max="12292" width="10.5703125" style="3" bestFit="1" customWidth="1"/>
    <col min="12293" max="12298" width="16.85546875" style="3" customWidth="1"/>
    <col min="12299" max="12514" width="9.140625" style="3"/>
    <col min="12515" max="12515" width="0.28515625" style="3" customWidth="1"/>
    <col min="12516" max="12516" width="12.7109375" style="3" customWidth="1"/>
    <col min="12517" max="12517" width="2.7109375" style="3" customWidth="1"/>
    <col min="12518" max="12518" width="4.42578125" style="3" customWidth="1"/>
    <col min="12519" max="12519" width="0.5703125" style="3" customWidth="1"/>
    <col min="12520" max="12520" width="8.7109375" style="3" customWidth="1"/>
    <col min="12521" max="12521" width="3.42578125" style="3" customWidth="1"/>
    <col min="12522" max="12522" width="1" style="3" customWidth="1"/>
    <col min="12523" max="12523" width="0" style="3" hidden="1" customWidth="1"/>
    <col min="12524" max="12524" width="3.5703125" style="3" customWidth="1"/>
    <col min="12525" max="12525" width="6.140625" style="3" customWidth="1"/>
    <col min="12526" max="12526" width="14" style="3" customWidth="1"/>
    <col min="12527" max="12527" width="9.85546875" style="3" customWidth="1"/>
    <col min="12528" max="12528" width="0.28515625" style="3" customWidth="1"/>
    <col min="12529" max="12529" width="1.28515625" style="3" customWidth="1"/>
    <col min="12530" max="12530" width="0" style="3" hidden="1" customWidth="1"/>
    <col min="12531" max="12531" width="4" style="3" customWidth="1"/>
    <col min="12532" max="12532" width="3.140625" style="3" customWidth="1"/>
    <col min="12533" max="12533" width="0" style="3" hidden="1" customWidth="1"/>
    <col min="12534" max="12534" width="2" style="3" customWidth="1"/>
    <col min="12535" max="12535" width="0.5703125" style="3" customWidth="1"/>
    <col min="12536" max="12536" width="1.28515625" style="3" customWidth="1"/>
    <col min="12537" max="12537" width="8.28515625" style="3" customWidth="1"/>
    <col min="12538" max="12542" width="0" style="3" hidden="1" customWidth="1"/>
    <col min="12543" max="12544" width="9.140625" style="3"/>
    <col min="12545" max="12548" width="10.5703125" style="3" bestFit="1" customWidth="1"/>
    <col min="12549" max="12554" width="16.85546875" style="3" customWidth="1"/>
    <col min="12555" max="12770" width="9.140625" style="3"/>
    <col min="12771" max="12771" width="0.28515625" style="3" customWidth="1"/>
    <col min="12772" max="12772" width="12.7109375" style="3" customWidth="1"/>
    <col min="12773" max="12773" width="2.7109375" style="3" customWidth="1"/>
    <col min="12774" max="12774" width="4.42578125" style="3" customWidth="1"/>
    <col min="12775" max="12775" width="0.5703125" style="3" customWidth="1"/>
    <col min="12776" max="12776" width="8.7109375" style="3" customWidth="1"/>
    <col min="12777" max="12777" width="3.42578125" style="3" customWidth="1"/>
    <col min="12778" max="12778" width="1" style="3" customWidth="1"/>
    <col min="12779" max="12779" width="0" style="3" hidden="1" customWidth="1"/>
    <col min="12780" max="12780" width="3.5703125" style="3" customWidth="1"/>
    <col min="12781" max="12781" width="6.140625" style="3" customWidth="1"/>
    <col min="12782" max="12782" width="14" style="3" customWidth="1"/>
    <col min="12783" max="12783" width="9.85546875" style="3" customWidth="1"/>
    <col min="12784" max="12784" width="0.28515625" style="3" customWidth="1"/>
    <col min="12785" max="12785" width="1.28515625" style="3" customWidth="1"/>
    <col min="12786" max="12786" width="0" style="3" hidden="1" customWidth="1"/>
    <col min="12787" max="12787" width="4" style="3" customWidth="1"/>
    <col min="12788" max="12788" width="3.140625" style="3" customWidth="1"/>
    <col min="12789" max="12789" width="0" style="3" hidden="1" customWidth="1"/>
    <col min="12790" max="12790" width="2" style="3" customWidth="1"/>
    <col min="12791" max="12791" width="0.5703125" style="3" customWidth="1"/>
    <col min="12792" max="12792" width="1.28515625" style="3" customWidth="1"/>
    <col min="12793" max="12793" width="8.28515625" style="3" customWidth="1"/>
    <col min="12794" max="12798" width="0" style="3" hidden="1" customWidth="1"/>
    <col min="12799" max="12800" width="9.140625" style="3"/>
    <col min="12801" max="12804" width="10.5703125" style="3" bestFit="1" customWidth="1"/>
    <col min="12805" max="12810" width="16.85546875" style="3" customWidth="1"/>
    <col min="12811" max="13026" width="9.140625" style="3"/>
    <col min="13027" max="13027" width="0.28515625" style="3" customWidth="1"/>
    <col min="13028" max="13028" width="12.7109375" style="3" customWidth="1"/>
    <col min="13029" max="13029" width="2.7109375" style="3" customWidth="1"/>
    <col min="13030" max="13030" width="4.42578125" style="3" customWidth="1"/>
    <col min="13031" max="13031" width="0.5703125" style="3" customWidth="1"/>
    <col min="13032" max="13032" width="8.7109375" style="3" customWidth="1"/>
    <col min="13033" max="13033" width="3.42578125" style="3" customWidth="1"/>
    <col min="13034" max="13034" width="1" style="3" customWidth="1"/>
    <col min="13035" max="13035" width="0" style="3" hidden="1" customWidth="1"/>
    <col min="13036" max="13036" width="3.5703125" style="3" customWidth="1"/>
    <col min="13037" max="13037" width="6.140625" style="3" customWidth="1"/>
    <col min="13038" max="13038" width="14" style="3" customWidth="1"/>
    <col min="13039" max="13039" width="9.85546875" style="3" customWidth="1"/>
    <col min="13040" max="13040" width="0.28515625" style="3" customWidth="1"/>
    <col min="13041" max="13041" width="1.28515625" style="3" customWidth="1"/>
    <col min="13042" max="13042" width="0" style="3" hidden="1" customWidth="1"/>
    <col min="13043" max="13043" width="4" style="3" customWidth="1"/>
    <col min="13044" max="13044" width="3.140625" style="3" customWidth="1"/>
    <col min="13045" max="13045" width="0" style="3" hidden="1" customWidth="1"/>
    <col min="13046" max="13046" width="2" style="3" customWidth="1"/>
    <col min="13047" max="13047" width="0.5703125" style="3" customWidth="1"/>
    <col min="13048" max="13048" width="1.28515625" style="3" customWidth="1"/>
    <col min="13049" max="13049" width="8.28515625" style="3" customWidth="1"/>
    <col min="13050" max="13054" width="0" style="3" hidden="1" customWidth="1"/>
    <col min="13055" max="13056" width="9.140625" style="3"/>
    <col min="13057" max="13060" width="10.5703125" style="3" bestFit="1" customWidth="1"/>
    <col min="13061" max="13066" width="16.85546875" style="3" customWidth="1"/>
    <col min="13067" max="13282" width="9.140625" style="3"/>
    <col min="13283" max="13283" width="0.28515625" style="3" customWidth="1"/>
    <col min="13284" max="13284" width="12.7109375" style="3" customWidth="1"/>
    <col min="13285" max="13285" width="2.7109375" style="3" customWidth="1"/>
    <col min="13286" max="13286" width="4.42578125" style="3" customWidth="1"/>
    <col min="13287" max="13287" width="0.5703125" style="3" customWidth="1"/>
    <col min="13288" max="13288" width="8.7109375" style="3" customWidth="1"/>
    <col min="13289" max="13289" width="3.42578125" style="3" customWidth="1"/>
    <col min="13290" max="13290" width="1" style="3" customWidth="1"/>
    <col min="13291" max="13291" width="0" style="3" hidden="1" customWidth="1"/>
    <col min="13292" max="13292" width="3.5703125" style="3" customWidth="1"/>
    <col min="13293" max="13293" width="6.140625" style="3" customWidth="1"/>
    <col min="13294" max="13294" width="14" style="3" customWidth="1"/>
    <col min="13295" max="13295" width="9.85546875" style="3" customWidth="1"/>
    <col min="13296" max="13296" width="0.28515625" style="3" customWidth="1"/>
    <col min="13297" max="13297" width="1.28515625" style="3" customWidth="1"/>
    <col min="13298" max="13298" width="0" style="3" hidden="1" customWidth="1"/>
    <col min="13299" max="13299" width="4" style="3" customWidth="1"/>
    <col min="13300" max="13300" width="3.140625" style="3" customWidth="1"/>
    <col min="13301" max="13301" width="0" style="3" hidden="1" customWidth="1"/>
    <col min="13302" max="13302" width="2" style="3" customWidth="1"/>
    <col min="13303" max="13303" width="0.5703125" style="3" customWidth="1"/>
    <col min="13304" max="13304" width="1.28515625" style="3" customWidth="1"/>
    <col min="13305" max="13305" width="8.28515625" style="3" customWidth="1"/>
    <col min="13306" max="13310" width="0" style="3" hidden="1" customWidth="1"/>
    <col min="13311" max="13312" width="9.140625" style="3"/>
    <col min="13313" max="13316" width="10.5703125" style="3" bestFit="1" customWidth="1"/>
    <col min="13317" max="13322" width="16.85546875" style="3" customWidth="1"/>
    <col min="13323" max="13538" width="9.140625" style="3"/>
    <col min="13539" max="13539" width="0.28515625" style="3" customWidth="1"/>
    <col min="13540" max="13540" width="12.7109375" style="3" customWidth="1"/>
    <col min="13541" max="13541" width="2.7109375" style="3" customWidth="1"/>
    <col min="13542" max="13542" width="4.42578125" style="3" customWidth="1"/>
    <col min="13543" max="13543" width="0.5703125" style="3" customWidth="1"/>
    <col min="13544" max="13544" width="8.7109375" style="3" customWidth="1"/>
    <col min="13545" max="13545" width="3.42578125" style="3" customWidth="1"/>
    <col min="13546" max="13546" width="1" style="3" customWidth="1"/>
    <col min="13547" max="13547" width="0" style="3" hidden="1" customWidth="1"/>
    <col min="13548" max="13548" width="3.5703125" style="3" customWidth="1"/>
    <col min="13549" max="13549" width="6.140625" style="3" customWidth="1"/>
    <col min="13550" max="13550" width="14" style="3" customWidth="1"/>
    <col min="13551" max="13551" width="9.85546875" style="3" customWidth="1"/>
    <col min="13552" max="13552" width="0.28515625" style="3" customWidth="1"/>
    <col min="13553" max="13553" width="1.28515625" style="3" customWidth="1"/>
    <col min="13554" max="13554" width="0" style="3" hidden="1" customWidth="1"/>
    <col min="13555" max="13555" width="4" style="3" customWidth="1"/>
    <col min="13556" max="13556" width="3.140625" style="3" customWidth="1"/>
    <col min="13557" max="13557" width="0" style="3" hidden="1" customWidth="1"/>
    <col min="13558" max="13558" width="2" style="3" customWidth="1"/>
    <col min="13559" max="13559" width="0.5703125" style="3" customWidth="1"/>
    <col min="13560" max="13560" width="1.28515625" style="3" customWidth="1"/>
    <col min="13561" max="13561" width="8.28515625" style="3" customWidth="1"/>
    <col min="13562" max="13566" width="0" style="3" hidden="1" customWidth="1"/>
    <col min="13567" max="13568" width="9.140625" style="3"/>
    <col min="13569" max="13572" width="10.5703125" style="3" bestFit="1" customWidth="1"/>
    <col min="13573" max="13578" width="16.85546875" style="3" customWidth="1"/>
    <col min="13579" max="13794" width="9.140625" style="3"/>
    <col min="13795" max="13795" width="0.28515625" style="3" customWidth="1"/>
    <col min="13796" max="13796" width="12.7109375" style="3" customWidth="1"/>
    <col min="13797" max="13797" width="2.7109375" style="3" customWidth="1"/>
    <col min="13798" max="13798" width="4.42578125" style="3" customWidth="1"/>
    <col min="13799" max="13799" width="0.5703125" style="3" customWidth="1"/>
    <col min="13800" max="13800" width="8.7109375" style="3" customWidth="1"/>
    <col min="13801" max="13801" width="3.42578125" style="3" customWidth="1"/>
    <col min="13802" max="13802" width="1" style="3" customWidth="1"/>
    <col min="13803" max="13803" width="0" style="3" hidden="1" customWidth="1"/>
    <col min="13804" max="13804" width="3.5703125" style="3" customWidth="1"/>
    <col min="13805" max="13805" width="6.140625" style="3" customWidth="1"/>
    <col min="13806" max="13806" width="14" style="3" customWidth="1"/>
    <col min="13807" max="13807" width="9.85546875" style="3" customWidth="1"/>
    <col min="13808" max="13808" width="0.28515625" style="3" customWidth="1"/>
    <col min="13809" max="13809" width="1.28515625" style="3" customWidth="1"/>
    <col min="13810" max="13810" width="0" style="3" hidden="1" customWidth="1"/>
    <col min="13811" max="13811" width="4" style="3" customWidth="1"/>
    <col min="13812" max="13812" width="3.140625" style="3" customWidth="1"/>
    <col min="13813" max="13813" width="0" style="3" hidden="1" customWidth="1"/>
    <col min="13814" max="13814" width="2" style="3" customWidth="1"/>
    <col min="13815" max="13815" width="0.5703125" style="3" customWidth="1"/>
    <col min="13816" max="13816" width="1.28515625" style="3" customWidth="1"/>
    <col min="13817" max="13817" width="8.28515625" style="3" customWidth="1"/>
    <col min="13818" max="13822" width="0" style="3" hidden="1" customWidth="1"/>
    <col min="13823" max="13824" width="9.140625" style="3"/>
    <col min="13825" max="13828" width="10.5703125" style="3" bestFit="1" customWidth="1"/>
    <col min="13829" max="13834" width="16.85546875" style="3" customWidth="1"/>
    <col min="13835" max="14050" width="9.140625" style="3"/>
    <col min="14051" max="14051" width="0.28515625" style="3" customWidth="1"/>
    <col min="14052" max="14052" width="12.7109375" style="3" customWidth="1"/>
    <col min="14053" max="14053" width="2.7109375" style="3" customWidth="1"/>
    <col min="14054" max="14054" width="4.42578125" style="3" customWidth="1"/>
    <col min="14055" max="14055" width="0.5703125" style="3" customWidth="1"/>
    <col min="14056" max="14056" width="8.7109375" style="3" customWidth="1"/>
    <col min="14057" max="14057" width="3.42578125" style="3" customWidth="1"/>
    <col min="14058" max="14058" width="1" style="3" customWidth="1"/>
    <col min="14059" max="14059" width="0" style="3" hidden="1" customWidth="1"/>
    <col min="14060" max="14060" width="3.5703125" style="3" customWidth="1"/>
    <col min="14061" max="14061" width="6.140625" style="3" customWidth="1"/>
    <col min="14062" max="14062" width="14" style="3" customWidth="1"/>
    <col min="14063" max="14063" width="9.85546875" style="3" customWidth="1"/>
    <col min="14064" max="14064" width="0.28515625" style="3" customWidth="1"/>
    <col min="14065" max="14065" width="1.28515625" style="3" customWidth="1"/>
    <col min="14066" max="14066" width="0" style="3" hidden="1" customWidth="1"/>
    <col min="14067" max="14067" width="4" style="3" customWidth="1"/>
    <col min="14068" max="14068" width="3.140625" style="3" customWidth="1"/>
    <col min="14069" max="14069" width="0" style="3" hidden="1" customWidth="1"/>
    <col min="14070" max="14070" width="2" style="3" customWidth="1"/>
    <col min="14071" max="14071" width="0.5703125" style="3" customWidth="1"/>
    <col min="14072" max="14072" width="1.28515625" style="3" customWidth="1"/>
    <col min="14073" max="14073" width="8.28515625" style="3" customWidth="1"/>
    <col min="14074" max="14078" width="0" style="3" hidden="1" customWidth="1"/>
    <col min="14079" max="14080" width="9.140625" style="3"/>
    <col min="14081" max="14084" width="10.5703125" style="3" bestFit="1" customWidth="1"/>
    <col min="14085" max="14090" width="16.85546875" style="3" customWidth="1"/>
    <col min="14091" max="14306" width="9.140625" style="3"/>
    <col min="14307" max="14307" width="0.28515625" style="3" customWidth="1"/>
    <col min="14308" max="14308" width="12.7109375" style="3" customWidth="1"/>
    <col min="14309" max="14309" width="2.7109375" style="3" customWidth="1"/>
    <col min="14310" max="14310" width="4.42578125" style="3" customWidth="1"/>
    <col min="14311" max="14311" width="0.5703125" style="3" customWidth="1"/>
    <col min="14312" max="14312" width="8.7109375" style="3" customWidth="1"/>
    <col min="14313" max="14313" width="3.42578125" style="3" customWidth="1"/>
    <col min="14314" max="14314" width="1" style="3" customWidth="1"/>
    <col min="14315" max="14315" width="0" style="3" hidden="1" customWidth="1"/>
    <col min="14316" max="14316" width="3.5703125" style="3" customWidth="1"/>
    <col min="14317" max="14317" width="6.140625" style="3" customWidth="1"/>
    <col min="14318" max="14318" width="14" style="3" customWidth="1"/>
    <col min="14319" max="14319" width="9.85546875" style="3" customWidth="1"/>
    <col min="14320" max="14320" width="0.28515625" style="3" customWidth="1"/>
    <col min="14321" max="14321" width="1.28515625" style="3" customWidth="1"/>
    <col min="14322" max="14322" width="0" style="3" hidden="1" customWidth="1"/>
    <col min="14323" max="14323" width="4" style="3" customWidth="1"/>
    <col min="14324" max="14324" width="3.140625" style="3" customWidth="1"/>
    <col min="14325" max="14325" width="0" style="3" hidden="1" customWidth="1"/>
    <col min="14326" max="14326" width="2" style="3" customWidth="1"/>
    <col min="14327" max="14327" width="0.5703125" style="3" customWidth="1"/>
    <col min="14328" max="14328" width="1.28515625" style="3" customWidth="1"/>
    <col min="14329" max="14329" width="8.28515625" style="3" customWidth="1"/>
    <col min="14330" max="14334" width="0" style="3" hidden="1" customWidth="1"/>
    <col min="14335" max="14336" width="9.140625" style="3"/>
    <col min="14337" max="14340" width="10.5703125" style="3" bestFit="1" customWidth="1"/>
    <col min="14341" max="14346" width="16.85546875" style="3" customWidth="1"/>
    <col min="14347" max="14562" width="9.140625" style="3"/>
    <col min="14563" max="14563" width="0.28515625" style="3" customWidth="1"/>
    <col min="14564" max="14564" width="12.7109375" style="3" customWidth="1"/>
    <col min="14565" max="14565" width="2.7109375" style="3" customWidth="1"/>
    <col min="14566" max="14566" width="4.42578125" style="3" customWidth="1"/>
    <col min="14567" max="14567" width="0.5703125" style="3" customWidth="1"/>
    <col min="14568" max="14568" width="8.7109375" style="3" customWidth="1"/>
    <col min="14569" max="14569" width="3.42578125" style="3" customWidth="1"/>
    <col min="14570" max="14570" width="1" style="3" customWidth="1"/>
    <col min="14571" max="14571" width="0" style="3" hidden="1" customWidth="1"/>
    <col min="14572" max="14572" width="3.5703125" style="3" customWidth="1"/>
    <col min="14573" max="14573" width="6.140625" style="3" customWidth="1"/>
    <col min="14574" max="14574" width="14" style="3" customWidth="1"/>
    <col min="14575" max="14575" width="9.85546875" style="3" customWidth="1"/>
    <col min="14576" max="14576" width="0.28515625" style="3" customWidth="1"/>
    <col min="14577" max="14577" width="1.28515625" style="3" customWidth="1"/>
    <col min="14578" max="14578" width="0" style="3" hidden="1" customWidth="1"/>
    <col min="14579" max="14579" width="4" style="3" customWidth="1"/>
    <col min="14580" max="14580" width="3.140625" style="3" customWidth="1"/>
    <col min="14581" max="14581" width="0" style="3" hidden="1" customWidth="1"/>
    <col min="14582" max="14582" width="2" style="3" customWidth="1"/>
    <col min="14583" max="14583" width="0.5703125" style="3" customWidth="1"/>
    <col min="14584" max="14584" width="1.28515625" style="3" customWidth="1"/>
    <col min="14585" max="14585" width="8.28515625" style="3" customWidth="1"/>
    <col min="14586" max="14590" width="0" style="3" hidden="1" customWidth="1"/>
    <col min="14591" max="14592" width="9.140625" style="3"/>
    <col min="14593" max="14596" width="10.5703125" style="3" bestFit="1" customWidth="1"/>
    <col min="14597" max="14602" width="16.85546875" style="3" customWidth="1"/>
    <col min="14603" max="14818" width="9.140625" style="3"/>
    <col min="14819" max="14819" width="0.28515625" style="3" customWidth="1"/>
    <col min="14820" max="14820" width="12.7109375" style="3" customWidth="1"/>
    <col min="14821" max="14821" width="2.7109375" style="3" customWidth="1"/>
    <col min="14822" max="14822" width="4.42578125" style="3" customWidth="1"/>
    <col min="14823" max="14823" width="0.5703125" style="3" customWidth="1"/>
    <col min="14824" max="14824" width="8.7109375" style="3" customWidth="1"/>
    <col min="14825" max="14825" width="3.42578125" style="3" customWidth="1"/>
    <col min="14826" max="14826" width="1" style="3" customWidth="1"/>
    <col min="14827" max="14827" width="0" style="3" hidden="1" customWidth="1"/>
    <col min="14828" max="14828" width="3.5703125" style="3" customWidth="1"/>
    <col min="14829" max="14829" width="6.140625" style="3" customWidth="1"/>
    <col min="14830" max="14830" width="14" style="3" customWidth="1"/>
    <col min="14831" max="14831" width="9.85546875" style="3" customWidth="1"/>
    <col min="14832" max="14832" width="0.28515625" style="3" customWidth="1"/>
    <col min="14833" max="14833" width="1.28515625" style="3" customWidth="1"/>
    <col min="14834" max="14834" width="0" style="3" hidden="1" customWidth="1"/>
    <col min="14835" max="14835" width="4" style="3" customWidth="1"/>
    <col min="14836" max="14836" width="3.140625" style="3" customWidth="1"/>
    <col min="14837" max="14837" width="0" style="3" hidden="1" customWidth="1"/>
    <col min="14838" max="14838" width="2" style="3" customWidth="1"/>
    <col min="14839" max="14839" width="0.5703125" style="3" customWidth="1"/>
    <col min="14840" max="14840" width="1.28515625" style="3" customWidth="1"/>
    <col min="14841" max="14841" width="8.28515625" style="3" customWidth="1"/>
    <col min="14842" max="14846" width="0" style="3" hidden="1" customWidth="1"/>
    <col min="14847" max="14848" width="9.140625" style="3"/>
    <col min="14849" max="14852" width="10.5703125" style="3" bestFit="1" customWidth="1"/>
    <col min="14853" max="14858" width="16.85546875" style="3" customWidth="1"/>
    <col min="14859" max="15074" width="9.140625" style="3"/>
    <col min="15075" max="15075" width="0.28515625" style="3" customWidth="1"/>
    <col min="15076" max="15076" width="12.7109375" style="3" customWidth="1"/>
    <col min="15077" max="15077" width="2.7109375" style="3" customWidth="1"/>
    <col min="15078" max="15078" width="4.42578125" style="3" customWidth="1"/>
    <col min="15079" max="15079" width="0.5703125" style="3" customWidth="1"/>
    <col min="15080" max="15080" width="8.7109375" style="3" customWidth="1"/>
    <col min="15081" max="15081" width="3.42578125" style="3" customWidth="1"/>
    <col min="15082" max="15082" width="1" style="3" customWidth="1"/>
    <col min="15083" max="15083" width="0" style="3" hidden="1" customWidth="1"/>
    <col min="15084" max="15084" width="3.5703125" style="3" customWidth="1"/>
    <col min="15085" max="15085" width="6.140625" style="3" customWidth="1"/>
    <col min="15086" max="15086" width="14" style="3" customWidth="1"/>
    <col min="15087" max="15087" width="9.85546875" style="3" customWidth="1"/>
    <col min="15088" max="15088" width="0.28515625" style="3" customWidth="1"/>
    <col min="15089" max="15089" width="1.28515625" style="3" customWidth="1"/>
    <col min="15090" max="15090" width="0" style="3" hidden="1" customWidth="1"/>
    <col min="15091" max="15091" width="4" style="3" customWidth="1"/>
    <col min="15092" max="15092" width="3.140625" style="3" customWidth="1"/>
    <col min="15093" max="15093" width="0" style="3" hidden="1" customWidth="1"/>
    <col min="15094" max="15094" width="2" style="3" customWidth="1"/>
    <col min="15095" max="15095" width="0.5703125" style="3" customWidth="1"/>
    <col min="15096" max="15096" width="1.28515625" style="3" customWidth="1"/>
    <col min="15097" max="15097" width="8.28515625" style="3" customWidth="1"/>
    <col min="15098" max="15102" width="0" style="3" hidden="1" customWidth="1"/>
    <col min="15103" max="15104" width="9.140625" style="3"/>
    <col min="15105" max="15108" width="10.5703125" style="3" bestFit="1" customWidth="1"/>
    <col min="15109" max="15114" width="16.85546875" style="3" customWidth="1"/>
    <col min="15115" max="15330" width="9.140625" style="3"/>
    <col min="15331" max="15331" width="0.28515625" style="3" customWidth="1"/>
    <col min="15332" max="15332" width="12.7109375" style="3" customWidth="1"/>
    <col min="15333" max="15333" width="2.7109375" style="3" customWidth="1"/>
    <col min="15334" max="15334" width="4.42578125" style="3" customWidth="1"/>
    <col min="15335" max="15335" width="0.5703125" style="3" customWidth="1"/>
    <col min="15336" max="15336" width="8.7109375" style="3" customWidth="1"/>
    <col min="15337" max="15337" width="3.42578125" style="3" customWidth="1"/>
    <col min="15338" max="15338" width="1" style="3" customWidth="1"/>
    <col min="15339" max="15339" width="0" style="3" hidden="1" customWidth="1"/>
    <col min="15340" max="15340" width="3.5703125" style="3" customWidth="1"/>
    <col min="15341" max="15341" width="6.140625" style="3" customWidth="1"/>
    <col min="15342" max="15342" width="14" style="3" customWidth="1"/>
    <col min="15343" max="15343" width="9.85546875" style="3" customWidth="1"/>
    <col min="15344" max="15344" width="0.28515625" style="3" customWidth="1"/>
    <col min="15345" max="15345" width="1.28515625" style="3" customWidth="1"/>
    <col min="15346" max="15346" width="0" style="3" hidden="1" customWidth="1"/>
    <col min="15347" max="15347" width="4" style="3" customWidth="1"/>
    <col min="15348" max="15348" width="3.140625" style="3" customWidth="1"/>
    <col min="15349" max="15349" width="0" style="3" hidden="1" customWidth="1"/>
    <col min="15350" max="15350" width="2" style="3" customWidth="1"/>
    <col min="15351" max="15351" width="0.5703125" style="3" customWidth="1"/>
    <col min="15352" max="15352" width="1.28515625" style="3" customWidth="1"/>
    <col min="15353" max="15353" width="8.28515625" style="3" customWidth="1"/>
    <col min="15354" max="15358" width="0" style="3" hidden="1" customWidth="1"/>
    <col min="15359" max="15360" width="9.140625" style="3"/>
    <col min="15361" max="15364" width="10.5703125" style="3" bestFit="1" customWidth="1"/>
    <col min="15365" max="15370" width="16.85546875" style="3" customWidth="1"/>
    <col min="15371" max="15586" width="9.140625" style="3"/>
    <col min="15587" max="15587" width="0.28515625" style="3" customWidth="1"/>
    <col min="15588" max="15588" width="12.7109375" style="3" customWidth="1"/>
    <col min="15589" max="15589" width="2.7109375" style="3" customWidth="1"/>
    <col min="15590" max="15590" width="4.42578125" style="3" customWidth="1"/>
    <col min="15591" max="15591" width="0.5703125" style="3" customWidth="1"/>
    <col min="15592" max="15592" width="8.7109375" style="3" customWidth="1"/>
    <col min="15593" max="15593" width="3.42578125" style="3" customWidth="1"/>
    <col min="15594" max="15594" width="1" style="3" customWidth="1"/>
    <col min="15595" max="15595" width="0" style="3" hidden="1" customWidth="1"/>
    <col min="15596" max="15596" width="3.5703125" style="3" customWidth="1"/>
    <col min="15597" max="15597" width="6.140625" style="3" customWidth="1"/>
    <col min="15598" max="15598" width="14" style="3" customWidth="1"/>
    <col min="15599" max="15599" width="9.85546875" style="3" customWidth="1"/>
    <col min="15600" max="15600" width="0.28515625" style="3" customWidth="1"/>
    <col min="15601" max="15601" width="1.28515625" style="3" customWidth="1"/>
    <col min="15602" max="15602" width="0" style="3" hidden="1" customWidth="1"/>
    <col min="15603" max="15603" width="4" style="3" customWidth="1"/>
    <col min="15604" max="15604" width="3.140625" style="3" customWidth="1"/>
    <col min="15605" max="15605" width="0" style="3" hidden="1" customWidth="1"/>
    <col min="15606" max="15606" width="2" style="3" customWidth="1"/>
    <col min="15607" max="15607" width="0.5703125" style="3" customWidth="1"/>
    <col min="15608" max="15608" width="1.28515625" style="3" customWidth="1"/>
    <col min="15609" max="15609" width="8.28515625" style="3" customWidth="1"/>
    <col min="15610" max="15614" width="0" style="3" hidden="1" customWidth="1"/>
    <col min="15615" max="15616" width="9.140625" style="3"/>
    <col min="15617" max="15620" width="10.5703125" style="3" bestFit="1" customWidth="1"/>
    <col min="15621" max="15626" width="16.85546875" style="3" customWidth="1"/>
    <col min="15627" max="15842" width="9.140625" style="3"/>
    <col min="15843" max="15843" width="0.28515625" style="3" customWidth="1"/>
    <col min="15844" max="15844" width="12.7109375" style="3" customWidth="1"/>
    <col min="15845" max="15845" width="2.7109375" style="3" customWidth="1"/>
    <col min="15846" max="15846" width="4.42578125" style="3" customWidth="1"/>
    <col min="15847" max="15847" width="0.5703125" style="3" customWidth="1"/>
    <col min="15848" max="15848" width="8.7109375" style="3" customWidth="1"/>
    <col min="15849" max="15849" width="3.42578125" style="3" customWidth="1"/>
    <col min="15850" max="15850" width="1" style="3" customWidth="1"/>
    <col min="15851" max="15851" width="0" style="3" hidden="1" customWidth="1"/>
    <col min="15852" max="15852" width="3.5703125" style="3" customWidth="1"/>
    <col min="15853" max="15853" width="6.140625" style="3" customWidth="1"/>
    <col min="15854" max="15854" width="14" style="3" customWidth="1"/>
    <col min="15855" max="15855" width="9.85546875" style="3" customWidth="1"/>
    <col min="15856" max="15856" width="0.28515625" style="3" customWidth="1"/>
    <col min="15857" max="15857" width="1.28515625" style="3" customWidth="1"/>
    <col min="15858" max="15858" width="0" style="3" hidden="1" customWidth="1"/>
    <col min="15859" max="15859" width="4" style="3" customWidth="1"/>
    <col min="15860" max="15860" width="3.140625" style="3" customWidth="1"/>
    <col min="15861" max="15861" width="0" style="3" hidden="1" customWidth="1"/>
    <col min="15862" max="15862" width="2" style="3" customWidth="1"/>
    <col min="15863" max="15863" width="0.5703125" style="3" customWidth="1"/>
    <col min="15864" max="15864" width="1.28515625" style="3" customWidth="1"/>
    <col min="15865" max="15865" width="8.28515625" style="3" customWidth="1"/>
    <col min="15866" max="15870" width="0" style="3" hidden="1" customWidth="1"/>
    <col min="15871" max="15872" width="9.140625" style="3"/>
    <col min="15873" max="15876" width="10.5703125" style="3" bestFit="1" customWidth="1"/>
    <col min="15877" max="15882" width="16.85546875" style="3" customWidth="1"/>
    <col min="15883" max="16098" width="9.140625" style="3"/>
    <col min="16099" max="16099" width="0.28515625" style="3" customWidth="1"/>
    <col min="16100" max="16100" width="12.7109375" style="3" customWidth="1"/>
    <col min="16101" max="16101" width="2.7109375" style="3" customWidth="1"/>
    <col min="16102" max="16102" width="4.42578125" style="3" customWidth="1"/>
    <col min="16103" max="16103" width="0.5703125" style="3" customWidth="1"/>
    <col min="16104" max="16104" width="8.7109375" style="3" customWidth="1"/>
    <col min="16105" max="16105" width="3.42578125" style="3" customWidth="1"/>
    <col min="16106" max="16106" width="1" style="3" customWidth="1"/>
    <col min="16107" max="16107" width="0" style="3" hidden="1" customWidth="1"/>
    <col min="16108" max="16108" width="3.5703125" style="3" customWidth="1"/>
    <col min="16109" max="16109" width="6.140625" style="3" customWidth="1"/>
    <col min="16110" max="16110" width="14" style="3" customWidth="1"/>
    <col min="16111" max="16111" width="9.85546875" style="3" customWidth="1"/>
    <col min="16112" max="16112" width="0.28515625" style="3" customWidth="1"/>
    <col min="16113" max="16113" width="1.28515625" style="3" customWidth="1"/>
    <col min="16114" max="16114" width="0" style="3" hidden="1" customWidth="1"/>
    <col min="16115" max="16115" width="4" style="3" customWidth="1"/>
    <col min="16116" max="16116" width="3.140625" style="3" customWidth="1"/>
    <col min="16117" max="16117" width="0" style="3" hidden="1" customWidth="1"/>
    <col min="16118" max="16118" width="2" style="3" customWidth="1"/>
    <col min="16119" max="16119" width="0.5703125" style="3" customWidth="1"/>
    <col min="16120" max="16120" width="1.28515625" style="3" customWidth="1"/>
    <col min="16121" max="16121" width="8.28515625" style="3" customWidth="1"/>
    <col min="16122" max="16126" width="0" style="3" hidden="1" customWidth="1"/>
    <col min="16127" max="16128" width="9.140625" style="3"/>
    <col min="16129" max="16132" width="10.5703125" style="3" bestFit="1" customWidth="1"/>
    <col min="16133" max="16138" width="16.85546875" style="3" customWidth="1"/>
    <col min="16139" max="16384" width="9.140625" style="3"/>
  </cols>
  <sheetData>
    <row r="1" spans="1:15" ht="3.75" customHeight="1">
      <c r="B1" s="6"/>
      <c r="C1" s="6"/>
      <c r="D1" s="6"/>
      <c r="E1" s="6"/>
      <c r="F1" s="6"/>
      <c r="G1" s="6"/>
      <c r="H1" s="6"/>
      <c r="I1" s="6"/>
      <c r="J1" s="6"/>
    </row>
    <row r="2" spans="1:15" ht="42.75" customHeight="1">
      <c r="A2" s="5"/>
      <c r="B2" s="2"/>
      <c r="C2" s="2"/>
      <c r="D2" s="2"/>
      <c r="E2" s="2"/>
      <c r="F2" s="2"/>
      <c r="G2" s="99" t="str">
        <f>'NStar 0-499K'!$F$2</f>
        <v>Effective: December 1, 2015</v>
      </c>
      <c r="H2" s="109"/>
      <c r="I2" s="11"/>
      <c r="J2" s="11"/>
      <c r="K2" s="1"/>
    </row>
    <row r="3" spans="1:15" ht="9.75" hidden="1" customHeight="1">
      <c r="A3" s="5"/>
      <c r="B3" s="5"/>
      <c r="C3" s="5"/>
      <c r="D3" s="5"/>
      <c r="E3" s="5"/>
      <c r="F3" s="110"/>
      <c r="G3" s="110"/>
      <c r="H3" s="5"/>
      <c r="I3" s="12"/>
      <c r="J3" s="12"/>
    </row>
    <row r="4" spans="1:15" ht="409.6" hidden="1" customHeight="1">
      <c r="A4" s="5"/>
      <c r="B4" s="5"/>
      <c r="C4" s="5"/>
      <c r="D4" s="5"/>
      <c r="E4" s="5"/>
      <c r="F4" s="5"/>
      <c r="G4" s="5"/>
      <c r="H4" s="5"/>
      <c r="I4" s="12"/>
      <c r="J4" s="12"/>
    </row>
    <row r="5" spans="1:15" ht="6" hidden="1" customHeight="1">
      <c r="A5" s="5"/>
      <c r="B5" s="5"/>
      <c r="C5" s="5"/>
      <c r="D5" s="5"/>
      <c r="E5" s="5"/>
      <c r="F5" s="110"/>
      <c r="G5" s="110"/>
      <c r="H5" s="5"/>
      <c r="I5" s="12"/>
      <c r="J5" s="12"/>
    </row>
    <row r="6" spans="1:15" s="56" customFormat="1" ht="4.5" customHeight="1"/>
    <row r="7" spans="1:15" s="56" customFormat="1" ht="17.25" customHeight="1" thickBot="1">
      <c r="I7" s="54" t="str">
        <f>'NStar 0-499K'!I3</f>
        <v>100% REC Adder:</v>
      </c>
    </row>
    <row r="8" spans="1:15" s="56" customFormat="1" ht="17.25" customHeight="1" thickTop="1" thickBot="1">
      <c r="I8" s="57">
        <f>'NStar 0-499K'!I4</f>
        <v>1.6000000000000001E-3</v>
      </c>
    </row>
    <row r="9" spans="1:15" s="56" customFormat="1" ht="48.75" customHeight="1" thickTop="1" thickBot="1">
      <c r="I9" s="58" t="s">
        <v>49</v>
      </c>
    </row>
    <row r="10" spans="1:15" ht="19.5" customHeight="1" thickBot="1">
      <c r="B10" s="81" t="s">
        <v>0</v>
      </c>
      <c r="C10" s="83" t="s">
        <v>1</v>
      </c>
      <c r="D10" s="85" t="s">
        <v>2</v>
      </c>
      <c r="E10" s="93" t="s">
        <v>3</v>
      </c>
      <c r="F10" s="94"/>
      <c r="G10" s="94"/>
      <c r="H10" s="94"/>
      <c r="I10" s="94"/>
      <c r="J10" s="95"/>
    </row>
    <row r="11" spans="1:15" ht="19.5" customHeight="1" thickBot="1">
      <c r="B11" s="82"/>
      <c r="C11" s="84"/>
      <c r="D11" s="86"/>
      <c r="E11" s="26">
        <f>'NStar 0-499K'!$D$11</f>
        <v>42352</v>
      </c>
      <c r="F11" s="26">
        <f>'NStar 0-499K'!$E$11</f>
        <v>42383</v>
      </c>
      <c r="G11" s="26">
        <f>'NStar 0-499K'!$F$11</f>
        <v>42414</v>
      </c>
      <c r="H11" s="26">
        <f>'NStar 0-499K'!$G$11</f>
        <v>42443</v>
      </c>
      <c r="I11" s="26">
        <f>'NStar 0-499K'!$H$11</f>
        <v>42474</v>
      </c>
      <c r="J11" s="26">
        <f>'NStar 0-499K'!$I$11</f>
        <v>42504</v>
      </c>
    </row>
    <row r="12" spans="1:15" ht="26.25" customHeight="1" thickBot="1">
      <c r="B12" s="43" t="s">
        <v>4</v>
      </c>
      <c r="C12" s="44" t="s">
        <v>6</v>
      </c>
      <c r="D12" s="43">
        <v>6</v>
      </c>
      <c r="E12" s="59">
        <f>'NGRID 0-499K'!E21-0.0011</f>
        <v>9.0270000000000003E-2</v>
      </c>
      <c r="F12" s="59">
        <f>'NGRID 0-499K'!F21-0.0011</f>
        <v>8.9639999999999997E-2</v>
      </c>
      <c r="G12" s="59">
        <f>'NGRID 0-499K'!G21-0.0011</f>
        <v>8.6690000000000003E-2</v>
      </c>
      <c r="H12" s="59">
        <f>'NGRID 0-499K'!H21-0.0011</f>
        <v>8.2089999999999996E-2</v>
      </c>
      <c r="I12" s="59">
        <f>'NGRID 0-499K'!I21-0.0011</f>
        <v>7.979E-2</v>
      </c>
      <c r="J12" s="59">
        <f>'NGRID 0-499K'!J21-0.0011</f>
        <v>8.054E-2</v>
      </c>
      <c r="K12" s="4"/>
      <c r="L12" s="4"/>
      <c r="M12" s="4"/>
      <c r="N12" s="4"/>
      <c r="O12" s="4"/>
    </row>
    <row r="13" spans="1:15" ht="26.25" customHeight="1" thickBot="1">
      <c r="B13" s="43" t="s">
        <v>4</v>
      </c>
      <c r="C13" s="44" t="s">
        <v>6</v>
      </c>
      <c r="D13" s="43">
        <v>12</v>
      </c>
      <c r="E13" s="59">
        <f>'NGRID 0-499K'!E22-0.0011</f>
        <v>8.6719999999999992E-2</v>
      </c>
      <c r="F13" s="59">
        <f>'NGRID 0-499K'!F22-0.0011</f>
        <v>8.786999999999999E-2</v>
      </c>
      <c r="G13" s="59">
        <f>'NGRID 0-499K'!G22-0.0011</f>
        <v>8.9249999999999996E-2</v>
      </c>
      <c r="H13" s="59">
        <f>'NGRID 0-499K'!H22-0.0011</f>
        <v>8.9859999999999995E-2</v>
      </c>
      <c r="I13" s="59">
        <f>'NGRID 0-499K'!I22-0.0011</f>
        <v>8.9259999999999992E-2</v>
      </c>
      <c r="J13" s="59">
        <f>'NGRID 0-499K'!J22-0.0011</f>
        <v>8.9649999999999994E-2</v>
      </c>
      <c r="K13" s="4"/>
      <c r="L13" s="4"/>
      <c r="M13" s="4"/>
      <c r="N13" s="4"/>
      <c r="O13" s="4"/>
    </row>
    <row r="14" spans="1:15" ht="26.25" customHeight="1" thickBot="1">
      <c r="B14" s="43" t="s">
        <v>4</v>
      </c>
      <c r="C14" s="44" t="s">
        <v>6</v>
      </c>
      <c r="D14" s="43">
        <v>18</v>
      </c>
      <c r="E14" s="59">
        <f>'NGRID 0-499K'!E23-0.0011</f>
        <v>9.0130000000000002E-2</v>
      </c>
      <c r="F14" s="59">
        <f>'NGRID 0-499K'!F23-0.0011</f>
        <v>9.0909999999999991E-2</v>
      </c>
      <c r="G14" s="59">
        <f>'NGRID 0-499K'!G23-0.0011</f>
        <v>9.0689999999999993E-2</v>
      </c>
      <c r="H14" s="59">
        <f>'NGRID 0-499K'!H23-0.0011</f>
        <v>8.9819999999999997E-2</v>
      </c>
      <c r="I14" s="59">
        <f>'NGRID 0-499K'!I23-0.0011</f>
        <v>8.9969999999999994E-2</v>
      </c>
      <c r="J14" s="59">
        <f>'NGRID 0-499K'!J23-0.0011</f>
        <v>9.0859999999999996E-2</v>
      </c>
      <c r="K14" s="4"/>
      <c r="L14" s="4"/>
      <c r="M14" s="4"/>
      <c r="N14" s="4"/>
      <c r="O14" s="4"/>
    </row>
    <row r="15" spans="1:15" ht="26.25" customHeight="1" thickBot="1">
      <c r="B15" s="43" t="s">
        <v>4</v>
      </c>
      <c r="C15" s="44" t="s">
        <v>6</v>
      </c>
      <c r="D15" s="43">
        <v>24</v>
      </c>
      <c r="E15" s="59">
        <f>'NGRID 0-499K'!E24-0.0011</f>
        <v>9.2149999999999996E-2</v>
      </c>
      <c r="F15" s="59">
        <f>'NGRID 0-499K'!F24-0.0011</f>
        <v>9.3179999999999999E-2</v>
      </c>
      <c r="G15" s="59">
        <f>'NGRID 0-499K'!G24-0.0011</f>
        <v>9.5039999999999999E-2</v>
      </c>
      <c r="H15" s="59">
        <f>'NGRID 0-499K'!H24-0.0011</f>
        <v>9.6449999999999994E-2</v>
      </c>
      <c r="I15" s="59">
        <f>'NGRID 0-499K'!I24-0.0011</f>
        <v>9.7489999999999993E-2</v>
      </c>
      <c r="J15" s="59">
        <f>'NGRID 0-499K'!J24-0.0011</f>
        <v>9.8360000000000003E-2</v>
      </c>
      <c r="K15" s="4"/>
      <c r="L15" s="4"/>
      <c r="M15" s="4"/>
      <c r="N15" s="4"/>
      <c r="O15" s="4"/>
    </row>
    <row r="16" spans="1:15" ht="26.25" customHeight="1" thickBot="1">
      <c r="B16" s="49" t="s">
        <v>44</v>
      </c>
      <c r="C16" s="44" t="s">
        <v>6</v>
      </c>
      <c r="D16" s="69">
        <f>Sheet1!X175</f>
        <v>6</v>
      </c>
      <c r="E16" s="59" t="str">
        <f>IF(Sheet1!$X$174=E11,Sheet1!$Q$174-0.0011+'NStar 0-499K'!Y12, " ")</f>
        <v xml:space="preserve"> </v>
      </c>
      <c r="F16" s="59" t="str">
        <f>IF(Sheet1!$X$174=F11,Sheet1!$Q$174-0.0011+'NStar 0-499K'!Y12, " ")</f>
        <v xml:space="preserve"> </v>
      </c>
      <c r="G16" s="59" t="str">
        <f>IF(Sheet1!$X$174=G11,Sheet1!$Q$174-0.0011+'NStar 0-499K'!Y12, " ")</f>
        <v xml:space="preserve"> </v>
      </c>
      <c r="H16" s="59" t="str">
        <f>IF(Sheet1!$X$174=H11,Sheet1!$Q$174-0.0011+'NStar 0-499K'!Y12, " ")</f>
        <v xml:space="preserve"> </v>
      </c>
      <c r="I16" s="59">
        <f>IF(Sheet1!$X$174=I11,Sheet1!$Q$174-0.0011+'NStar 0-499K'!Y12, " ")</f>
        <v>7.979E-2</v>
      </c>
      <c r="J16" s="59" t="str">
        <f>IF(Sheet1!$X$174=J11,Sheet1!$Q$174-0.0011+'NStar 0-499K'!Y12, " ")</f>
        <v xml:space="preserve"> </v>
      </c>
    </row>
    <row r="17" spans="2:15" s="52" customFormat="1" ht="26.25" customHeight="1" thickBot="1">
      <c r="B17" s="43" t="s">
        <v>55</v>
      </c>
      <c r="C17" s="67" t="s">
        <v>6</v>
      </c>
      <c r="D17" s="70">
        <v>6</v>
      </c>
      <c r="E17" s="68">
        <f>VLOOKUP(D17,Sheet1!A174:I192,4,FALSE)-0.0011+'NStar 0-499K'!Y12</f>
        <v>9.0270000000000003E-2</v>
      </c>
      <c r="F17" s="59">
        <f>VLOOKUP(D17,Sheet1!A174:I192,5,FALSE)-0.0011+'NStar 0-499K'!Y12</f>
        <v>8.9639999999999997E-2</v>
      </c>
      <c r="G17" s="59">
        <f>VLOOKUP(D17,Sheet1!A174:I192,6,FALSE)-0.0011+'NStar 0-499K'!Y12</f>
        <v>8.6690000000000003E-2</v>
      </c>
      <c r="H17" s="59">
        <f>VLOOKUP(D17,Sheet1!A174:I192,7,FALSE)-0.0011+'NStar 0-499K'!Y12</f>
        <v>8.2089999999999996E-2</v>
      </c>
      <c r="I17" s="59">
        <f>VLOOKUP(D17,Sheet1!A174:I192,8,FALSE)-0.0011+'NStar 0-499K'!Y12</f>
        <v>7.979E-2</v>
      </c>
      <c r="J17" s="59">
        <f>VLOOKUP(D17,Sheet1!A174:I192,9,FALSE)-0.0011+'NStar 0-499K'!Y12</f>
        <v>8.054E-2</v>
      </c>
    </row>
    <row r="18" spans="2:15" ht="18.75" customHeight="1" thickBot="1">
      <c r="B18" s="48"/>
      <c r="C18" s="48"/>
      <c r="D18" s="48"/>
      <c r="E18" s="63"/>
      <c r="F18" s="63"/>
      <c r="G18" s="63"/>
      <c r="H18" s="63"/>
      <c r="I18" s="63"/>
      <c r="J18" s="63"/>
    </row>
    <row r="19" spans="2:15" ht="18.75" customHeight="1" thickBot="1">
      <c r="B19" s="87" t="s">
        <v>0</v>
      </c>
      <c r="C19" s="89" t="s">
        <v>1</v>
      </c>
      <c r="D19" s="91" t="s">
        <v>2</v>
      </c>
      <c r="E19" s="105" t="s">
        <v>3</v>
      </c>
      <c r="F19" s="106"/>
      <c r="G19" s="106"/>
      <c r="H19" s="106"/>
      <c r="I19" s="106"/>
      <c r="J19" s="116"/>
    </row>
    <row r="20" spans="2:15" ht="18.75" customHeight="1" thickBot="1">
      <c r="B20" s="88"/>
      <c r="C20" s="90"/>
      <c r="D20" s="92"/>
      <c r="E20" s="62">
        <f>'NStar 0-499K'!$D$11</f>
        <v>42352</v>
      </c>
      <c r="F20" s="62">
        <f>'NStar 0-499K'!$E$11</f>
        <v>42383</v>
      </c>
      <c r="G20" s="62">
        <f>'NStar 0-499K'!$F$11</f>
        <v>42414</v>
      </c>
      <c r="H20" s="62">
        <f>'NStar 0-499K'!$G$11</f>
        <v>42443</v>
      </c>
      <c r="I20" s="62">
        <f>'NStar 0-499K'!$H$11</f>
        <v>42474</v>
      </c>
      <c r="J20" s="62">
        <f>'NStar 0-499K'!$I$11</f>
        <v>42504</v>
      </c>
    </row>
    <row r="21" spans="2:15" ht="25.5" customHeight="1" thickBot="1">
      <c r="B21" s="43" t="s">
        <v>7</v>
      </c>
      <c r="C21" s="44" t="s">
        <v>6</v>
      </c>
      <c r="D21" s="43">
        <v>6</v>
      </c>
      <c r="E21" s="59">
        <f>'NGRID 0-499K'!E39-0.0011</f>
        <v>9.194999999999999E-2</v>
      </c>
      <c r="F21" s="59">
        <f>'NGRID 0-499K'!F39-0.0011</f>
        <v>9.0289999999999995E-2</v>
      </c>
      <c r="G21" s="59">
        <f>'NGRID 0-499K'!G39-0.0011</f>
        <v>8.5959999999999995E-2</v>
      </c>
      <c r="H21" s="59">
        <f>'NGRID 0-499K'!H39-0.0011</f>
        <v>8.0140000000000003E-2</v>
      </c>
      <c r="I21" s="59">
        <f>'NGRID 0-499K'!I39-0.0011</f>
        <v>7.6759999999999995E-2</v>
      </c>
      <c r="J21" s="59">
        <f>'NGRID 0-499K'!J39-0.0011</f>
        <v>7.6569999999999999E-2</v>
      </c>
      <c r="K21" s="4"/>
      <c r="L21" s="4"/>
      <c r="M21" s="4"/>
      <c r="N21" s="4"/>
      <c r="O21" s="4"/>
    </row>
    <row r="22" spans="2:15" ht="25.5" customHeight="1" thickBot="1">
      <c r="B22" s="43" t="s">
        <v>7</v>
      </c>
      <c r="C22" s="44" t="s">
        <v>6</v>
      </c>
      <c r="D22" s="43">
        <v>12</v>
      </c>
      <c r="E22" s="59">
        <f>'NGRID 0-499K'!E40-0.0011</f>
        <v>8.4949999999999998E-2</v>
      </c>
      <c r="F22" s="59">
        <f>'NGRID 0-499K'!F40-0.0011</f>
        <v>8.5579999999999989E-2</v>
      </c>
      <c r="G22" s="59">
        <f>'NGRID 0-499K'!G40-0.0011</f>
        <v>8.659E-2</v>
      </c>
      <c r="H22" s="59">
        <f>'NGRID 0-499K'!H40-0.0011</f>
        <v>8.6550000000000002E-2</v>
      </c>
      <c r="I22" s="59">
        <f>'NGRID 0-499K'!I40-0.0011</f>
        <v>8.5629999999999998E-2</v>
      </c>
      <c r="J22" s="59">
        <f>'NGRID 0-499K'!J40-0.0011</f>
        <v>8.5269999999999999E-2</v>
      </c>
      <c r="K22" s="4"/>
      <c r="L22" s="4"/>
      <c r="M22" s="4"/>
      <c r="N22" s="4"/>
      <c r="O22" s="4"/>
    </row>
    <row r="23" spans="2:15" ht="25.5" customHeight="1" thickBot="1">
      <c r="B23" s="43" t="s">
        <v>7</v>
      </c>
      <c r="C23" s="44" t="s">
        <v>6</v>
      </c>
      <c r="D23" s="43">
        <v>18</v>
      </c>
      <c r="E23" s="59">
        <f>'NGRID 0-499K'!E41-0.0011</f>
        <v>8.7359999999999993E-2</v>
      </c>
      <c r="F23" s="59">
        <f>'NGRID 0-499K'!F41-0.0011</f>
        <v>8.7649999999999992E-2</v>
      </c>
      <c r="G23" s="59">
        <f>'NGRID 0-499K'!G41-0.0011</f>
        <v>8.6819999999999994E-2</v>
      </c>
      <c r="H23" s="59">
        <f>'NGRID 0-499K'!H41-0.0011</f>
        <v>8.5429999999999992E-2</v>
      </c>
      <c r="I23" s="59">
        <f>'NGRID 0-499K'!I41-0.0011</f>
        <v>8.5019999999999998E-2</v>
      </c>
      <c r="J23" s="59">
        <f>'NGRID 0-499K'!J41-0.0011</f>
        <v>8.5459999999999994E-2</v>
      </c>
      <c r="K23" s="4"/>
      <c r="L23" s="4"/>
      <c r="M23" s="4"/>
      <c r="N23" s="4"/>
      <c r="O23" s="4"/>
    </row>
    <row r="24" spans="2:15" ht="25.5" customHeight="1" thickBot="1">
      <c r="B24" s="43" t="s">
        <v>7</v>
      </c>
      <c r="C24" s="44" t="s">
        <v>6</v>
      </c>
      <c r="D24" s="43">
        <v>24</v>
      </c>
      <c r="E24" s="59">
        <f>'NGRID 0-499K'!E42-0.0011</f>
        <v>8.8059999999999999E-2</v>
      </c>
      <c r="F24" s="59">
        <f>'NGRID 0-499K'!F42-0.0011</f>
        <v>8.8759999999999992E-2</v>
      </c>
      <c r="G24" s="59">
        <f>'NGRID 0-499K'!G42-0.0011</f>
        <v>9.0029999999999999E-2</v>
      </c>
      <c r="H24" s="59">
        <f>'NGRID 0-499K'!H42-0.0011</f>
        <v>9.0909999999999991E-2</v>
      </c>
      <c r="I24" s="59">
        <f>'NGRID 0-499K'!I42-0.0011</f>
        <v>9.1579999999999995E-2</v>
      </c>
      <c r="J24" s="59">
        <f>'NGRID 0-499K'!J42-0.0011</f>
        <v>9.2069999999999999E-2</v>
      </c>
      <c r="K24" s="4"/>
      <c r="L24" s="4"/>
      <c r="M24" s="4"/>
      <c r="N24" s="4"/>
      <c r="O24" s="4"/>
    </row>
    <row r="25" spans="2:15" ht="25.5" customHeight="1" thickBot="1">
      <c r="B25" s="49" t="s">
        <v>39</v>
      </c>
      <c r="C25" s="44" t="s">
        <v>6</v>
      </c>
      <c r="D25" s="69">
        <f>Sheet1!X213</f>
        <v>6</v>
      </c>
      <c r="E25" s="59" t="str">
        <f>IF(Sheet1!$X$212=E20,Sheet1!$Q$212-0.0011+'NStar 0-499K'!Y12, " ")</f>
        <v xml:space="preserve"> </v>
      </c>
      <c r="F25" s="59" t="str">
        <f>IF(Sheet1!$X$212=F20,Sheet1!$Q$212-0.0011+'NStar 0-499K'!Y12, " ")</f>
        <v xml:space="preserve"> </v>
      </c>
      <c r="G25" s="59" t="str">
        <f>IF(Sheet1!$X$212=G20,Sheet1!$Q$212-0.0011+'NStar 0-499K'!Y12, " ")</f>
        <v xml:space="preserve"> </v>
      </c>
      <c r="H25" s="59" t="str">
        <f>IF(Sheet1!$X$212=H20,Sheet1!$Q$212-0.0011+'NStar 0-499K'!Y12, " ")</f>
        <v xml:space="preserve"> </v>
      </c>
      <c r="I25" s="59" t="str">
        <f>IF(Sheet1!$X$212=I20,Sheet1!$Q$212-0.0011+'NStar 0-499K'!Y12, " ")</f>
        <v xml:space="preserve"> </v>
      </c>
      <c r="J25" s="59">
        <f>IF(Sheet1!$X$212=J20,Sheet1!$Q$212-0.0011+'NStar 0-499K'!Y12, " ")</f>
        <v>7.6569999999999999E-2</v>
      </c>
    </row>
    <row r="26" spans="2:15" s="52" customFormat="1" ht="25.5" customHeight="1" thickBot="1">
      <c r="B26" s="43" t="s">
        <v>56</v>
      </c>
      <c r="C26" s="67" t="s">
        <v>6</v>
      </c>
      <c r="D26" s="70">
        <v>6</v>
      </c>
      <c r="E26" s="68">
        <f>VLOOKUP(D26,Sheet1!A212:I230,4,FALSE)-0.0011+'NStar 0-499K'!Y12</f>
        <v>9.194999999999999E-2</v>
      </c>
      <c r="F26" s="59">
        <f>VLOOKUP(D26,Sheet1!A212:I230,5,FALSE)-0.0011+'NStar 0-499K'!Y12</f>
        <v>9.0289999999999995E-2</v>
      </c>
      <c r="G26" s="59">
        <f>VLOOKUP(D26,Sheet1!A212:I230,6,FALSE)-0.0011+'NStar 0-499K'!Y12</f>
        <v>8.5959999999999995E-2</v>
      </c>
      <c r="H26" s="59">
        <f>VLOOKUP(D26,Sheet1!A212:I230,7,FALSE)-0.0011+'NStar 0-499K'!Y12</f>
        <v>8.0140000000000003E-2</v>
      </c>
      <c r="I26" s="59">
        <f>VLOOKUP(D26,Sheet1!A212:I230,8,FALSE)-0.0011+'NStar 0-499K'!Y12</f>
        <v>7.6759999999999995E-2</v>
      </c>
      <c r="J26" s="59">
        <f>VLOOKUP(D26,Sheet1!A212:I230,9,FALSE)-0.0011+'NStar 0-499K'!Y12</f>
        <v>7.6569999999999999E-2</v>
      </c>
    </row>
    <row r="27" spans="2:15" ht="18.75" customHeight="1" thickBot="1">
      <c r="B27" s="48"/>
      <c r="C27" s="48"/>
      <c r="D27" s="48"/>
      <c r="E27" s="63"/>
      <c r="F27" s="63"/>
      <c r="G27" s="63"/>
      <c r="H27" s="63"/>
      <c r="I27" s="63"/>
      <c r="J27" s="63"/>
    </row>
    <row r="28" spans="2:15" ht="18.75" customHeight="1" thickBot="1">
      <c r="B28" s="81" t="s">
        <v>0</v>
      </c>
      <c r="C28" s="83" t="s">
        <v>1</v>
      </c>
      <c r="D28" s="85" t="s">
        <v>2</v>
      </c>
      <c r="E28" s="101" t="s">
        <v>3</v>
      </c>
      <c r="F28" s="102"/>
      <c r="G28" s="102"/>
      <c r="H28" s="102"/>
      <c r="I28" s="102"/>
      <c r="J28" s="117"/>
    </row>
    <row r="29" spans="2:15" ht="18.75" customHeight="1" thickBot="1">
      <c r="B29" s="82"/>
      <c r="C29" s="84"/>
      <c r="D29" s="86"/>
      <c r="E29" s="65">
        <f>'NStar 0-499K'!$D$11</f>
        <v>42352</v>
      </c>
      <c r="F29" s="65">
        <f>'NStar 0-499K'!$E$11</f>
        <v>42383</v>
      </c>
      <c r="G29" s="65">
        <f>'NStar 0-499K'!$F$11</f>
        <v>42414</v>
      </c>
      <c r="H29" s="65">
        <f>'NStar 0-499K'!$G$11</f>
        <v>42443</v>
      </c>
      <c r="I29" s="65">
        <f>'NStar 0-499K'!$H$11</f>
        <v>42474</v>
      </c>
      <c r="J29" s="65">
        <f>'NStar 0-499K'!$I$11</f>
        <v>42504</v>
      </c>
    </row>
    <row r="30" spans="2:15" ht="28.5" customHeight="1" thickBot="1">
      <c r="B30" s="43" t="s">
        <v>8</v>
      </c>
      <c r="C30" s="44" t="s">
        <v>6</v>
      </c>
      <c r="D30" s="43">
        <v>6</v>
      </c>
      <c r="E30" s="59">
        <f>'NGRID 0-499K'!E57-0.0011</f>
        <v>9.1289999999999996E-2</v>
      </c>
      <c r="F30" s="59">
        <f>'NGRID 0-499K'!F57-0.0011</f>
        <v>8.9549999999999991E-2</v>
      </c>
      <c r="G30" s="59">
        <f>'NGRID 0-499K'!G57-0.0011</f>
        <v>8.5239999999999996E-2</v>
      </c>
      <c r="H30" s="59">
        <f>'NGRID 0-499K'!H57-0.0011</f>
        <v>7.9449999999999993E-2</v>
      </c>
      <c r="I30" s="59">
        <f>'NGRID 0-499K'!I57-0.0011</f>
        <v>7.6089999999999991E-2</v>
      </c>
      <c r="J30" s="59">
        <f>'NGRID 0-499K'!J57-0.0011</f>
        <v>7.5740000000000002E-2</v>
      </c>
      <c r="K30" s="4"/>
      <c r="L30" s="4"/>
      <c r="M30" s="4"/>
      <c r="N30" s="4"/>
      <c r="O30" s="4"/>
    </row>
    <row r="31" spans="2:15" ht="28.5" customHeight="1" thickBot="1">
      <c r="B31" s="43" t="s">
        <v>8</v>
      </c>
      <c r="C31" s="44" t="s">
        <v>6</v>
      </c>
      <c r="D31" s="43">
        <v>12</v>
      </c>
      <c r="E31" s="59">
        <f>'NGRID 0-499K'!E58-0.0011</f>
        <v>8.4069999999999992E-2</v>
      </c>
      <c r="F31" s="59">
        <f>'NGRID 0-499K'!F58-0.0011</f>
        <v>8.496999999999999E-2</v>
      </c>
      <c r="G31" s="59">
        <f>'NGRID 0-499K'!G58-0.0011</f>
        <v>8.5889999999999994E-2</v>
      </c>
      <c r="H31" s="59">
        <f>'NGRID 0-499K'!H58-0.0011</f>
        <v>8.5849999999999996E-2</v>
      </c>
      <c r="I31" s="59">
        <f>'NGRID 0-499K'!I58-0.0011</f>
        <v>8.4760000000000002E-2</v>
      </c>
      <c r="J31" s="59">
        <f>'NGRID 0-499K'!J58-0.0011</f>
        <v>8.4709999999999994E-2</v>
      </c>
      <c r="K31" s="4"/>
      <c r="L31" s="4"/>
      <c r="M31" s="4"/>
      <c r="N31" s="4"/>
      <c r="O31" s="4"/>
    </row>
    <row r="32" spans="2:15" ht="28.5" customHeight="1" thickBot="1">
      <c r="B32" s="43" t="s">
        <v>8</v>
      </c>
      <c r="C32" s="44" t="s">
        <v>6</v>
      </c>
      <c r="D32" s="43">
        <v>18</v>
      </c>
      <c r="E32" s="59">
        <f>'NGRID 0-499K'!E59-0.0011</f>
        <v>8.6709999999999995E-2</v>
      </c>
      <c r="F32" s="59">
        <f>'NGRID 0-499K'!F59-0.0011</f>
        <v>8.6959999999999996E-2</v>
      </c>
      <c r="G32" s="59">
        <f>'NGRID 0-499K'!G59-0.0011</f>
        <v>8.616E-2</v>
      </c>
      <c r="H32" s="59">
        <f>'NGRID 0-499K'!H59-0.0011</f>
        <v>8.4809999999999997E-2</v>
      </c>
      <c r="I32" s="59">
        <f>'NGRID 0-499K'!I59-0.0011</f>
        <v>8.4429999999999991E-2</v>
      </c>
      <c r="J32" s="59">
        <f>'NGRID 0-499K'!J59-0.0011</f>
        <v>8.4779999999999994E-2</v>
      </c>
      <c r="K32" s="4"/>
      <c r="L32" s="4"/>
      <c r="M32" s="4"/>
      <c r="N32" s="4"/>
      <c r="O32" s="4"/>
    </row>
    <row r="33" spans="2:15" ht="28.5" customHeight="1" thickBot="1">
      <c r="B33" s="43" t="s">
        <v>8</v>
      </c>
      <c r="C33" s="44" t="s">
        <v>6</v>
      </c>
      <c r="D33" s="43">
        <v>24</v>
      </c>
      <c r="E33" s="59">
        <f>'NGRID 0-499K'!E60-0.0011</f>
        <v>8.7349999999999997E-2</v>
      </c>
      <c r="F33" s="59">
        <f>'NGRID 0-499K'!F60-0.0011</f>
        <v>8.811999999999999E-2</v>
      </c>
      <c r="G33" s="59">
        <f>'NGRID 0-499K'!G60-0.0011</f>
        <v>8.9429999999999996E-2</v>
      </c>
      <c r="H33" s="59">
        <f>'NGRID 0-499K'!H60-0.0011</f>
        <v>9.0369999999999992E-2</v>
      </c>
      <c r="I33" s="59">
        <f>'NGRID 0-499K'!I60-0.0011</f>
        <v>9.0959999999999999E-2</v>
      </c>
      <c r="J33" s="59">
        <f>'NGRID 0-499K'!J60-0.0011</f>
        <v>9.144999999999999E-2</v>
      </c>
      <c r="K33" s="4"/>
      <c r="L33" s="4"/>
      <c r="M33" s="4"/>
      <c r="N33" s="4"/>
      <c r="O33" s="4"/>
    </row>
    <row r="34" spans="2:15" ht="28.5" customHeight="1" thickBot="1">
      <c r="B34" s="49" t="s">
        <v>40</v>
      </c>
      <c r="C34" s="44" t="s">
        <v>6</v>
      </c>
      <c r="D34" s="69">
        <f>Sheet1!X251</f>
        <v>6</v>
      </c>
      <c r="E34" s="59" t="str">
        <f>IF(Sheet1!$X$250=E29,Sheet1!$Q$250-0.0011+'NStar 0-499K'!Y12, " ")</f>
        <v xml:space="preserve"> </v>
      </c>
      <c r="F34" s="59" t="str">
        <f>IF(Sheet1!$X$250=F29,Sheet1!$Q$250-0.0011+'NStar 0-499K'!Y12, " ")</f>
        <v xml:space="preserve"> </v>
      </c>
      <c r="G34" s="59" t="str">
        <f>IF(Sheet1!$X$250=G29,Sheet1!$Q$250-0.0011+'NStar 0-499K'!Y12, " ")</f>
        <v xml:space="preserve"> </v>
      </c>
      <c r="H34" s="59" t="str">
        <f>IF(Sheet1!$X$250=H29,Sheet1!$Q$250-0.0011+'NStar 0-499K'!Y12, " ")</f>
        <v xml:space="preserve"> </v>
      </c>
      <c r="I34" s="59" t="str">
        <f>IF(Sheet1!$X$250=I29,Sheet1!$Q$250-0.0011+'NStar 0-499K'!Y12, " ")</f>
        <v xml:space="preserve"> </v>
      </c>
      <c r="J34" s="59">
        <f>IF(Sheet1!$X$250=J29,Sheet1!$Q$250-0.0011+'NStar 0-499K'!Y12, " ")</f>
        <v>7.5740000000000002E-2</v>
      </c>
    </row>
    <row r="35" spans="2:15" s="52" customFormat="1" ht="28.5" customHeight="1" thickBot="1">
      <c r="B35" s="43" t="s">
        <v>57</v>
      </c>
      <c r="C35" s="67" t="s">
        <v>6</v>
      </c>
      <c r="D35" s="70">
        <v>6</v>
      </c>
      <c r="E35" s="68">
        <f>VLOOKUP(D35,Sheet1!A250:I268,4,FALSE)-0.0011+'NStar 0-499K'!Y12</f>
        <v>9.1289999999999996E-2</v>
      </c>
      <c r="F35" s="59">
        <f>VLOOKUP(D35,Sheet1!A250:I268,5,FALSE)-0.0011+'NStar 0-499K'!Y12</f>
        <v>8.9549999999999991E-2</v>
      </c>
      <c r="G35" s="59">
        <f>VLOOKUP(D35,Sheet1!A250:I268,6,FALSE)-0.0011+'NStar 0-499K'!Y12</f>
        <v>8.5239999999999996E-2</v>
      </c>
      <c r="H35" s="59">
        <f>VLOOKUP(D35,Sheet1!A250:I268,7,FALSE)-0.0011+'NStar 0-499K'!Y12</f>
        <v>7.9449999999999993E-2</v>
      </c>
      <c r="I35" s="59">
        <f>VLOOKUP(D35,Sheet1!A250:I268,8,FALSE)-0.0011+'NStar 0-499K'!Y12</f>
        <v>7.6089999999999991E-2</v>
      </c>
      <c r="J35" s="59">
        <f>VLOOKUP(D35,Sheet1!A250:I268,9,FALSE)-0.0011+'NStar 0-499K'!Y12</f>
        <v>7.5740000000000002E-2</v>
      </c>
    </row>
    <row r="36" spans="2:15" ht="18.75" customHeight="1"/>
    <row r="37" spans="2:15" ht="18.75" customHeight="1">
      <c r="B37" s="115" t="s">
        <v>13</v>
      </c>
      <c r="C37" s="115"/>
      <c r="D37" s="115"/>
      <c r="E37" s="115"/>
      <c r="F37" s="115"/>
      <c r="G37" s="115"/>
      <c r="H37" s="115"/>
      <c r="I37" s="13"/>
      <c r="J37" s="13"/>
    </row>
    <row r="38" spans="2:15" ht="30" customHeight="1"/>
  </sheetData>
  <sheetProtection algorithmName="SHA-512" hashValue="Ve0uKZNCYLuITe5UweBZI9jRRHsITpoMIzufLgvUrN+vYJN+i/mxMS0KrmqEN2PrkMDxHaBl7v2anbDyI0aB7A==" saltValue="HV37yjQxF85TLIHTlAygrA==" spinCount="100000" sheet="1" objects="1" scenarios="1"/>
  <mergeCells count="16">
    <mergeCell ref="G2:H2"/>
    <mergeCell ref="F3:G3"/>
    <mergeCell ref="F5:G5"/>
    <mergeCell ref="B19:B20"/>
    <mergeCell ref="C19:C20"/>
    <mergeCell ref="D19:D20"/>
    <mergeCell ref="B10:B11"/>
    <mergeCell ref="C10:C11"/>
    <mergeCell ref="D10:D11"/>
    <mergeCell ref="E10:J10"/>
    <mergeCell ref="E19:J19"/>
    <mergeCell ref="B28:B29"/>
    <mergeCell ref="C28:C29"/>
    <mergeCell ref="D28:D29"/>
    <mergeCell ref="B37:H37"/>
    <mergeCell ref="E28:J28"/>
  </mergeCells>
  <pageMargins left="0.7" right="0.7" top="0.35" bottom="0.28999999999999998" header="0.3" footer="0.3"/>
  <pageSetup scale="68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Sheet1!$A$21:$A$39</xm:f>
          </x14:formula1>
          <xm:sqref>D17 D26 D35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  <pageSetUpPr fitToPage="1"/>
  </sheetPr>
  <dimension ref="A1:V41"/>
  <sheetViews>
    <sheetView showGridLines="0" topLeftCell="B1" zoomScaleNormal="100" workbookViewId="0">
      <pane ySplit="11" topLeftCell="A12" activePane="bottomLeft" state="frozen"/>
      <selection activeCell="B1" sqref="B1"/>
      <selection pane="bottomLeft" activeCell="B2" sqref="B2"/>
    </sheetView>
  </sheetViews>
  <sheetFormatPr defaultRowHeight="15"/>
  <cols>
    <col min="1" max="1" width="0.28515625" style="30" hidden="1" customWidth="1"/>
    <col min="2" max="2" width="13" style="30" customWidth="1"/>
    <col min="3" max="3" width="9.140625" style="30" bestFit="1" customWidth="1"/>
    <col min="4" max="4" width="8.7109375" style="30" customWidth="1"/>
    <col min="5" max="10" width="17" style="30" customWidth="1"/>
    <col min="11" max="11" width="9" style="8" customWidth="1"/>
    <col min="12" max="13" width="9.140625" style="8" customWidth="1"/>
    <col min="14" max="21" width="9.140625" style="3"/>
    <col min="22" max="22" width="9.140625" style="34" hidden="1" customWidth="1"/>
    <col min="23" max="226" width="9.140625" style="3"/>
    <col min="227" max="227" width="0.28515625" style="3" customWidth="1"/>
    <col min="228" max="228" width="12.7109375" style="3" customWidth="1"/>
    <col min="229" max="229" width="2.7109375" style="3" customWidth="1"/>
    <col min="230" max="230" width="4.42578125" style="3" customWidth="1"/>
    <col min="231" max="231" width="0.5703125" style="3" customWidth="1"/>
    <col min="232" max="232" width="8.7109375" style="3" customWidth="1"/>
    <col min="233" max="233" width="3.42578125" style="3" customWidth="1"/>
    <col min="234" max="234" width="1" style="3" customWidth="1"/>
    <col min="235" max="235" width="0" style="3" hidden="1" customWidth="1"/>
    <col min="236" max="236" width="3.5703125" style="3" customWidth="1"/>
    <col min="237" max="237" width="6.140625" style="3" customWidth="1"/>
    <col min="238" max="238" width="14" style="3" customWidth="1"/>
    <col min="239" max="239" width="9.85546875" style="3" customWidth="1"/>
    <col min="240" max="240" width="0.28515625" style="3" customWidth="1"/>
    <col min="241" max="241" width="1.28515625" style="3" customWidth="1"/>
    <col min="242" max="242" width="0" style="3" hidden="1" customWidth="1"/>
    <col min="243" max="243" width="4" style="3" customWidth="1"/>
    <col min="244" max="244" width="3.140625" style="3" customWidth="1"/>
    <col min="245" max="245" width="0" style="3" hidden="1" customWidth="1"/>
    <col min="246" max="246" width="2" style="3" customWidth="1"/>
    <col min="247" max="247" width="0.5703125" style="3" customWidth="1"/>
    <col min="248" max="248" width="1.28515625" style="3" customWidth="1"/>
    <col min="249" max="249" width="8.28515625" style="3" customWidth="1"/>
    <col min="250" max="254" width="0" style="3" hidden="1" customWidth="1"/>
    <col min="255" max="256" width="9.140625" style="3"/>
    <col min="257" max="260" width="10.5703125" style="3" bestFit="1" customWidth="1"/>
    <col min="261" max="266" width="16.85546875" style="3" customWidth="1"/>
    <col min="267" max="482" width="9.140625" style="3"/>
    <col min="483" max="483" width="0.28515625" style="3" customWidth="1"/>
    <col min="484" max="484" width="12.7109375" style="3" customWidth="1"/>
    <col min="485" max="485" width="2.7109375" style="3" customWidth="1"/>
    <col min="486" max="486" width="4.42578125" style="3" customWidth="1"/>
    <col min="487" max="487" width="0.5703125" style="3" customWidth="1"/>
    <col min="488" max="488" width="8.7109375" style="3" customWidth="1"/>
    <col min="489" max="489" width="3.42578125" style="3" customWidth="1"/>
    <col min="490" max="490" width="1" style="3" customWidth="1"/>
    <col min="491" max="491" width="0" style="3" hidden="1" customWidth="1"/>
    <col min="492" max="492" width="3.5703125" style="3" customWidth="1"/>
    <col min="493" max="493" width="6.140625" style="3" customWidth="1"/>
    <col min="494" max="494" width="14" style="3" customWidth="1"/>
    <col min="495" max="495" width="9.85546875" style="3" customWidth="1"/>
    <col min="496" max="496" width="0.28515625" style="3" customWidth="1"/>
    <col min="497" max="497" width="1.28515625" style="3" customWidth="1"/>
    <col min="498" max="498" width="0" style="3" hidden="1" customWidth="1"/>
    <col min="499" max="499" width="4" style="3" customWidth="1"/>
    <col min="500" max="500" width="3.140625" style="3" customWidth="1"/>
    <col min="501" max="501" width="0" style="3" hidden="1" customWidth="1"/>
    <col min="502" max="502" width="2" style="3" customWidth="1"/>
    <col min="503" max="503" width="0.5703125" style="3" customWidth="1"/>
    <col min="504" max="504" width="1.28515625" style="3" customWidth="1"/>
    <col min="505" max="505" width="8.28515625" style="3" customWidth="1"/>
    <col min="506" max="510" width="0" style="3" hidden="1" customWidth="1"/>
    <col min="511" max="512" width="9.140625" style="3"/>
    <col min="513" max="516" width="10.5703125" style="3" bestFit="1" customWidth="1"/>
    <col min="517" max="522" width="16.85546875" style="3" customWidth="1"/>
    <col min="523" max="738" width="9.140625" style="3"/>
    <col min="739" max="739" width="0.28515625" style="3" customWidth="1"/>
    <col min="740" max="740" width="12.7109375" style="3" customWidth="1"/>
    <col min="741" max="741" width="2.7109375" style="3" customWidth="1"/>
    <col min="742" max="742" width="4.42578125" style="3" customWidth="1"/>
    <col min="743" max="743" width="0.5703125" style="3" customWidth="1"/>
    <col min="744" max="744" width="8.7109375" style="3" customWidth="1"/>
    <col min="745" max="745" width="3.42578125" style="3" customWidth="1"/>
    <col min="746" max="746" width="1" style="3" customWidth="1"/>
    <col min="747" max="747" width="0" style="3" hidden="1" customWidth="1"/>
    <col min="748" max="748" width="3.5703125" style="3" customWidth="1"/>
    <col min="749" max="749" width="6.140625" style="3" customWidth="1"/>
    <col min="750" max="750" width="14" style="3" customWidth="1"/>
    <col min="751" max="751" width="9.85546875" style="3" customWidth="1"/>
    <col min="752" max="752" width="0.28515625" style="3" customWidth="1"/>
    <col min="753" max="753" width="1.28515625" style="3" customWidth="1"/>
    <col min="754" max="754" width="0" style="3" hidden="1" customWidth="1"/>
    <col min="755" max="755" width="4" style="3" customWidth="1"/>
    <col min="756" max="756" width="3.140625" style="3" customWidth="1"/>
    <col min="757" max="757" width="0" style="3" hidden="1" customWidth="1"/>
    <col min="758" max="758" width="2" style="3" customWidth="1"/>
    <col min="759" max="759" width="0.5703125" style="3" customWidth="1"/>
    <col min="760" max="760" width="1.28515625" style="3" customWidth="1"/>
    <col min="761" max="761" width="8.28515625" style="3" customWidth="1"/>
    <col min="762" max="766" width="0" style="3" hidden="1" customWidth="1"/>
    <col min="767" max="768" width="9.140625" style="3"/>
    <col min="769" max="772" width="10.5703125" style="3" bestFit="1" customWidth="1"/>
    <col min="773" max="778" width="16.85546875" style="3" customWidth="1"/>
    <col min="779" max="994" width="9.140625" style="3"/>
    <col min="995" max="995" width="0.28515625" style="3" customWidth="1"/>
    <col min="996" max="996" width="12.7109375" style="3" customWidth="1"/>
    <col min="997" max="997" width="2.7109375" style="3" customWidth="1"/>
    <col min="998" max="998" width="4.42578125" style="3" customWidth="1"/>
    <col min="999" max="999" width="0.5703125" style="3" customWidth="1"/>
    <col min="1000" max="1000" width="8.7109375" style="3" customWidth="1"/>
    <col min="1001" max="1001" width="3.42578125" style="3" customWidth="1"/>
    <col min="1002" max="1002" width="1" style="3" customWidth="1"/>
    <col min="1003" max="1003" width="0" style="3" hidden="1" customWidth="1"/>
    <col min="1004" max="1004" width="3.5703125" style="3" customWidth="1"/>
    <col min="1005" max="1005" width="6.140625" style="3" customWidth="1"/>
    <col min="1006" max="1006" width="14" style="3" customWidth="1"/>
    <col min="1007" max="1007" width="9.85546875" style="3" customWidth="1"/>
    <col min="1008" max="1008" width="0.28515625" style="3" customWidth="1"/>
    <col min="1009" max="1009" width="1.28515625" style="3" customWidth="1"/>
    <col min="1010" max="1010" width="0" style="3" hidden="1" customWidth="1"/>
    <col min="1011" max="1011" width="4" style="3" customWidth="1"/>
    <col min="1012" max="1012" width="3.140625" style="3" customWidth="1"/>
    <col min="1013" max="1013" width="0" style="3" hidden="1" customWidth="1"/>
    <col min="1014" max="1014" width="2" style="3" customWidth="1"/>
    <col min="1015" max="1015" width="0.5703125" style="3" customWidth="1"/>
    <col min="1016" max="1016" width="1.28515625" style="3" customWidth="1"/>
    <col min="1017" max="1017" width="8.28515625" style="3" customWidth="1"/>
    <col min="1018" max="1022" width="0" style="3" hidden="1" customWidth="1"/>
    <col min="1023" max="1024" width="9.140625" style="3"/>
    <col min="1025" max="1028" width="10.5703125" style="3" bestFit="1" customWidth="1"/>
    <col min="1029" max="1034" width="16.85546875" style="3" customWidth="1"/>
    <col min="1035" max="1250" width="9.140625" style="3"/>
    <col min="1251" max="1251" width="0.28515625" style="3" customWidth="1"/>
    <col min="1252" max="1252" width="12.7109375" style="3" customWidth="1"/>
    <col min="1253" max="1253" width="2.7109375" style="3" customWidth="1"/>
    <col min="1254" max="1254" width="4.42578125" style="3" customWidth="1"/>
    <col min="1255" max="1255" width="0.5703125" style="3" customWidth="1"/>
    <col min="1256" max="1256" width="8.7109375" style="3" customWidth="1"/>
    <col min="1257" max="1257" width="3.42578125" style="3" customWidth="1"/>
    <col min="1258" max="1258" width="1" style="3" customWidth="1"/>
    <col min="1259" max="1259" width="0" style="3" hidden="1" customWidth="1"/>
    <col min="1260" max="1260" width="3.5703125" style="3" customWidth="1"/>
    <col min="1261" max="1261" width="6.140625" style="3" customWidth="1"/>
    <col min="1262" max="1262" width="14" style="3" customWidth="1"/>
    <col min="1263" max="1263" width="9.85546875" style="3" customWidth="1"/>
    <col min="1264" max="1264" width="0.28515625" style="3" customWidth="1"/>
    <col min="1265" max="1265" width="1.28515625" style="3" customWidth="1"/>
    <col min="1266" max="1266" width="0" style="3" hidden="1" customWidth="1"/>
    <col min="1267" max="1267" width="4" style="3" customWidth="1"/>
    <col min="1268" max="1268" width="3.140625" style="3" customWidth="1"/>
    <col min="1269" max="1269" width="0" style="3" hidden="1" customWidth="1"/>
    <col min="1270" max="1270" width="2" style="3" customWidth="1"/>
    <col min="1271" max="1271" width="0.5703125" style="3" customWidth="1"/>
    <col min="1272" max="1272" width="1.28515625" style="3" customWidth="1"/>
    <col min="1273" max="1273" width="8.28515625" style="3" customWidth="1"/>
    <col min="1274" max="1278" width="0" style="3" hidden="1" customWidth="1"/>
    <col min="1279" max="1280" width="9.140625" style="3"/>
    <col min="1281" max="1284" width="10.5703125" style="3" bestFit="1" customWidth="1"/>
    <col min="1285" max="1290" width="16.85546875" style="3" customWidth="1"/>
    <col min="1291" max="1506" width="9.140625" style="3"/>
    <col min="1507" max="1507" width="0.28515625" style="3" customWidth="1"/>
    <col min="1508" max="1508" width="12.7109375" style="3" customWidth="1"/>
    <col min="1509" max="1509" width="2.7109375" style="3" customWidth="1"/>
    <col min="1510" max="1510" width="4.42578125" style="3" customWidth="1"/>
    <col min="1511" max="1511" width="0.5703125" style="3" customWidth="1"/>
    <col min="1512" max="1512" width="8.7109375" style="3" customWidth="1"/>
    <col min="1513" max="1513" width="3.42578125" style="3" customWidth="1"/>
    <col min="1514" max="1514" width="1" style="3" customWidth="1"/>
    <col min="1515" max="1515" width="0" style="3" hidden="1" customWidth="1"/>
    <col min="1516" max="1516" width="3.5703125" style="3" customWidth="1"/>
    <col min="1517" max="1517" width="6.140625" style="3" customWidth="1"/>
    <col min="1518" max="1518" width="14" style="3" customWidth="1"/>
    <col min="1519" max="1519" width="9.85546875" style="3" customWidth="1"/>
    <col min="1520" max="1520" width="0.28515625" style="3" customWidth="1"/>
    <col min="1521" max="1521" width="1.28515625" style="3" customWidth="1"/>
    <col min="1522" max="1522" width="0" style="3" hidden="1" customWidth="1"/>
    <col min="1523" max="1523" width="4" style="3" customWidth="1"/>
    <col min="1524" max="1524" width="3.140625" style="3" customWidth="1"/>
    <col min="1525" max="1525" width="0" style="3" hidden="1" customWidth="1"/>
    <col min="1526" max="1526" width="2" style="3" customWidth="1"/>
    <col min="1527" max="1527" width="0.5703125" style="3" customWidth="1"/>
    <col min="1528" max="1528" width="1.28515625" style="3" customWidth="1"/>
    <col min="1529" max="1529" width="8.28515625" style="3" customWidth="1"/>
    <col min="1530" max="1534" width="0" style="3" hidden="1" customWidth="1"/>
    <col min="1535" max="1536" width="9.140625" style="3"/>
    <col min="1537" max="1540" width="10.5703125" style="3" bestFit="1" customWidth="1"/>
    <col min="1541" max="1546" width="16.85546875" style="3" customWidth="1"/>
    <col min="1547" max="1762" width="9.140625" style="3"/>
    <col min="1763" max="1763" width="0.28515625" style="3" customWidth="1"/>
    <col min="1764" max="1764" width="12.7109375" style="3" customWidth="1"/>
    <col min="1765" max="1765" width="2.7109375" style="3" customWidth="1"/>
    <col min="1766" max="1766" width="4.42578125" style="3" customWidth="1"/>
    <col min="1767" max="1767" width="0.5703125" style="3" customWidth="1"/>
    <col min="1768" max="1768" width="8.7109375" style="3" customWidth="1"/>
    <col min="1769" max="1769" width="3.42578125" style="3" customWidth="1"/>
    <col min="1770" max="1770" width="1" style="3" customWidth="1"/>
    <col min="1771" max="1771" width="0" style="3" hidden="1" customWidth="1"/>
    <col min="1772" max="1772" width="3.5703125" style="3" customWidth="1"/>
    <col min="1773" max="1773" width="6.140625" style="3" customWidth="1"/>
    <col min="1774" max="1774" width="14" style="3" customWidth="1"/>
    <col min="1775" max="1775" width="9.85546875" style="3" customWidth="1"/>
    <col min="1776" max="1776" width="0.28515625" style="3" customWidth="1"/>
    <col min="1777" max="1777" width="1.28515625" style="3" customWidth="1"/>
    <col min="1778" max="1778" width="0" style="3" hidden="1" customWidth="1"/>
    <col min="1779" max="1779" width="4" style="3" customWidth="1"/>
    <col min="1780" max="1780" width="3.140625" style="3" customWidth="1"/>
    <col min="1781" max="1781" width="0" style="3" hidden="1" customWidth="1"/>
    <col min="1782" max="1782" width="2" style="3" customWidth="1"/>
    <col min="1783" max="1783" width="0.5703125" style="3" customWidth="1"/>
    <col min="1784" max="1784" width="1.28515625" style="3" customWidth="1"/>
    <col min="1785" max="1785" width="8.28515625" style="3" customWidth="1"/>
    <col min="1786" max="1790" width="0" style="3" hidden="1" customWidth="1"/>
    <col min="1791" max="1792" width="9.140625" style="3"/>
    <col min="1793" max="1796" width="10.5703125" style="3" bestFit="1" customWidth="1"/>
    <col min="1797" max="1802" width="16.85546875" style="3" customWidth="1"/>
    <col min="1803" max="2018" width="9.140625" style="3"/>
    <col min="2019" max="2019" width="0.28515625" style="3" customWidth="1"/>
    <col min="2020" max="2020" width="12.7109375" style="3" customWidth="1"/>
    <col min="2021" max="2021" width="2.7109375" style="3" customWidth="1"/>
    <col min="2022" max="2022" width="4.42578125" style="3" customWidth="1"/>
    <col min="2023" max="2023" width="0.5703125" style="3" customWidth="1"/>
    <col min="2024" max="2024" width="8.7109375" style="3" customWidth="1"/>
    <col min="2025" max="2025" width="3.42578125" style="3" customWidth="1"/>
    <col min="2026" max="2026" width="1" style="3" customWidth="1"/>
    <col min="2027" max="2027" width="0" style="3" hidden="1" customWidth="1"/>
    <col min="2028" max="2028" width="3.5703125" style="3" customWidth="1"/>
    <col min="2029" max="2029" width="6.140625" style="3" customWidth="1"/>
    <col min="2030" max="2030" width="14" style="3" customWidth="1"/>
    <col min="2031" max="2031" width="9.85546875" style="3" customWidth="1"/>
    <col min="2032" max="2032" width="0.28515625" style="3" customWidth="1"/>
    <col min="2033" max="2033" width="1.28515625" style="3" customWidth="1"/>
    <col min="2034" max="2034" width="0" style="3" hidden="1" customWidth="1"/>
    <col min="2035" max="2035" width="4" style="3" customWidth="1"/>
    <col min="2036" max="2036" width="3.140625" style="3" customWidth="1"/>
    <col min="2037" max="2037" width="0" style="3" hidden="1" customWidth="1"/>
    <col min="2038" max="2038" width="2" style="3" customWidth="1"/>
    <col min="2039" max="2039" width="0.5703125" style="3" customWidth="1"/>
    <col min="2040" max="2040" width="1.28515625" style="3" customWidth="1"/>
    <col min="2041" max="2041" width="8.28515625" style="3" customWidth="1"/>
    <col min="2042" max="2046" width="0" style="3" hidden="1" customWidth="1"/>
    <col min="2047" max="2048" width="9.140625" style="3"/>
    <col min="2049" max="2052" width="10.5703125" style="3" bestFit="1" customWidth="1"/>
    <col min="2053" max="2058" width="16.85546875" style="3" customWidth="1"/>
    <col min="2059" max="2274" width="9.140625" style="3"/>
    <col min="2275" max="2275" width="0.28515625" style="3" customWidth="1"/>
    <col min="2276" max="2276" width="12.7109375" style="3" customWidth="1"/>
    <col min="2277" max="2277" width="2.7109375" style="3" customWidth="1"/>
    <col min="2278" max="2278" width="4.42578125" style="3" customWidth="1"/>
    <col min="2279" max="2279" width="0.5703125" style="3" customWidth="1"/>
    <col min="2280" max="2280" width="8.7109375" style="3" customWidth="1"/>
    <col min="2281" max="2281" width="3.42578125" style="3" customWidth="1"/>
    <col min="2282" max="2282" width="1" style="3" customWidth="1"/>
    <col min="2283" max="2283" width="0" style="3" hidden="1" customWidth="1"/>
    <col min="2284" max="2284" width="3.5703125" style="3" customWidth="1"/>
    <col min="2285" max="2285" width="6.140625" style="3" customWidth="1"/>
    <col min="2286" max="2286" width="14" style="3" customWidth="1"/>
    <col min="2287" max="2287" width="9.85546875" style="3" customWidth="1"/>
    <col min="2288" max="2288" width="0.28515625" style="3" customWidth="1"/>
    <col min="2289" max="2289" width="1.28515625" style="3" customWidth="1"/>
    <col min="2290" max="2290" width="0" style="3" hidden="1" customWidth="1"/>
    <col min="2291" max="2291" width="4" style="3" customWidth="1"/>
    <col min="2292" max="2292" width="3.140625" style="3" customWidth="1"/>
    <col min="2293" max="2293" width="0" style="3" hidden="1" customWidth="1"/>
    <col min="2294" max="2294" width="2" style="3" customWidth="1"/>
    <col min="2295" max="2295" width="0.5703125" style="3" customWidth="1"/>
    <col min="2296" max="2296" width="1.28515625" style="3" customWidth="1"/>
    <col min="2297" max="2297" width="8.28515625" style="3" customWidth="1"/>
    <col min="2298" max="2302" width="0" style="3" hidden="1" customWidth="1"/>
    <col min="2303" max="2304" width="9.140625" style="3"/>
    <col min="2305" max="2308" width="10.5703125" style="3" bestFit="1" customWidth="1"/>
    <col min="2309" max="2314" width="16.85546875" style="3" customWidth="1"/>
    <col min="2315" max="2530" width="9.140625" style="3"/>
    <col min="2531" max="2531" width="0.28515625" style="3" customWidth="1"/>
    <col min="2532" max="2532" width="12.7109375" style="3" customWidth="1"/>
    <col min="2533" max="2533" width="2.7109375" style="3" customWidth="1"/>
    <col min="2534" max="2534" width="4.42578125" style="3" customWidth="1"/>
    <col min="2535" max="2535" width="0.5703125" style="3" customWidth="1"/>
    <col min="2536" max="2536" width="8.7109375" style="3" customWidth="1"/>
    <col min="2537" max="2537" width="3.42578125" style="3" customWidth="1"/>
    <col min="2538" max="2538" width="1" style="3" customWidth="1"/>
    <col min="2539" max="2539" width="0" style="3" hidden="1" customWidth="1"/>
    <col min="2540" max="2540" width="3.5703125" style="3" customWidth="1"/>
    <col min="2541" max="2541" width="6.140625" style="3" customWidth="1"/>
    <col min="2542" max="2542" width="14" style="3" customWidth="1"/>
    <col min="2543" max="2543" width="9.85546875" style="3" customWidth="1"/>
    <col min="2544" max="2544" width="0.28515625" style="3" customWidth="1"/>
    <col min="2545" max="2545" width="1.28515625" style="3" customWidth="1"/>
    <col min="2546" max="2546" width="0" style="3" hidden="1" customWidth="1"/>
    <col min="2547" max="2547" width="4" style="3" customWidth="1"/>
    <col min="2548" max="2548" width="3.140625" style="3" customWidth="1"/>
    <col min="2549" max="2549" width="0" style="3" hidden="1" customWidth="1"/>
    <col min="2550" max="2550" width="2" style="3" customWidth="1"/>
    <col min="2551" max="2551" width="0.5703125" style="3" customWidth="1"/>
    <col min="2552" max="2552" width="1.28515625" style="3" customWidth="1"/>
    <col min="2553" max="2553" width="8.28515625" style="3" customWidth="1"/>
    <col min="2554" max="2558" width="0" style="3" hidden="1" customWidth="1"/>
    <col min="2559" max="2560" width="9.140625" style="3"/>
    <col min="2561" max="2564" width="10.5703125" style="3" bestFit="1" customWidth="1"/>
    <col min="2565" max="2570" width="16.85546875" style="3" customWidth="1"/>
    <col min="2571" max="2786" width="9.140625" style="3"/>
    <col min="2787" max="2787" width="0.28515625" style="3" customWidth="1"/>
    <col min="2788" max="2788" width="12.7109375" style="3" customWidth="1"/>
    <col min="2789" max="2789" width="2.7109375" style="3" customWidth="1"/>
    <col min="2790" max="2790" width="4.42578125" style="3" customWidth="1"/>
    <col min="2791" max="2791" width="0.5703125" style="3" customWidth="1"/>
    <col min="2792" max="2792" width="8.7109375" style="3" customWidth="1"/>
    <col min="2793" max="2793" width="3.42578125" style="3" customWidth="1"/>
    <col min="2794" max="2794" width="1" style="3" customWidth="1"/>
    <col min="2795" max="2795" width="0" style="3" hidden="1" customWidth="1"/>
    <col min="2796" max="2796" width="3.5703125" style="3" customWidth="1"/>
    <col min="2797" max="2797" width="6.140625" style="3" customWidth="1"/>
    <col min="2798" max="2798" width="14" style="3" customWidth="1"/>
    <col min="2799" max="2799" width="9.85546875" style="3" customWidth="1"/>
    <col min="2800" max="2800" width="0.28515625" style="3" customWidth="1"/>
    <col min="2801" max="2801" width="1.28515625" style="3" customWidth="1"/>
    <col min="2802" max="2802" width="0" style="3" hidden="1" customWidth="1"/>
    <col min="2803" max="2803" width="4" style="3" customWidth="1"/>
    <col min="2804" max="2804" width="3.140625" style="3" customWidth="1"/>
    <col min="2805" max="2805" width="0" style="3" hidden="1" customWidth="1"/>
    <col min="2806" max="2806" width="2" style="3" customWidth="1"/>
    <col min="2807" max="2807" width="0.5703125" style="3" customWidth="1"/>
    <col min="2808" max="2808" width="1.28515625" style="3" customWidth="1"/>
    <col min="2809" max="2809" width="8.28515625" style="3" customWidth="1"/>
    <col min="2810" max="2814" width="0" style="3" hidden="1" customWidth="1"/>
    <col min="2815" max="2816" width="9.140625" style="3"/>
    <col min="2817" max="2820" width="10.5703125" style="3" bestFit="1" customWidth="1"/>
    <col min="2821" max="2826" width="16.85546875" style="3" customWidth="1"/>
    <col min="2827" max="3042" width="9.140625" style="3"/>
    <col min="3043" max="3043" width="0.28515625" style="3" customWidth="1"/>
    <col min="3044" max="3044" width="12.7109375" style="3" customWidth="1"/>
    <col min="3045" max="3045" width="2.7109375" style="3" customWidth="1"/>
    <col min="3046" max="3046" width="4.42578125" style="3" customWidth="1"/>
    <col min="3047" max="3047" width="0.5703125" style="3" customWidth="1"/>
    <col min="3048" max="3048" width="8.7109375" style="3" customWidth="1"/>
    <col min="3049" max="3049" width="3.42578125" style="3" customWidth="1"/>
    <col min="3050" max="3050" width="1" style="3" customWidth="1"/>
    <col min="3051" max="3051" width="0" style="3" hidden="1" customWidth="1"/>
    <col min="3052" max="3052" width="3.5703125" style="3" customWidth="1"/>
    <col min="3053" max="3053" width="6.140625" style="3" customWidth="1"/>
    <col min="3054" max="3054" width="14" style="3" customWidth="1"/>
    <col min="3055" max="3055" width="9.85546875" style="3" customWidth="1"/>
    <col min="3056" max="3056" width="0.28515625" style="3" customWidth="1"/>
    <col min="3057" max="3057" width="1.28515625" style="3" customWidth="1"/>
    <col min="3058" max="3058" width="0" style="3" hidden="1" customWidth="1"/>
    <col min="3059" max="3059" width="4" style="3" customWidth="1"/>
    <col min="3060" max="3060" width="3.140625" style="3" customWidth="1"/>
    <col min="3061" max="3061" width="0" style="3" hidden="1" customWidth="1"/>
    <col min="3062" max="3062" width="2" style="3" customWidth="1"/>
    <col min="3063" max="3063" width="0.5703125" style="3" customWidth="1"/>
    <col min="3064" max="3064" width="1.28515625" style="3" customWidth="1"/>
    <col min="3065" max="3065" width="8.28515625" style="3" customWidth="1"/>
    <col min="3066" max="3070" width="0" style="3" hidden="1" customWidth="1"/>
    <col min="3071" max="3072" width="9.140625" style="3"/>
    <col min="3073" max="3076" width="10.5703125" style="3" bestFit="1" customWidth="1"/>
    <col min="3077" max="3082" width="16.85546875" style="3" customWidth="1"/>
    <col min="3083" max="3298" width="9.140625" style="3"/>
    <col min="3299" max="3299" width="0.28515625" style="3" customWidth="1"/>
    <col min="3300" max="3300" width="12.7109375" style="3" customWidth="1"/>
    <col min="3301" max="3301" width="2.7109375" style="3" customWidth="1"/>
    <col min="3302" max="3302" width="4.42578125" style="3" customWidth="1"/>
    <col min="3303" max="3303" width="0.5703125" style="3" customWidth="1"/>
    <col min="3304" max="3304" width="8.7109375" style="3" customWidth="1"/>
    <col min="3305" max="3305" width="3.42578125" style="3" customWidth="1"/>
    <col min="3306" max="3306" width="1" style="3" customWidth="1"/>
    <col min="3307" max="3307" width="0" style="3" hidden="1" customWidth="1"/>
    <col min="3308" max="3308" width="3.5703125" style="3" customWidth="1"/>
    <col min="3309" max="3309" width="6.140625" style="3" customWidth="1"/>
    <col min="3310" max="3310" width="14" style="3" customWidth="1"/>
    <col min="3311" max="3311" width="9.85546875" style="3" customWidth="1"/>
    <col min="3312" max="3312" width="0.28515625" style="3" customWidth="1"/>
    <col min="3313" max="3313" width="1.28515625" style="3" customWidth="1"/>
    <col min="3314" max="3314" width="0" style="3" hidden="1" customWidth="1"/>
    <col min="3315" max="3315" width="4" style="3" customWidth="1"/>
    <col min="3316" max="3316" width="3.140625" style="3" customWidth="1"/>
    <col min="3317" max="3317" width="0" style="3" hidden="1" customWidth="1"/>
    <col min="3318" max="3318" width="2" style="3" customWidth="1"/>
    <col min="3319" max="3319" width="0.5703125" style="3" customWidth="1"/>
    <col min="3320" max="3320" width="1.28515625" style="3" customWidth="1"/>
    <col min="3321" max="3321" width="8.28515625" style="3" customWidth="1"/>
    <col min="3322" max="3326" width="0" style="3" hidden="1" customWidth="1"/>
    <col min="3327" max="3328" width="9.140625" style="3"/>
    <col min="3329" max="3332" width="10.5703125" style="3" bestFit="1" customWidth="1"/>
    <col min="3333" max="3338" width="16.85546875" style="3" customWidth="1"/>
    <col min="3339" max="3554" width="9.140625" style="3"/>
    <col min="3555" max="3555" width="0.28515625" style="3" customWidth="1"/>
    <col min="3556" max="3556" width="12.7109375" style="3" customWidth="1"/>
    <col min="3557" max="3557" width="2.7109375" style="3" customWidth="1"/>
    <col min="3558" max="3558" width="4.42578125" style="3" customWidth="1"/>
    <col min="3559" max="3559" width="0.5703125" style="3" customWidth="1"/>
    <col min="3560" max="3560" width="8.7109375" style="3" customWidth="1"/>
    <col min="3561" max="3561" width="3.42578125" style="3" customWidth="1"/>
    <col min="3562" max="3562" width="1" style="3" customWidth="1"/>
    <col min="3563" max="3563" width="0" style="3" hidden="1" customWidth="1"/>
    <col min="3564" max="3564" width="3.5703125" style="3" customWidth="1"/>
    <col min="3565" max="3565" width="6.140625" style="3" customWidth="1"/>
    <col min="3566" max="3566" width="14" style="3" customWidth="1"/>
    <col min="3567" max="3567" width="9.85546875" style="3" customWidth="1"/>
    <col min="3568" max="3568" width="0.28515625" style="3" customWidth="1"/>
    <col min="3569" max="3569" width="1.28515625" style="3" customWidth="1"/>
    <col min="3570" max="3570" width="0" style="3" hidden="1" customWidth="1"/>
    <col min="3571" max="3571" width="4" style="3" customWidth="1"/>
    <col min="3572" max="3572" width="3.140625" style="3" customWidth="1"/>
    <col min="3573" max="3573" width="0" style="3" hidden="1" customWidth="1"/>
    <col min="3574" max="3574" width="2" style="3" customWidth="1"/>
    <col min="3575" max="3575" width="0.5703125" style="3" customWidth="1"/>
    <col min="3576" max="3576" width="1.28515625" style="3" customWidth="1"/>
    <col min="3577" max="3577" width="8.28515625" style="3" customWidth="1"/>
    <col min="3578" max="3582" width="0" style="3" hidden="1" customWidth="1"/>
    <col min="3583" max="3584" width="9.140625" style="3"/>
    <col min="3585" max="3588" width="10.5703125" style="3" bestFit="1" customWidth="1"/>
    <col min="3589" max="3594" width="16.85546875" style="3" customWidth="1"/>
    <col min="3595" max="3810" width="9.140625" style="3"/>
    <col min="3811" max="3811" width="0.28515625" style="3" customWidth="1"/>
    <col min="3812" max="3812" width="12.7109375" style="3" customWidth="1"/>
    <col min="3813" max="3813" width="2.7109375" style="3" customWidth="1"/>
    <col min="3814" max="3814" width="4.42578125" style="3" customWidth="1"/>
    <col min="3815" max="3815" width="0.5703125" style="3" customWidth="1"/>
    <col min="3816" max="3816" width="8.7109375" style="3" customWidth="1"/>
    <col min="3817" max="3817" width="3.42578125" style="3" customWidth="1"/>
    <col min="3818" max="3818" width="1" style="3" customWidth="1"/>
    <col min="3819" max="3819" width="0" style="3" hidden="1" customWidth="1"/>
    <col min="3820" max="3820" width="3.5703125" style="3" customWidth="1"/>
    <col min="3821" max="3821" width="6.140625" style="3" customWidth="1"/>
    <col min="3822" max="3822" width="14" style="3" customWidth="1"/>
    <col min="3823" max="3823" width="9.85546875" style="3" customWidth="1"/>
    <col min="3824" max="3824" width="0.28515625" style="3" customWidth="1"/>
    <col min="3825" max="3825" width="1.28515625" style="3" customWidth="1"/>
    <col min="3826" max="3826" width="0" style="3" hidden="1" customWidth="1"/>
    <col min="3827" max="3827" width="4" style="3" customWidth="1"/>
    <col min="3828" max="3828" width="3.140625" style="3" customWidth="1"/>
    <col min="3829" max="3829" width="0" style="3" hidden="1" customWidth="1"/>
    <col min="3830" max="3830" width="2" style="3" customWidth="1"/>
    <col min="3831" max="3831" width="0.5703125" style="3" customWidth="1"/>
    <col min="3832" max="3832" width="1.28515625" style="3" customWidth="1"/>
    <col min="3833" max="3833" width="8.28515625" style="3" customWidth="1"/>
    <col min="3834" max="3838" width="0" style="3" hidden="1" customWidth="1"/>
    <col min="3839" max="3840" width="9.140625" style="3"/>
    <col min="3841" max="3844" width="10.5703125" style="3" bestFit="1" customWidth="1"/>
    <col min="3845" max="3850" width="16.85546875" style="3" customWidth="1"/>
    <col min="3851" max="4066" width="9.140625" style="3"/>
    <col min="4067" max="4067" width="0.28515625" style="3" customWidth="1"/>
    <col min="4068" max="4068" width="12.7109375" style="3" customWidth="1"/>
    <col min="4069" max="4069" width="2.7109375" style="3" customWidth="1"/>
    <col min="4070" max="4070" width="4.42578125" style="3" customWidth="1"/>
    <col min="4071" max="4071" width="0.5703125" style="3" customWidth="1"/>
    <col min="4072" max="4072" width="8.7109375" style="3" customWidth="1"/>
    <col min="4073" max="4073" width="3.42578125" style="3" customWidth="1"/>
    <col min="4074" max="4074" width="1" style="3" customWidth="1"/>
    <col min="4075" max="4075" width="0" style="3" hidden="1" customWidth="1"/>
    <col min="4076" max="4076" width="3.5703125" style="3" customWidth="1"/>
    <col min="4077" max="4077" width="6.140625" style="3" customWidth="1"/>
    <col min="4078" max="4078" width="14" style="3" customWidth="1"/>
    <col min="4079" max="4079" width="9.85546875" style="3" customWidth="1"/>
    <col min="4080" max="4080" width="0.28515625" style="3" customWidth="1"/>
    <col min="4081" max="4081" width="1.28515625" style="3" customWidth="1"/>
    <col min="4082" max="4082" width="0" style="3" hidden="1" customWidth="1"/>
    <col min="4083" max="4083" width="4" style="3" customWidth="1"/>
    <col min="4084" max="4084" width="3.140625" style="3" customWidth="1"/>
    <col min="4085" max="4085" width="0" style="3" hidden="1" customWidth="1"/>
    <col min="4086" max="4086" width="2" style="3" customWidth="1"/>
    <col min="4087" max="4087" width="0.5703125" style="3" customWidth="1"/>
    <col min="4088" max="4088" width="1.28515625" style="3" customWidth="1"/>
    <col min="4089" max="4089" width="8.28515625" style="3" customWidth="1"/>
    <col min="4090" max="4094" width="0" style="3" hidden="1" customWidth="1"/>
    <col min="4095" max="4096" width="9.140625" style="3"/>
    <col min="4097" max="4100" width="10.5703125" style="3" bestFit="1" customWidth="1"/>
    <col min="4101" max="4106" width="16.85546875" style="3" customWidth="1"/>
    <col min="4107" max="4322" width="9.140625" style="3"/>
    <col min="4323" max="4323" width="0.28515625" style="3" customWidth="1"/>
    <col min="4324" max="4324" width="12.7109375" style="3" customWidth="1"/>
    <col min="4325" max="4325" width="2.7109375" style="3" customWidth="1"/>
    <col min="4326" max="4326" width="4.42578125" style="3" customWidth="1"/>
    <col min="4327" max="4327" width="0.5703125" style="3" customWidth="1"/>
    <col min="4328" max="4328" width="8.7109375" style="3" customWidth="1"/>
    <col min="4329" max="4329" width="3.42578125" style="3" customWidth="1"/>
    <col min="4330" max="4330" width="1" style="3" customWidth="1"/>
    <col min="4331" max="4331" width="0" style="3" hidden="1" customWidth="1"/>
    <col min="4332" max="4332" width="3.5703125" style="3" customWidth="1"/>
    <col min="4333" max="4333" width="6.140625" style="3" customWidth="1"/>
    <col min="4334" max="4334" width="14" style="3" customWidth="1"/>
    <col min="4335" max="4335" width="9.85546875" style="3" customWidth="1"/>
    <col min="4336" max="4336" width="0.28515625" style="3" customWidth="1"/>
    <col min="4337" max="4337" width="1.28515625" style="3" customWidth="1"/>
    <col min="4338" max="4338" width="0" style="3" hidden="1" customWidth="1"/>
    <col min="4339" max="4339" width="4" style="3" customWidth="1"/>
    <col min="4340" max="4340" width="3.140625" style="3" customWidth="1"/>
    <col min="4341" max="4341" width="0" style="3" hidden="1" customWidth="1"/>
    <col min="4342" max="4342" width="2" style="3" customWidth="1"/>
    <col min="4343" max="4343" width="0.5703125" style="3" customWidth="1"/>
    <col min="4344" max="4344" width="1.28515625" style="3" customWidth="1"/>
    <col min="4345" max="4345" width="8.28515625" style="3" customWidth="1"/>
    <col min="4346" max="4350" width="0" style="3" hidden="1" customWidth="1"/>
    <col min="4351" max="4352" width="9.140625" style="3"/>
    <col min="4353" max="4356" width="10.5703125" style="3" bestFit="1" customWidth="1"/>
    <col min="4357" max="4362" width="16.85546875" style="3" customWidth="1"/>
    <col min="4363" max="4578" width="9.140625" style="3"/>
    <col min="4579" max="4579" width="0.28515625" style="3" customWidth="1"/>
    <col min="4580" max="4580" width="12.7109375" style="3" customWidth="1"/>
    <col min="4581" max="4581" width="2.7109375" style="3" customWidth="1"/>
    <col min="4582" max="4582" width="4.42578125" style="3" customWidth="1"/>
    <col min="4583" max="4583" width="0.5703125" style="3" customWidth="1"/>
    <col min="4584" max="4584" width="8.7109375" style="3" customWidth="1"/>
    <col min="4585" max="4585" width="3.42578125" style="3" customWidth="1"/>
    <col min="4586" max="4586" width="1" style="3" customWidth="1"/>
    <col min="4587" max="4587" width="0" style="3" hidden="1" customWidth="1"/>
    <col min="4588" max="4588" width="3.5703125" style="3" customWidth="1"/>
    <col min="4589" max="4589" width="6.140625" style="3" customWidth="1"/>
    <col min="4590" max="4590" width="14" style="3" customWidth="1"/>
    <col min="4591" max="4591" width="9.85546875" style="3" customWidth="1"/>
    <col min="4592" max="4592" width="0.28515625" style="3" customWidth="1"/>
    <col min="4593" max="4593" width="1.28515625" style="3" customWidth="1"/>
    <col min="4594" max="4594" width="0" style="3" hidden="1" customWidth="1"/>
    <col min="4595" max="4595" width="4" style="3" customWidth="1"/>
    <col min="4596" max="4596" width="3.140625" style="3" customWidth="1"/>
    <col min="4597" max="4597" width="0" style="3" hidden="1" customWidth="1"/>
    <col min="4598" max="4598" width="2" style="3" customWidth="1"/>
    <col min="4599" max="4599" width="0.5703125" style="3" customWidth="1"/>
    <col min="4600" max="4600" width="1.28515625" style="3" customWidth="1"/>
    <col min="4601" max="4601" width="8.28515625" style="3" customWidth="1"/>
    <col min="4602" max="4606" width="0" style="3" hidden="1" customWidth="1"/>
    <col min="4607" max="4608" width="9.140625" style="3"/>
    <col min="4609" max="4612" width="10.5703125" style="3" bestFit="1" customWidth="1"/>
    <col min="4613" max="4618" width="16.85546875" style="3" customWidth="1"/>
    <col min="4619" max="4834" width="9.140625" style="3"/>
    <col min="4835" max="4835" width="0.28515625" style="3" customWidth="1"/>
    <col min="4836" max="4836" width="12.7109375" style="3" customWidth="1"/>
    <col min="4837" max="4837" width="2.7109375" style="3" customWidth="1"/>
    <col min="4838" max="4838" width="4.42578125" style="3" customWidth="1"/>
    <col min="4839" max="4839" width="0.5703125" style="3" customWidth="1"/>
    <col min="4840" max="4840" width="8.7109375" style="3" customWidth="1"/>
    <col min="4841" max="4841" width="3.42578125" style="3" customWidth="1"/>
    <col min="4842" max="4842" width="1" style="3" customWidth="1"/>
    <col min="4843" max="4843" width="0" style="3" hidden="1" customWidth="1"/>
    <col min="4844" max="4844" width="3.5703125" style="3" customWidth="1"/>
    <col min="4845" max="4845" width="6.140625" style="3" customWidth="1"/>
    <col min="4846" max="4846" width="14" style="3" customWidth="1"/>
    <col min="4847" max="4847" width="9.85546875" style="3" customWidth="1"/>
    <col min="4848" max="4848" width="0.28515625" style="3" customWidth="1"/>
    <col min="4849" max="4849" width="1.28515625" style="3" customWidth="1"/>
    <col min="4850" max="4850" width="0" style="3" hidden="1" customWidth="1"/>
    <col min="4851" max="4851" width="4" style="3" customWidth="1"/>
    <col min="4852" max="4852" width="3.140625" style="3" customWidth="1"/>
    <col min="4853" max="4853" width="0" style="3" hidden="1" customWidth="1"/>
    <col min="4854" max="4854" width="2" style="3" customWidth="1"/>
    <col min="4855" max="4855" width="0.5703125" style="3" customWidth="1"/>
    <col min="4856" max="4856" width="1.28515625" style="3" customWidth="1"/>
    <col min="4857" max="4857" width="8.28515625" style="3" customWidth="1"/>
    <col min="4858" max="4862" width="0" style="3" hidden="1" customWidth="1"/>
    <col min="4863" max="4864" width="9.140625" style="3"/>
    <col min="4865" max="4868" width="10.5703125" style="3" bestFit="1" customWidth="1"/>
    <col min="4869" max="4874" width="16.85546875" style="3" customWidth="1"/>
    <col min="4875" max="5090" width="9.140625" style="3"/>
    <col min="5091" max="5091" width="0.28515625" style="3" customWidth="1"/>
    <col min="5092" max="5092" width="12.7109375" style="3" customWidth="1"/>
    <col min="5093" max="5093" width="2.7109375" style="3" customWidth="1"/>
    <col min="5094" max="5094" width="4.42578125" style="3" customWidth="1"/>
    <col min="5095" max="5095" width="0.5703125" style="3" customWidth="1"/>
    <col min="5096" max="5096" width="8.7109375" style="3" customWidth="1"/>
    <col min="5097" max="5097" width="3.42578125" style="3" customWidth="1"/>
    <col min="5098" max="5098" width="1" style="3" customWidth="1"/>
    <col min="5099" max="5099" width="0" style="3" hidden="1" customWidth="1"/>
    <col min="5100" max="5100" width="3.5703125" style="3" customWidth="1"/>
    <col min="5101" max="5101" width="6.140625" style="3" customWidth="1"/>
    <col min="5102" max="5102" width="14" style="3" customWidth="1"/>
    <col min="5103" max="5103" width="9.85546875" style="3" customWidth="1"/>
    <col min="5104" max="5104" width="0.28515625" style="3" customWidth="1"/>
    <col min="5105" max="5105" width="1.28515625" style="3" customWidth="1"/>
    <col min="5106" max="5106" width="0" style="3" hidden="1" customWidth="1"/>
    <col min="5107" max="5107" width="4" style="3" customWidth="1"/>
    <col min="5108" max="5108" width="3.140625" style="3" customWidth="1"/>
    <col min="5109" max="5109" width="0" style="3" hidden="1" customWidth="1"/>
    <col min="5110" max="5110" width="2" style="3" customWidth="1"/>
    <col min="5111" max="5111" width="0.5703125" style="3" customWidth="1"/>
    <col min="5112" max="5112" width="1.28515625" style="3" customWidth="1"/>
    <col min="5113" max="5113" width="8.28515625" style="3" customWidth="1"/>
    <col min="5114" max="5118" width="0" style="3" hidden="1" customWidth="1"/>
    <col min="5119" max="5120" width="9.140625" style="3"/>
    <col min="5121" max="5124" width="10.5703125" style="3" bestFit="1" customWidth="1"/>
    <col min="5125" max="5130" width="16.85546875" style="3" customWidth="1"/>
    <col min="5131" max="5346" width="9.140625" style="3"/>
    <col min="5347" max="5347" width="0.28515625" style="3" customWidth="1"/>
    <col min="5348" max="5348" width="12.7109375" style="3" customWidth="1"/>
    <col min="5349" max="5349" width="2.7109375" style="3" customWidth="1"/>
    <col min="5350" max="5350" width="4.42578125" style="3" customWidth="1"/>
    <col min="5351" max="5351" width="0.5703125" style="3" customWidth="1"/>
    <col min="5352" max="5352" width="8.7109375" style="3" customWidth="1"/>
    <col min="5353" max="5353" width="3.42578125" style="3" customWidth="1"/>
    <col min="5354" max="5354" width="1" style="3" customWidth="1"/>
    <col min="5355" max="5355" width="0" style="3" hidden="1" customWidth="1"/>
    <col min="5356" max="5356" width="3.5703125" style="3" customWidth="1"/>
    <col min="5357" max="5357" width="6.140625" style="3" customWidth="1"/>
    <col min="5358" max="5358" width="14" style="3" customWidth="1"/>
    <col min="5359" max="5359" width="9.85546875" style="3" customWidth="1"/>
    <col min="5360" max="5360" width="0.28515625" style="3" customWidth="1"/>
    <col min="5361" max="5361" width="1.28515625" style="3" customWidth="1"/>
    <col min="5362" max="5362" width="0" style="3" hidden="1" customWidth="1"/>
    <col min="5363" max="5363" width="4" style="3" customWidth="1"/>
    <col min="5364" max="5364" width="3.140625" style="3" customWidth="1"/>
    <col min="5365" max="5365" width="0" style="3" hidden="1" customWidth="1"/>
    <col min="5366" max="5366" width="2" style="3" customWidth="1"/>
    <col min="5367" max="5367" width="0.5703125" style="3" customWidth="1"/>
    <col min="5368" max="5368" width="1.28515625" style="3" customWidth="1"/>
    <col min="5369" max="5369" width="8.28515625" style="3" customWidth="1"/>
    <col min="5370" max="5374" width="0" style="3" hidden="1" customWidth="1"/>
    <col min="5375" max="5376" width="9.140625" style="3"/>
    <col min="5377" max="5380" width="10.5703125" style="3" bestFit="1" customWidth="1"/>
    <col min="5381" max="5386" width="16.85546875" style="3" customWidth="1"/>
    <col min="5387" max="5602" width="9.140625" style="3"/>
    <col min="5603" max="5603" width="0.28515625" style="3" customWidth="1"/>
    <col min="5604" max="5604" width="12.7109375" style="3" customWidth="1"/>
    <col min="5605" max="5605" width="2.7109375" style="3" customWidth="1"/>
    <col min="5606" max="5606" width="4.42578125" style="3" customWidth="1"/>
    <col min="5607" max="5607" width="0.5703125" style="3" customWidth="1"/>
    <col min="5608" max="5608" width="8.7109375" style="3" customWidth="1"/>
    <col min="5609" max="5609" width="3.42578125" style="3" customWidth="1"/>
    <col min="5610" max="5610" width="1" style="3" customWidth="1"/>
    <col min="5611" max="5611" width="0" style="3" hidden="1" customWidth="1"/>
    <col min="5612" max="5612" width="3.5703125" style="3" customWidth="1"/>
    <col min="5613" max="5613" width="6.140625" style="3" customWidth="1"/>
    <col min="5614" max="5614" width="14" style="3" customWidth="1"/>
    <col min="5615" max="5615" width="9.85546875" style="3" customWidth="1"/>
    <col min="5616" max="5616" width="0.28515625" style="3" customWidth="1"/>
    <col min="5617" max="5617" width="1.28515625" style="3" customWidth="1"/>
    <col min="5618" max="5618" width="0" style="3" hidden="1" customWidth="1"/>
    <col min="5619" max="5619" width="4" style="3" customWidth="1"/>
    <col min="5620" max="5620" width="3.140625" style="3" customWidth="1"/>
    <col min="5621" max="5621" width="0" style="3" hidden="1" customWidth="1"/>
    <col min="5622" max="5622" width="2" style="3" customWidth="1"/>
    <col min="5623" max="5623" width="0.5703125" style="3" customWidth="1"/>
    <col min="5624" max="5624" width="1.28515625" style="3" customWidth="1"/>
    <col min="5625" max="5625" width="8.28515625" style="3" customWidth="1"/>
    <col min="5626" max="5630" width="0" style="3" hidden="1" customWidth="1"/>
    <col min="5631" max="5632" width="9.140625" style="3"/>
    <col min="5633" max="5636" width="10.5703125" style="3" bestFit="1" customWidth="1"/>
    <col min="5637" max="5642" width="16.85546875" style="3" customWidth="1"/>
    <col min="5643" max="5858" width="9.140625" style="3"/>
    <col min="5859" max="5859" width="0.28515625" style="3" customWidth="1"/>
    <col min="5860" max="5860" width="12.7109375" style="3" customWidth="1"/>
    <col min="5861" max="5861" width="2.7109375" style="3" customWidth="1"/>
    <col min="5862" max="5862" width="4.42578125" style="3" customWidth="1"/>
    <col min="5863" max="5863" width="0.5703125" style="3" customWidth="1"/>
    <col min="5864" max="5864" width="8.7109375" style="3" customWidth="1"/>
    <col min="5865" max="5865" width="3.42578125" style="3" customWidth="1"/>
    <col min="5866" max="5866" width="1" style="3" customWidth="1"/>
    <col min="5867" max="5867" width="0" style="3" hidden="1" customWidth="1"/>
    <col min="5868" max="5868" width="3.5703125" style="3" customWidth="1"/>
    <col min="5869" max="5869" width="6.140625" style="3" customWidth="1"/>
    <col min="5870" max="5870" width="14" style="3" customWidth="1"/>
    <col min="5871" max="5871" width="9.85546875" style="3" customWidth="1"/>
    <col min="5872" max="5872" width="0.28515625" style="3" customWidth="1"/>
    <col min="5873" max="5873" width="1.28515625" style="3" customWidth="1"/>
    <col min="5874" max="5874" width="0" style="3" hidden="1" customWidth="1"/>
    <col min="5875" max="5875" width="4" style="3" customWidth="1"/>
    <col min="5876" max="5876" width="3.140625" style="3" customWidth="1"/>
    <col min="5877" max="5877" width="0" style="3" hidden="1" customWidth="1"/>
    <col min="5878" max="5878" width="2" style="3" customWidth="1"/>
    <col min="5879" max="5879" width="0.5703125" style="3" customWidth="1"/>
    <col min="5880" max="5880" width="1.28515625" style="3" customWidth="1"/>
    <col min="5881" max="5881" width="8.28515625" style="3" customWidth="1"/>
    <col min="5882" max="5886" width="0" style="3" hidden="1" customWidth="1"/>
    <col min="5887" max="5888" width="9.140625" style="3"/>
    <col min="5889" max="5892" width="10.5703125" style="3" bestFit="1" customWidth="1"/>
    <col min="5893" max="5898" width="16.85546875" style="3" customWidth="1"/>
    <col min="5899" max="6114" width="9.140625" style="3"/>
    <col min="6115" max="6115" width="0.28515625" style="3" customWidth="1"/>
    <col min="6116" max="6116" width="12.7109375" style="3" customWidth="1"/>
    <col min="6117" max="6117" width="2.7109375" style="3" customWidth="1"/>
    <col min="6118" max="6118" width="4.42578125" style="3" customWidth="1"/>
    <col min="6119" max="6119" width="0.5703125" style="3" customWidth="1"/>
    <col min="6120" max="6120" width="8.7109375" style="3" customWidth="1"/>
    <col min="6121" max="6121" width="3.42578125" style="3" customWidth="1"/>
    <col min="6122" max="6122" width="1" style="3" customWidth="1"/>
    <col min="6123" max="6123" width="0" style="3" hidden="1" customWidth="1"/>
    <col min="6124" max="6124" width="3.5703125" style="3" customWidth="1"/>
    <col min="6125" max="6125" width="6.140625" style="3" customWidth="1"/>
    <col min="6126" max="6126" width="14" style="3" customWidth="1"/>
    <col min="6127" max="6127" width="9.85546875" style="3" customWidth="1"/>
    <col min="6128" max="6128" width="0.28515625" style="3" customWidth="1"/>
    <col min="6129" max="6129" width="1.28515625" style="3" customWidth="1"/>
    <col min="6130" max="6130" width="0" style="3" hidden="1" customWidth="1"/>
    <col min="6131" max="6131" width="4" style="3" customWidth="1"/>
    <col min="6132" max="6132" width="3.140625" style="3" customWidth="1"/>
    <col min="6133" max="6133" width="0" style="3" hidden="1" customWidth="1"/>
    <col min="6134" max="6134" width="2" style="3" customWidth="1"/>
    <col min="6135" max="6135" width="0.5703125" style="3" customWidth="1"/>
    <col min="6136" max="6136" width="1.28515625" style="3" customWidth="1"/>
    <col min="6137" max="6137" width="8.28515625" style="3" customWidth="1"/>
    <col min="6138" max="6142" width="0" style="3" hidden="1" customWidth="1"/>
    <col min="6143" max="6144" width="9.140625" style="3"/>
    <col min="6145" max="6148" width="10.5703125" style="3" bestFit="1" customWidth="1"/>
    <col min="6149" max="6154" width="16.85546875" style="3" customWidth="1"/>
    <col min="6155" max="6370" width="9.140625" style="3"/>
    <col min="6371" max="6371" width="0.28515625" style="3" customWidth="1"/>
    <col min="6372" max="6372" width="12.7109375" style="3" customWidth="1"/>
    <col min="6373" max="6373" width="2.7109375" style="3" customWidth="1"/>
    <col min="6374" max="6374" width="4.42578125" style="3" customWidth="1"/>
    <col min="6375" max="6375" width="0.5703125" style="3" customWidth="1"/>
    <col min="6376" max="6376" width="8.7109375" style="3" customWidth="1"/>
    <col min="6377" max="6377" width="3.42578125" style="3" customWidth="1"/>
    <col min="6378" max="6378" width="1" style="3" customWidth="1"/>
    <col min="6379" max="6379" width="0" style="3" hidden="1" customWidth="1"/>
    <col min="6380" max="6380" width="3.5703125" style="3" customWidth="1"/>
    <col min="6381" max="6381" width="6.140625" style="3" customWidth="1"/>
    <col min="6382" max="6382" width="14" style="3" customWidth="1"/>
    <col min="6383" max="6383" width="9.85546875" style="3" customWidth="1"/>
    <col min="6384" max="6384" width="0.28515625" style="3" customWidth="1"/>
    <col min="6385" max="6385" width="1.28515625" style="3" customWidth="1"/>
    <col min="6386" max="6386" width="0" style="3" hidden="1" customWidth="1"/>
    <col min="6387" max="6387" width="4" style="3" customWidth="1"/>
    <col min="6388" max="6388" width="3.140625" style="3" customWidth="1"/>
    <col min="6389" max="6389" width="0" style="3" hidden="1" customWidth="1"/>
    <col min="6390" max="6390" width="2" style="3" customWidth="1"/>
    <col min="6391" max="6391" width="0.5703125" style="3" customWidth="1"/>
    <col min="6392" max="6392" width="1.28515625" style="3" customWidth="1"/>
    <col min="6393" max="6393" width="8.28515625" style="3" customWidth="1"/>
    <col min="6394" max="6398" width="0" style="3" hidden="1" customWidth="1"/>
    <col min="6399" max="6400" width="9.140625" style="3"/>
    <col min="6401" max="6404" width="10.5703125" style="3" bestFit="1" customWidth="1"/>
    <col min="6405" max="6410" width="16.85546875" style="3" customWidth="1"/>
    <col min="6411" max="6626" width="9.140625" style="3"/>
    <col min="6627" max="6627" width="0.28515625" style="3" customWidth="1"/>
    <col min="6628" max="6628" width="12.7109375" style="3" customWidth="1"/>
    <col min="6629" max="6629" width="2.7109375" style="3" customWidth="1"/>
    <col min="6630" max="6630" width="4.42578125" style="3" customWidth="1"/>
    <col min="6631" max="6631" width="0.5703125" style="3" customWidth="1"/>
    <col min="6632" max="6632" width="8.7109375" style="3" customWidth="1"/>
    <col min="6633" max="6633" width="3.42578125" style="3" customWidth="1"/>
    <col min="6634" max="6634" width="1" style="3" customWidth="1"/>
    <col min="6635" max="6635" width="0" style="3" hidden="1" customWidth="1"/>
    <col min="6636" max="6636" width="3.5703125" style="3" customWidth="1"/>
    <col min="6637" max="6637" width="6.140625" style="3" customWidth="1"/>
    <col min="6638" max="6638" width="14" style="3" customWidth="1"/>
    <col min="6639" max="6639" width="9.85546875" style="3" customWidth="1"/>
    <col min="6640" max="6640" width="0.28515625" style="3" customWidth="1"/>
    <col min="6641" max="6641" width="1.28515625" style="3" customWidth="1"/>
    <col min="6642" max="6642" width="0" style="3" hidden="1" customWidth="1"/>
    <col min="6643" max="6643" width="4" style="3" customWidth="1"/>
    <col min="6644" max="6644" width="3.140625" style="3" customWidth="1"/>
    <col min="6645" max="6645" width="0" style="3" hidden="1" customWidth="1"/>
    <col min="6646" max="6646" width="2" style="3" customWidth="1"/>
    <col min="6647" max="6647" width="0.5703125" style="3" customWidth="1"/>
    <col min="6648" max="6648" width="1.28515625" style="3" customWidth="1"/>
    <col min="6649" max="6649" width="8.28515625" style="3" customWidth="1"/>
    <col min="6650" max="6654" width="0" style="3" hidden="1" customWidth="1"/>
    <col min="6655" max="6656" width="9.140625" style="3"/>
    <col min="6657" max="6660" width="10.5703125" style="3" bestFit="1" customWidth="1"/>
    <col min="6661" max="6666" width="16.85546875" style="3" customWidth="1"/>
    <col min="6667" max="6882" width="9.140625" style="3"/>
    <col min="6883" max="6883" width="0.28515625" style="3" customWidth="1"/>
    <col min="6884" max="6884" width="12.7109375" style="3" customWidth="1"/>
    <col min="6885" max="6885" width="2.7109375" style="3" customWidth="1"/>
    <col min="6886" max="6886" width="4.42578125" style="3" customWidth="1"/>
    <col min="6887" max="6887" width="0.5703125" style="3" customWidth="1"/>
    <col min="6888" max="6888" width="8.7109375" style="3" customWidth="1"/>
    <col min="6889" max="6889" width="3.42578125" style="3" customWidth="1"/>
    <col min="6890" max="6890" width="1" style="3" customWidth="1"/>
    <col min="6891" max="6891" width="0" style="3" hidden="1" customWidth="1"/>
    <col min="6892" max="6892" width="3.5703125" style="3" customWidth="1"/>
    <col min="6893" max="6893" width="6.140625" style="3" customWidth="1"/>
    <col min="6894" max="6894" width="14" style="3" customWidth="1"/>
    <col min="6895" max="6895" width="9.85546875" style="3" customWidth="1"/>
    <col min="6896" max="6896" width="0.28515625" style="3" customWidth="1"/>
    <col min="6897" max="6897" width="1.28515625" style="3" customWidth="1"/>
    <col min="6898" max="6898" width="0" style="3" hidden="1" customWidth="1"/>
    <col min="6899" max="6899" width="4" style="3" customWidth="1"/>
    <col min="6900" max="6900" width="3.140625" style="3" customWidth="1"/>
    <col min="6901" max="6901" width="0" style="3" hidden="1" customWidth="1"/>
    <col min="6902" max="6902" width="2" style="3" customWidth="1"/>
    <col min="6903" max="6903" width="0.5703125" style="3" customWidth="1"/>
    <col min="6904" max="6904" width="1.28515625" style="3" customWidth="1"/>
    <col min="6905" max="6905" width="8.28515625" style="3" customWidth="1"/>
    <col min="6906" max="6910" width="0" style="3" hidden="1" customWidth="1"/>
    <col min="6911" max="6912" width="9.140625" style="3"/>
    <col min="6913" max="6916" width="10.5703125" style="3" bestFit="1" customWidth="1"/>
    <col min="6917" max="6922" width="16.85546875" style="3" customWidth="1"/>
    <col min="6923" max="7138" width="9.140625" style="3"/>
    <col min="7139" max="7139" width="0.28515625" style="3" customWidth="1"/>
    <col min="7140" max="7140" width="12.7109375" style="3" customWidth="1"/>
    <col min="7141" max="7141" width="2.7109375" style="3" customWidth="1"/>
    <col min="7142" max="7142" width="4.42578125" style="3" customWidth="1"/>
    <col min="7143" max="7143" width="0.5703125" style="3" customWidth="1"/>
    <col min="7144" max="7144" width="8.7109375" style="3" customWidth="1"/>
    <col min="7145" max="7145" width="3.42578125" style="3" customWidth="1"/>
    <col min="7146" max="7146" width="1" style="3" customWidth="1"/>
    <col min="7147" max="7147" width="0" style="3" hidden="1" customWidth="1"/>
    <col min="7148" max="7148" width="3.5703125" style="3" customWidth="1"/>
    <col min="7149" max="7149" width="6.140625" style="3" customWidth="1"/>
    <col min="7150" max="7150" width="14" style="3" customWidth="1"/>
    <col min="7151" max="7151" width="9.85546875" style="3" customWidth="1"/>
    <col min="7152" max="7152" width="0.28515625" style="3" customWidth="1"/>
    <col min="7153" max="7153" width="1.28515625" style="3" customWidth="1"/>
    <col min="7154" max="7154" width="0" style="3" hidden="1" customWidth="1"/>
    <col min="7155" max="7155" width="4" style="3" customWidth="1"/>
    <col min="7156" max="7156" width="3.140625" style="3" customWidth="1"/>
    <col min="7157" max="7157" width="0" style="3" hidden="1" customWidth="1"/>
    <col min="7158" max="7158" width="2" style="3" customWidth="1"/>
    <col min="7159" max="7159" width="0.5703125" style="3" customWidth="1"/>
    <col min="7160" max="7160" width="1.28515625" style="3" customWidth="1"/>
    <col min="7161" max="7161" width="8.28515625" style="3" customWidth="1"/>
    <col min="7162" max="7166" width="0" style="3" hidden="1" customWidth="1"/>
    <col min="7167" max="7168" width="9.140625" style="3"/>
    <col min="7169" max="7172" width="10.5703125" style="3" bestFit="1" customWidth="1"/>
    <col min="7173" max="7178" width="16.85546875" style="3" customWidth="1"/>
    <col min="7179" max="7394" width="9.140625" style="3"/>
    <col min="7395" max="7395" width="0.28515625" style="3" customWidth="1"/>
    <col min="7396" max="7396" width="12.7109375" style="3" customWidth="1"/>
    <col min="7397" max="7397" width="2.7109375" style="3" customWidth="1"/>
    <col min="7398" max="7398" width="4.42578125" style="3" customWidth="1"/>
    <col min="7399" max="7399" width="0.5703125" style="3" customWidth="1"/>
    <col min="7400" max="7400" width="8.7109375" style="3" customWidth="1"/>
    <col min="7401" max="7401" width="3.42578125" style="3" customWidth="1"/>
    <col min="7402" max="7402" width="1" style="3" customWidth="1"/>
    <col min="7403" max="7403" width="0" style="3" hidden="1" customWidth="1"/>
    <col min="7404" max="7404" width="3.5703125" style="3" customWidth="1"/>
    <col min="7405" max="7405" width="6.140625" style="3" customWidth="1"/>
    <col min="7406" max="7406" width="14" style="3" customWidth="1"/>
    <col min="7407" max="7407" width="9.85546875" style="3" customWidth="1"/>
    <col min="7408" max="7408" width="0.28515625" style="3" customWidth="1"/>
    <col min="7409" max="7409" width="1.28515625" style="3" customWidth="1"/>
    <col min="7410" max="7410" width="0" style="3" hidden="1" customWidth="1"/>
    <col min="7411" max="7411" width="4" style="3" customWidth="1"/>
    <col min="7412" max="7412" width="3.140625" style="3" customWidth="1"/>
    <col min="7413" max="7413" width="0" style="3" hidden="1" customWidth="1"/>
    <col min="7414" max="7414" width="2" style="3" customWidth="1"/>
    <col min="7415" max="7415" width="0.5703125" style="3" customWidth="1"/>
    <col min="7416" max="7416" width="1.28515625" style="3" customWidth="1"/>
    <col min="7417" max="7417" width="8.28515625" style="3" customWidth="1"/>
    <col min="7418" max="7422" width="0" style="3" hidden="1" customWidth="1"/>
    <col min="7423" max="7424" width="9.140625" style="3"/>
    <col min="7425" max="7428" width="10.5703125" style="3" bestFit="1" customWidth="1"/>
    <col min="7429" max="7434" width="16.85546875" style="3" customWidth="1"/>
    <col min="7435" max="7650" width="9.140625" style="3"/>
    <col min="7651" max="7651" width="0.28515625" style="3" customWidth="1"/>
    <col min="7652" max="7652" width="12.7109375" style="3" customWidth="1"/>
    <col min="7653" max="7653" width="2.7109375" style="3" customWidth="1"/>
    <col min="7654" max="7654" width="4.42578125" style="3" customWidth="1"/>
    <col min="7655" max="7655" width="0.5703125" style="3" customWidth="1"/>
    <col min="7656" max="7656" width="8.7109375" style="3" customWidth="1"/>
    <col min="7657" max="7657" width="3.42578125" style="3" customWidth="1"/>
    <col min="7658" max="7658" width="1" style="3" customWidth="1"/>
    <col min="7659" max="7659" width="0" style="3" hidden="1" customWidth="1"/>
    <col min="7660" max="7660" width="3.5703125" style="3" customWidth="1"/>
    <col min="7661" max="7661" width="6.140625" style="3" customWidth="1"/>
    <col min="7662" max="7662" width="14" style="3" customWidth="1"/>
    <col min="7663" max="7663" width="9.85546875" style="3" customWidth="1"/>
    <col min="7664" max="7664" width="0.28515625" style="3" customWidth="1"/>
    <col min="7665" max="7665" width="1.28515625" style="3" customWidth="1"/>
    <col min="7666" max="7666" width="0" style="3" hidden="1" customWidth="1"/>
    <col min="7667" max="7667" width="4" style="3" customWidth="1"/>
    <col min="7668" max="7668" width="3.140625" style="3" customWidth="1"/>
    <col min="7669" max="7669" width="0" style="3" hidden="1" customWidth="1"/>
    <col min="7670" max="7670" width="2" style="3" customWidth="1"/>
    <col min="7671" max="7671" width="0.5703125" style="3" customWidth="1"/>
    <col min="7672" max="7672" width="1.28515625" style="3" customWidth="1"/>
    <col min="7673" max="7673" width="8.28515625" style="3" customWidth="1"/>
    <col min="7674" max="7678" width="0" style="3" hidden="1" customWidth="1"/>
    <col min="7679" max="7680" width="9.140625" style="3"/>
    <col min="7681" max="7684" width="10.5703125" style="3" bestFit="1" customWidth="1"/>
    <col min="7685" max="7690" width="16.85546875" style="3" customWidth="1"/>
    <col min="7691" max="7906" width="9.140625" style="3"/>
    <col min="7907" max="7907" width="0.28515625" style="3" customWidth="1"/>
    <col min="7908" max="7908" width="12.7109375" style="3" customWidth="1"/>
    <col min="7909" max="7909" width="2.7109375" style="3" customWidth="1"/>
    <col min="7910" max="7910" width="4.42578125" style="3" customWidth="1"/>
    <col min="7911" max="7911" width="0.5703125" style="3" customWidth="1"/>
    <col min="7912" max="7912" width="8.7109375" style="3" customWidth="1"/>
    <col min="7913" max="7913" width="3.42578125" style="3" customWidth="1"/>
    <col min="7914" max="7914" width="1" style="3" customWidth="1"/>
    <col min="7915" max="7915" width="0" style="3" hidden="1" customWidth="1"/>
    <col min="7916" max="7916" width="3.5703125" style="3" customWidth="1"/>
    <col min="7917" max="7917" width="6.140625" style="3" customWidth="1"/>
    <col min="7918" max="7918" width="14" style="3" customWidth="1"/>
    <col min="7919" max="7919" width="9.85546875" style="3" customWidth="1"/>
    <col min="7920" max="7920" width="0.28515625" style="3" customWidth="1"/>
    <col min="7921" max="7921" width="1.28515625" style="3" customWidth="1"/>
    <col min="7922" max="7922" width="0" style="3" hidden="1" customWidth="1"/>
    <col min="7923" max="7923" width="4" style="3" customWidth="1"/>
    <col min="7924" max="7924" width="3.140625" style="3" customWidth="1"/>
    <col min="7925" max="7925" width="0" style="3" hidden="1" customWidth="1"/>
    <col min="7926" max="7926" width="2" style="3" customWidth="1"/>
    <col min="7927" max="7927" width="0.5703125" style="3" customWidth="1"/>
    <col min="7928" max="7928" width="1.28515625" style="3" customWidth="1"/>
    <col min="7929" max="7929" width="8.28515625" style="3" customWidth="1"/>
    <col min="7930" max="7934" width="0" style="3" hidden="1" customWidth="1"/>
    <col min="7935" max="7936" width="9.140625" style="3"/>
    <col min="7937" max="7940" width="10.5703125" style="3" bestFit="1" customWidth="1"/>
    <col min="7941" max="7946" width="16.85546875" style="3" customWidth="1"/>
    <col min="7947" max="8162" width="9.140625" style="3"/>
    <col min="8163" max="8163" width="0.28515625" style="3" customWidth="1"/>
    <col min="8164" max="8164" width="12.7109375" style="3" customWidth="1"/>
    <col min="8165" max="8165" width="2.7109375" style="3" customWidth="1"/>
    <col min="8166" max="8166" width="4.42578125" style="3" customWidth="1"/>
    <col min="8167" max="8167" width="0.5703125" style="3" customWidth="1"/>
    <col min="8168" max="8168" width="8.7109375" style="3" customWidth="1"/>
    <col min="8169" max="8169" width="3.42578125" style="3" customWidth="1"/>
    <col min="8170" max="8170" width="1" style="3" customWidth="1"/>
    <col min="8171" max="8171" width="0" style="3" hidden="1" customWidth="1"/>
    <col min="8172" max="8172" width="3.5703125" style="3" customWidth="1"/>
    <col min="8173" max="8173" width="6.140625" style="3" customWidth="1"/>
    <col min="8174" max="8174" width="14" style="3" customWidth="1"/>
    <col min="8175" max="8175" width="9.85546875" style="3" customWidth="1"/>
    <col min="8176" max="8176" width="0.28515625" style="3" customWidth="1"/>
    <col min="8177" max="8177" width="1.28515625" style="3" customWidth="1"/>
    <col min="8178" max="8178" width="0" style="3" hidden="1" customWidth="1"/>
    <col min="8179" max="8179" width="4" style="3" customWidth="1"/>
    <col min="8180" max="8180" width="3.140625" style="3" customWidth="1"/>
    <col min="8181" max="8181" width="0" style="3" hidden="1" customWidth="1"/>
    <col min="8182" max="8182" width="2" style="3" customWidth="1"/>
    <col min="8183" max="8183" width="0.5703125" style="3" customWidth="1"/>
    <col min="8184" max="8184" width="1.28515625" style="3" customWidth="1"/>
    <col min="8185" max="8185" width="8.28515625" style="3" customWidth="1"/>
    <col min="8186" max="8190" width="0" style="3" hidden="1" customWidth="1"/>
    <col min="8191" max="8192" width="9.140625" style="3"/>
    <col min="8193" max="8196" width="10.5703125" style="3" bestFit="1" customWidth="1"/>
    <col min="8197" max="8202" width="16.85546875" style="3" customWidth="1"/>
    <col min="8203" max="8418" width="9.140625" style="3"/>
    <col min="8419" max="8419" width="0.28515625" style="3" customWidth="1"/>
    <col min="8420" max="8420" width="12.7109375" style="3" customWidth="1"/>
    <col min="8421" max="8421" width="2.7109375" style="3" customWidth="1"/>
    <col min="8422" max="8422" width="4.42578125" style="3" customWidth="1"/>
    <col min="8423" max="8423" width="0.5703125" style="3" customWidth="1"/>
    <col min="8424" max="8424" width="8.7109375" style="3" customWidth="1"/>
    <col min="8425" max="8425" width="3.42578125" style="3" customWidth="1"/>
    <col min="8426" max="8426" width="1" style="3" customWidth="1"/>
    <col min="8427" max="8427" width="0" style="3" hidden="1" customWidth="1"/>
    <col min="8428" max="8428" width="3.5703125" style="3" customWidth="1"/>
    <col min="8429" max="8429" width="6.140625" style="3" customWidth="1"/>
    <col min="8430" max="8430" width="14" style="3" customWidth="1"/>
    <col min="8431" max="8431" width="9.85546875" style="3" customWidth="1"/>
    <col min="8432" max="8432" width="0.28515625" style="3" customWidth="1"/>
    <col min="8433" max="8433" width="1.28515625" style="3" customWidth="1"/>
    <col min="8434" max="8434" width="0" style="3" hidden="1" customWidth="1"/>
    <col min="8435" max="8435" width="4" style="3" customWidth="1"/>
    <col min="8436" max="8436" width="3.140625" style="3" customWidth="1"/>
    <col min="8437" max="8437" width="0" style="3" hidden="1" customWidth="1"/>
    <col min="8438" max="8438" width="2" style="3" customWidth="1"/>
    <col min="8439" max="8439" width="0.5703125" style="3" customWidth="1"/>
    <col min="8440" max="8440" width="1.28515625" style="3" customWidth="1"/>
    <col min="8441" max="8441" width="8.28515625" style="3" customWidth="1"/>
    <col min="8442" max="8446" width="0" style="3" hidden="1" customWidth="1"/>
    <col min="8447" max="8448" width="9.140625" style="3"/>
    <col min="8449" max="8452" width="10.5703125" style="3" bestFit="1" customWidth="1"/>
    <col min="8453" max="8458" width="16.85546875" style="3" customWidth="1"/>
    <col min="8459" max="8674" width="9.140625" style="3"/>
    <col min="8675" max="8675" width="0.28515625" style="3" customWidth="1"/>
    <col min="8676" max="8676" width="12.7109375" style="3" customWidth="1"/>
    <col min="8677" max="8677" width="2.7109375" style="3" customWidth="1"/>
    <col min="8678" max="8678" width="4.42578125" style="3" customWidth="1"/>
    <col min="8679" max="8679" width="0.5703125" style="3" customWidth="1"/>
    <col min="8680" max="8680" width="8.7109375" style="3" customWidth="1"/>
    <col min="8681" max="8681" width="3.42578125" style="3" customWidth="1"/>
    <col min="8682" max="8682" width="1" style="3" customWidth="1"/>
    <col min="8683" max="8683" width="0" style="3" hidden="1" customWidth="1"/>
    <col min="8684" max="8684" width="3.5703125" style="3" customWidth="1"/>
    <col min="8685" max="8685" width="6.140625" style="3" customWidth="1"/>
    <col min="8686" max="8686" width="14" style="3" customWidth="1"/>
    <col min="8687" max="8687" width="9.85546875" style="3" customWidth="1"/>
    <col min="8688" max="8688" width="0.28515625" style="3" customWidth="1"/>
    <col min="8689" max="8689" width="1.28515625" style="3" customWidth="1"/>
    <col min="8690" max="8690" width="0" style="3" hidden="1" customWidth="1"/>
    <col min="8691" max="8691" width="4" style="3" customWidth="1"/>
    <col min="8692" max="8692" width="3.140625" style="3" customWidth="1"/>
    <col min="8693" max="8693" width="0" style="3" hidden="1" customWidth="1"/>
    <col min="8694" max="8694" width="2" style="3" customWidth="1"/>
    <col min="8695" max="8695" width="0.5703125" style="3" customWidth="1"/>
    <col min="8696" max="8696" width="1.28515625" style="3" customWidth="1"/>
    <col min="8697" max="8697" width="8.28515625" style="3" customWidth="1"/>
    <col min="8698" max="8702" width="0" style="3" hidden="1" customWidth="1"/>
    <col min="8703" max="8704" width="9.140625" style="3"/>
    <col min="8705" max="8708" width="10.5703125" style="3" bestFit="1" customWidth="1"/>
    <col min="8709" max="8714" width="16.85546875" style="3" customWidth="1"/>
    <col min="8715" max="8930" width="9.140625" style="3"/>
    <col min="8931" max="8931" width="0.28515625" style="3" customWidth="1"/>
    <col min="8932" max="8932" width="12.7109375" style="3" customWidth="1"/>
    <col min="8933" max="8933" width="2.7109375" style="3" customWidth="1"/>
    <col min="8934" max="8934" width="4.42578125" style="3" customWidth="1"/>
    <col min="8935" max="8935" width="0.5703125" style="3" customWidth="1"/>
    <col min="8936" max="8936" width="8.7109375" style="3" customWidth="1"/>
    <col min="8937" max="8937" width="3.42578125" style="3" customWidth="1"/>
    <col min="8938" max="8938" width="1" style="3" customWidth="1"/>
    <col min="8939" max="8939" width="0" style="3" hidden="1" customWidth="1"/>
    <col min="8940" max="8940" width="3.5703125" style="3" customWidth="1"/>
    <col min="8941" max="8941" width="6.140625" style="3" customWidth="1"/>
    <col min="8942" max="8942" width="14" style="3" customWidth="1"/>
    <col min="8943" max="8943" width="9.85546875" style="3" customWidth="1"/>
    <col min="8944" max="8944" width="0.28515625" style="3" customWidth="1"/>
    <col min="8945" max="8945" width="1.28515625" style="3" customWidth="1"/>
    <col min="8946" max="8946" width="0" style="3" hidden="1" customWidth="1"/>
    <col min="8947" max="8947" width="4" style="3" customWidth="1"/>
    <col min="8948" max="8948" width="3.140625" style="3" customWidth="1"/>
    <col min="8949" max="8949" width="0" style="3" hidden="1" customWidth="1"/>
    <col min="8950" max="8950" width="2" style="3" customWidth="1"/>
    <col min="8951" max="8951" width="0.5703125" style="3" customWidth="1"/>
    <col min="8952" max="8952" width="1.28515625" style="3" customWidth="1"/>
    <col min="8953" max="8953" width="8.28515625" style="3" customWidth="1"/>
    <col min="8954" max="8958" width="0" style="3" hidden="1" customWidth="1"/>
    <col min="8959" max="8960" width="9.140625" style="3"/>
    <col min="8961" max="8964" width="10.5703125" style="3" bestFit="1" customWidth="1"/>
    <col min="8965" max="8970" width="16.85546875" style="3" customWidth="1"/>
    <col min="8971" max="9186" width="9.140625" style="3"/>
    <col min="9187" max="9187" width="0.28515625" style="3" customWidth="1"/>
    <col min="9188" max="9188" width="12.7109375" style="3" customWidth="1"/>
    <col min="9189" max="9189" width="2.7109375" style="3" customWidth="1"/>
    <col min="9190" max="9190" width="4.42578125" style="3" customWidth="1"/>
    <col min="9191" max="9191" width="0.5703125" style="3" customWidth="1"/>
    <col min="9192" max="9192" width="8.7109375" style="3" customWidth="1"/>
    <col min="9193" max="9193" width="3.42578125" style="3" customWidth="1"/>
    <col min="9194" max="9194" width="1" style="3" customWidth="1"/>
    <col min="9195" max="9195" width="0" style="3" hidden="1" customWidth="1"/>
    <col min="9196" max="9196" width="3.5703125" style="3" customWidth="1"/>
    <col min="9197" max="9197" width="6.140625" style="3" customWidth="1"/>
    <col min="9198" max="9198" width="14" style="3" customWidth="1"/>
    <col min="9199" max="9199" width="9.85546875" style="3" customWidth="1"/>
    <col min="9200" max="9200" width="0.28515625" style="3" customWidth="1"/>
    <col min="9201" max="9201" width="1.28515625" style="3" customWidth="1"/>
    <col min="9202" max="9202" width="0" style="3" hidden="1" customWidth="1"/>
    <col min="9203" max="9203" width="4" style="3" customWidth="1"/>
    <col min="9204" max="9204" width="3.140625" style="3" customWidth="1"/>
    <col min="9205" max="9205" width="0" style="3" hidden="1" customWidth="1"/>
    <col min="9206" max="9206" width="2" style="3" customWidth="1"/>
    <col min="9207" max="9207" width="0.5703125" style="3" customWidth="1"/>
    <col min="9208" max="9208" width="1.28515625" style="3" customWidth="1"/>
    <col min="9209" max="9209" width="8.28515625" style="3" customWidth="1"/>
    <col min="9210" max="9214" width="0" style="3" hidden="1" customWidth="1"/>
    <col min="9215" max="9216" width="9.140625" style="3"/>
    <col min="9217" max="9220" width="10.5703125" style="3" bestFit="1" customWidth="1"/>
    <col min="9221" max="9226" width="16.85546875" style="3" customWidth="1"/>
    <col min="9227" max="9442" width="9.140625" style="3"/>
    <col min="9443" max="9443" width="0.28515625" style="3" customWidth="1"/>
    <col min="9444" max="9444" width="12.7109375" style="3" customWidth="1"/>
    <col min="9445" max="9445" width="2.7109375" style="3" customWidth="1"/>
    <col min="9446" max="9446" width="4.42578125" style="3" customWidth="1"/>
    <col min="9447" max="9447" width="0.5703125" style="3" customWidth="1"/>
    <col min="9448" max="9448" width="8.7109375" style="3" customWidth="1"/>
    <col min="9449" max="9449" width="3.42578125" style="3" customWidth="1"/>
    <col min="9450" max="9450" width="1" style="3" customWidth="1"/>
    <col min="9451" max="9451" width="0" style="3" hidden="1" customWidth="1"/>
    <col min="9452" max="9452" width="3.5703125" style="3" customWidth="1"/>
    <col min="9453" max="9453" width="6.140625" style="3" customWidth="1"/>
    <col min="9454" max="9454" width="14" style="3" customWidth="1"/>
    <col min="9455" max="9455" width="9.85546875" style="3" customWidth="1"/>
    <col min="9456" max="9456" width="0.28515625" style="3" customWidth="1"/>
    <col min="9457" max="9457" width="1.28515625" style="3" customWidth="1"/>
    <col min="9458" max="9458" width="0" style="3" hidden="1" customWidth="1"/>
    <col min="9459" max="9459" width="4" style="3" customWidth="1"/>
    <col min="9460" max="9460" width="3.140625" style="3" customWidth="1"/>
    <col min="9461" max="9461" width="0" style="3" hidden="1" customWidth="1"/>
    <col min="9462" max="9462" width="2" style="3" customWidth="1"/>
    <col min="9463" max="9463" width="0.5703125" style="3" customWidth="1"/>
    <col min="9464" max="9464" width="1.28515625" style="3" customWidth="1"/>
    <col min="9465" max="9465" width="8.28515625" style="3" customWidth="1"/>
    <col min="9466" max="9470" width="0" style="3" hidden="1" customWidth="1"/>
    <col min="9471" max="9472" width="9.140625" style="3"/>
    <col min="9473" max="9476" width="10.5703125" style="3" bestFit="1" customWidth="1"/>
    <col min="9477" max="9482" width="16.85546875" style="3" customWidth="1"/>
    <col min="9483" max="9698" width="9.140625" style="3"/>
    <col min="9699" max="9699" width="0.28515625" style="3" customWidth="1"/>
    <col min="9700" max="9700" width="12.7109375" style="3" customWidth="1"/>
    <col min="9701" max="9701" width="2.7109375" style="3" customWidth="1"/>
    <col min="9702" max="9702" width="4.42578125" style="3" customWidth="1"/>
    <col min="9703" max="9703" width="0.5703125" style="3" customWidth="1"/>
    <col min="9704" max="9704" width="8.7109375" style="3" customWidth="1"/>
    <col min="9705" max="9705" width="3.42578125" style="3" customWidth="1"/>
    <col min="9706" max="9706" width="1" style="3" customWidth="1"/>
    <col min="9707" max="9707" width="0" style="3" hidden="1" customWidth="1"/>
    <col min="9708" max="9708" width="3.5703125" style="3" customWidth="1"/>
    <col min="9709" max="9709" width="6.140625" style="3" customWidth="1"/>
    <col min="9710" max="9710" width="14" style="3" customWidth="1"/>
    <col min="9711" max="9711" width="9.85546875" style="3" customWidth="1"/>
    <col min="9712" max="9712" width="0.28515625" style="3" customWidth="1"/>
    <col min="9713" max="9713" width="1.28515625" style="3" customWidth="1"/>
    <col min="9714" max="9714" width="0" style="3" hidden="1" customWidth="1"/>
    <col min="9715" max="9715" width="4" style="3" customWidth="1"/>
    <col min="9716" max="9716" width="3.140625" style="3" customWidth="1"/>
    <col min="9717" max="9717" width="0" style="3" hidden="1" customWidth="1"/>
    <col min="9718" max="9718" width="2" style="3" customWidth="1"/>
    <col min="9719" max="9719" width="0.5703125" style="3" customWidth="1"/>
    <col min="9720" max="9720" width="1.28515625" style="3" customWidth="1"/>
    <col min="9721" max="9721" width="8.28515625" style="3" customWidth="1"/>
    <col min="9722" max="9726" width="0" style="3" hidden="1" customWidth="1"/>
    <col min="9727" max="9728" width="9.140625" style="3"/>
    <col min="9729" max="9732" width="10.5703125" style="3" bestFit="1" customWidth="1"/>
    <col min="9733" max="9738" width="16.85546875" style="3" customWidth="1"/>
    <col min="9739" max="9954" width="9.140625" style="3"/>
    <col min="9955" max="9955" width="0.28515625" style="3" customWidth="1"/>
    <col min="9956" max="9956" width="12.7109375" style="3" customWidth="1"/>
    <col min="9957" max="9957" width="2.7109375" style="3" customWidth="1"/>
    <col min="9958" max="9958" width="4.42578125" style="3" customWidth="1"/>
    <col min="9959" max="9959" width="0.5703125" style="3" customWidth="1"/>
    <col min="9960" max="9960" width="8.7109375" style="3" customWidth="1"/>
    <col min="9961" max="9961" width="3.42578125" style="3" customWidth="1"/>
    <col min="9962" max="9962" width="1" style="3" customWidth="1"/>
    <col min="9963" max="9963" width="0" style="3" hidden="1" customWidth="1"/>
    <col min="9964" max="9964" width="3.5703125" style="3" customWidth="1"/>
    <col min="9965" max="9965" width="6.140625" style="3" customWidth="1"/>
    <col min="9966" max="9966" width="14" style="3" customWidth="1"/>
    <col min="9967" max="9967" width="9.85546875" style="3" customWidth="1"/>
    <col min="9968" max="9968" width="0.28515625" style="3" customWidth="1"/>
    <col min="9969" max="9969" width="1.28515625" style="3" customWidth="1"/>
    <col min="9970" max="9970" width="0" style="3" hidden="1" customWidth="1"/>
    <col min="9971" max="9971" width="4" style="3" customWidth="1"/>
    <col min="9972" max="9972" width="3.140625" style="3" customWidth="1"/>
    <col min="9973" max="9973" width="0" style="3" hidden="1" customWidth="1"/>
    <col min="9974" max="9974" width="2" style="3" customWidth="1"/>
    <col min="9975" max="9975" width="0.5703125" style="3" customWidth="1"/>
    <col min="9976" max="9976" width="1.28515625" style="3" customWidth="1"/>
    <col min="9977" max="9977" width="8.28515625" style="3" customWidth="1"/>
    <col min="9978" max="9982" width="0" style="3" hidden="1" customWidth="1"/>
    <col min="9983" max="9984" width="9.140625" style="3"/>
    <col min="9985" max="9988" width="10.5703125" style="3" bestFit="1" customWidth="1"/>
    <col min="9989" max="9994" width="16.85546875" style="3" customWidth="1"/>
    <col min="9995" max="10210" width="9.140625" style="3"/>
    <col min="10211" max="10211" width="0.28515625" style="3" customWidth="1"/>
    <col min="10212" max="10212" width="12.7109375" style="3" customWidth="1"/>
    <col min="10213" max="10213" width="2.7109375" style="3" customWidth="1"/>
    <col min="10214" max="10214" width="4.42578125" style="3" customWidth="1"/>
    <col min="10215" max="10215" width="0.5703125" style="3" customWidth="1"/>
    <col min="10216" max="10216" width="8.7109375" style="3" customWidth="1"/>
    <col min="10217" max="10217" width="3.42578125" style="3" customWidth="1"/>
    <col min="10218" max="10218" width="1" style="3" customWidth="1"/>
    <col min="10219" max="10219" width="0" style="3" hidden="1" customWidth="1"/>
    <col min="10220" max="10220" width="3.5703125" style="3" customWidth="1"/>
    <col min="10221" max="10221" width="6.140625" style="3" customWidth="1"/>
    <col min="10222" max="10222" width="14" style="3" customWidth="1"/>
    <col min="10223" max="10223" width="9.85546875" style="3" customWidth="1"/>
    <col min="10224" max="10224" width="0.28515625" style="3" customWidth="1"/>
    <col min="10225" max="10225" width="1.28515625" style="3" customWidth="1"/>
    <col min="10226" max="10226" width="0" style="3" hidden="1" customWidth="1"/>
    <col min="10227" max="10227" width="4" style="3" customWidth="1"/>
    <col min="10228" max="10228" width="3.140625" style="3" customWidth="1"/>
    <col min="10229" max="10229" width="0" style="3" hidden="1" customWidth="1"/>
    <col min="10230" max="10230" width="2" style="3" customWidth="1"/>
    <col min="10231" max="10231" width="0.5703125" style="3" customWidth="1"/>
    <col min="10232" max="10232" width="1.28515625" style="3" customWidth="1"/>
    <col min="10233" max="10233" width="8.28515625" style="3" customWidth="1"/>
    <col min="10234" max="10238" width="0" style="3" hidden="1" customWidth="1"/>
    <col min="10239" max="10240" width="9.140625" style="3"/>
    <col min="10241" max="10244" width="10.5703125" style="3" bestFit="1" customWidth="1"/>
    <col min="10245" max="10250" width="16.85546875" style="3" customWidth="1"/>
    <col min="10251" max="10466" width="9.140625" style="3"/>
    <col min="10467" max="10467" width="0.28515625" style="3" customWidth="1"/>
    <col min="10468" max="10468" width="12.7109375" style="3" customWidth="1"/>
    <col min="10469" max="10469" width="2.7109375" style="3" customWidth="1"/>
    <col min="10470" max="10470" width="4.42578125" style="3" customWidth="1"/>
    <col min="10471" max="10471" width="0.5703125" style="3" customWidth="1"/>
    <col min="10472" max="10472" width="8.7109375" style="3" customWidth="1"/>
    <col min="10473" max="10473" width="3.42578125" style="3" customWidth="1"/>
    <col min="10474" max="10474" width="1" style="3" customWidth="1"/>
    <col min="10475" max="10475" width="0" style="3" hidden="1" customWidth="1"/>
    <col min="10476" max="10476" width="3.5703125" style="3" customWidth="1"/>
    <col min="10477" max="10477" width="6.140625" style="3" customWidth="1"/>
    <col min="10478" max="10478" width="14" style="3" customWidth="1"/>
    <col min="10479" max="10479" width="9.85546875" style="3" customWidth="1"/>
    <col min="10480" max="10480" width="0.28515625" style="3" customWidth="1"/>
    <col min="10481" max="10481" width="1.28515625" style="3" customWidth="1"/>
    <col min="10482" max="10482" width="0" style="3" hidden="1" customWidth="1"/>
    <col min="10483" max="10483" width="4" style="3" customWidth="1"/>
    <col min="10484" max="10484" width="3.140625" style="3" customWidth="1"/>
    <col min="10485" max="10485" width="0" style="3" hidden="1" customWidth="1"/>
    <col min="10486" max="10486" width="2" style="3" customWidth="1"/>
    <col min="10487" max="10487" width="0.5703125" style="3" customWidth="1"/>
    <col min="10488" max="10488" width="1.28515625" style="3" customWidth="1"/>
    <col min="10489" max="10489" width="8.28515625" style="3" customWidth="1"/>
    <col min="10490" max="10494" width="0" style="3" hidden="1" customWidth="1"/>
    <col min="10495" max="10496" width="9.140625" style="3"/>
    <col min="10497" max="10500" width="10.5703125" style="3" bestFit="1" customWidth="1"/>
    <col min="10501" max="10506" width="16.85546875" style="3" customWidth="1"/>
    <col min="10507" max="10722" width="9.140625" style="3"/>
    <col min="10723" max="10723" width="0.28515625" style="3" customWidth="1"/>
    <col min="10724" max="10724" width="12.7109375" style="3" customWidth="1"/>
    <col min="10725" max="10725" width="2.7109375" style="3" customWidth="1"/>
    <col min="10726" max="10726" width="4.42578125" style="3" customWidth="1"/>
    <col min="10727" max="10727" width="0.5703125" style="3" customWidth="1"/>
    <col min="10728" max="10728" width="8.7109375" style="3" customWidth="1"/>
    <col min="10729" max="10729" width="3.42578125" style="3" customWidth="1"/>
    <col min="10730" max="10730" width="1" style="3" customWidth="1"/>
    <col min="10731" max="10731" width="0" style="3" hidden="1" customWidth="1"/>
    <col min="10732" max="10732" width="3.5703125" style="3" customWidth="1"/>
    <col min="10733" max="10733" width="6.140625" style="3" customWidth="1"/>
    <col min="10734" max="10734" width="14" style="3" customWidth="1"/>
    <col min="10735" max="10735" width="9.85546875" style="3" customWidth="1"/>
    <col min="10736" max="10736" width="0.28515625" style="3" customWidth="1"/>
    <col min="10737" max="10737" width="1.28515625" style="3" customWidth="1"/>
    <col min="10738" max="10738" width="0" style="3" hidden="1" customWidth="1"/>
    <col min="10739" max="10739" width="4" style="3" customWidth="1"/>
    <col min="10740" max="10740" width="3.140625" style="3" customWidth="1"/>
    <col min="10741" max="10741" width="0" style="3" hidden="1" customWidth="1"/>
    <col min="10742" max="10742" width="2" style="3" customWidth="1"/>
    <col min="10743" max="10743" width="0.5703125" style="3" customWidth="1"/>
    <col min="10744" max="10744" width="1.28515625" style="3" customWidth="1"/>
    <col min="10745" max="10745" width="8.28515625" style="3" customWidth="1"/>
    <col min="10746" max="10750" width="0" style="3" hidden="1" customWidth="1"/>
    <col min="10751" max="10752" width="9.140625" style="3"/>
    <col min="10753" max="10756" width="10.5703125" style="3" bestFit="1" customWidth="1"/>
    <col min="10757" max="10762" width="16.85546875" style="3" customWidth="1"/>
    <col min="10763" max="10978" width="9.140625" style="3"/>
    <col min="10979" max="10979" width="0.28515625" style="3" customWidth="1"/>
    <col min="10980" max="10980" width="12.7109375" style="3" customWidth="1"/>
    <col min="10981" max="10981" width="2.7109375" style="3" customWidth="1"/>
    <col min="10982" max="10982" width="4.42578125" style="3" customWidth="1"/>
    <col min="10983" max="10983" width="0.5703125" style="3" customWidth="1"/>
    <col min="10984" max="10984" width="8.7109375" style="3" customWidth="1"/>
    <col min="10985" max="10985" width="3.42578125" style="3" customWidth="1"/>
    <col min="10986" max="10986" width="1" style="3" customWidth="1"/>
    <col min="10987" max="10987" width="0" style="3" hidden="1" customWidth="1"/>
    <col min="10988" max="10988" width="3.5703125" style="3" customWidth="1"/>
    <col min="10989" max="10989" width="6.140625" style="3" customWidth="1"/>
    <col min="10990" max="10990" width="14" style="3" customWidth="1"/>
    <col min="10991" max="10991" width="9.85546875" style="3" customWidth="1"/>
    <col min="10992" max="10992" width="0.28515625" style="3" customWidth="1"/>
    <col min="10993" max="10993" width="1.28515625" style="3" customWidth="1"/>
    <col min="10994" max="10994" width="0" style="3" hidden="1" customWidth="1"/>
    <col min="10995" max="10995" width="4" style="3" customWidth="1"/>
    <col min="10996" max="10996" width="3.140625" style="3" customWidth="1"/>
    <col min="10997" max="10997" width="0" style="3" hidden="1" customWidth="1"/>
    <col min="10998" max="10998" width="2" style="3" customWidth="1"/>
    <col min="10999" max="10999" width="0.5703125" style="3" customWidth="1"/>
    <col min="11000" max="11000" width="1.28515625" style="3" customWidth="1"/>
    <col min="11001" max="11001" width="8.28515625" style="3" customWidth="1"/>
    <col min="11002" max="11006" width="0" style="3" hidden="1" customWidth="1"/>
    <col min="11007" max="11008" width="9.140625" style="3"/>
    <col min="11009" max="11012" width="10.5703125" style="3" bestFit="1" customWidth="1"/>
    <col min="11013" max="11018" width="16.85546875" style="3" customWidth="1"/>
    <col min="11019" max="11234" width="9.140625" style="3"/>
    <col min="11235" max="11235" width="0.28515625" style="3" customWidth="1"/>
    <col min="11236" max="11236" width="12.7109375" style="3" customWidth="1"/>
    <col min="11237" max="11237" width="2.7109375" style="3" customWidth="1"/>
    <col min="11238" max="11238" width="4.42578125" style="3" customWidth="1"/>
    <col min="11239" max="11239" width="0.5703125" style="3" customWidth="1"/>
    <col min="11240" max="11240" width="8.7109375" style="3" customWidth="1"/>
    <col min="11241" max="11241" width="3.42578125" style="3" customWidth="1"/>
    <col min="11242" max="11242" width="1" style="3" customWidth="1"/>
    <col min="11243" max="11243" width="0" style="3" hidden="1" customWidth="1"/>
    <col min="11244" max="11244" width="3.5703125" style="3" customWidth="1"/>
    <col min="11245" max="11245" width="6.140625" style="3" customWidth="1"/>
    <col min="11246" max="11246" width="14" style="3" customWidth="1"/>
    <col min="11247" max="11247" width="9.85546875" style="3" customWidth="1"/>
    <col min="11248" max="11248" width="0.28515625" style="3" customWidth="1"/>
    <col min="11249" max="11249" width="1.28515625" style="3" customWidth="1"/>
    <col min="11250" max="11250" width="0" style="3" hidden="1" customWidth="1"/>
    <col min="11251" max="11251" width="4" style="3" customWidth="1"/>
    <col min="11252" max="11252" width="3.140625" style="3" customWidth="1"/>
    <col min="11253" max="11253" width="0" style="3" hidden="1" customWidth="1"/>
    <col min="11254" max="11254" width="2" style="3" customWidth="1"/>
    <col min="11255" max="11255" width="0.5703125" style="3" customWidth="1"/>
    <col min="11256" max="11256" width="1.28515625" style="3" customWidth="1"/>
    <col min="11257" max="11257" width="8.28515625" style="3" customWidth="1"/>
    <col min="11258" max="11262" width="0" style="3" hidden="1" customWidth="1"/>
    <col min="11263" max="11264" width="9.140625" style="3"/>
    <col min="11265" max="11268" width="10.5703125" style="3" bestFit="1" customWidth="1"/>
    <col min="11269" max="11274" width="16.85546875" style="3" customWidth="1"/>
    <col min="11275" max="11490" width="9.140625" style="3"/>
    <col min="11491" max="11491" width="0.28515625" style="3" customWidth="1"/>
    <col min="11492" max="11492" width="12.7109375" style="3" customWidth="1"/>
    <col min="11493" max="11493" width="2.7109375" style="3" customWidth="1"/>
    <col min="11494" max="11494" width="4.42578125" style="3" customWidth="1"/>
    <col min="11495" max="11495" width="0.5703125" style="3" customWidth="1"/>
    <col min="11496" max="11496" width="8.7109375" style="3" customWidth="1"/>
    <col min="11497" max="11497" width="3.42578125" style="3" customWidth="1"/>
    <col min="11498" max="11498" width="1" style="3" customWidth="1"/>
    <col min="11499" max="11499" width="0" style="3" hidden="1" customWidth="1"/>
    <col min="11500" max="11500" width="3.5703125" style="3" customWidth="1"/>
    <col min="11501" max="11501" width="6.140625" style="3" customWidth="1"/>
    <col min="11502" max="11502" width="14" style="3" customWidth="1"/>
    <col min="11503" max="11503" width="9.85546875" style="3" customWidth="1"/>
    <col min="11504" max="11504" width="0.28515625" style="3" customWidth="1"/>
    <col min="11505" max="11505" width="1.28515625" style="3" customWidth="1"/>
    <col min="11506" max="11506" width="0" style="3" hidden="1" customWidth="1"/>
    <col min="11507" max="11507" width="4" style="3" customWidth="1"/>
    <col min="11508" max="11508" width="3.140625" style="3" customWidth="1"/>
    <col min="11509" max="11509" width="0" style="3" hidden="1" customWidth="1"/>
    <col min="11510" max="11510" width="2" style="3" customWidth="1"/>
    <col min="11511" max="11511" width="0.5703125" style="3" customWidth="1"/>
    <col min="11512" max="11512" width="1.28515625" style="3" customWidth="1"/>
    <col min="11513" max="11513" width="8.28515625" style="3" customWidth="1"/>
    <col min="11514" max="11518" width="0" style="3" hidden="1" customWidth="1"/>
    <col min="11519" max="11520" width="9.140625" style="3"/>
    <col min="11521" max="11524" width="10.5703125" style="3" bestFit="1" customWidth="1"/>
    <col min="11525" max="11530" width="16.85546875" style="3" customWidth="1"/>
    <col min="11531" max="11746" width="9.140625" style="3"/>
    <col min="11747" max="11747" width="0.28515625" style="3" customWidth="1"/>
    <col min="11748" max="11748" width="12.7109375" style="3" customWidth="1"/>
    <col min="11749" max="11749" width="2.7109375" style="3" customWidth="1"/>
    <col min="11750" max="11750" width="4.42578125" style="3" customWidth="1"/>
    <col min="11751" max="11751" width="0.5703125" style="3" customWidth="1"/>
    <col min="11752" max="11752" width="8.7109375" style="3" customWidth="1"/>
    <col min="11753" max="11753" width="3.42578125" style="3" customWidth="1"/>
    <col min="11754" max="11754" width="1" style="3" customWidth="1"/>
    <col min="11755" max="11755" width="0" style="3" hidden="1" customWidth="1"/>
    <col min="11756" max="11756" width="3.5703125" style="3" customWidth="1"/>
    <col min="11757" max="11757" width="6.140625" style="3" customWidth="1"/>
    <col min="11758" max="11758" width="14" style="3" customWidth="1"/>
    <col min="11759" max="11759" width="9.85546875" style="3" customWidth="1"/>
    <col min="11760" max="11760" width="0.28515625" style="3" customWidth="1"/>
    <col min="11761" max="11761" width="1.28515625" style="3" customWidth="1"/>
    <col min="11762" max="11762" width="0" style="3" hidden="1" customWidth="1"/>
    <col min="11763" max="11763" width="4" style="3" customWidth="1"/>
    <col min="11764" max="11764" width="3.140625" style="3" customWidth="1"/>
    <col min="11765" max="11765" width="0" style="3" hidden="1" customWidth="1"/>
    <col min="11766" max="11766" width="2" style="3" customWidth="1"/>
    <col min="11767" max="11767" width="0.5703125" style="3" customWidth="1"/>
    <col min="11768" max="11768" width="1.28515625" style="3" customWidth="1"/>
    <col min="11769" max="11769" width="8.28515625" style="3" customWidth="1"/>
    <col min="11770" max="11774" width="0" style="3" hidden="1" customWidth="1"/>
    <col min="11775" max="11776" width="9.140625" style="3"/>
    <col min="11777" max="11780" width="10.5703125" style="3" bestFit="1" customWidth="1"/>
    <col min="11781" max="11786" width="16.85546875" style="3" customWidth="1"/>
    <col min="11787" max="12002" width="9.140625" style="3"/>
    <col min="12003" max="12003" width="0.28515625" style="3" customWidth="1"/>
    <col min="12004" max="12004" width="12.7109375" style="3" customWidth="1"/>
    <col min="12005" max="12005" width="2.7109375" style="3" customWidth="1"/>
    <col min="12006" max="12006" width="4.42578125" style="3" customWidth="1"/>
    <col min="12007" max="12007" width="0.5703125" style="3" customWidth="1"/>
    <col min="12008" max="12008" width="8.7109375" style="3" customWidth="1"/>
    <col min="12009" max="12009" width="3.42578125" style="3" customWidth="1"/>
    <col min="12010" max="12010" width="1" style="3" customWidth="1"/>
    <col min="12011" max="12011" width="0" style="3" hidden="1" customWidth="1"/>
    <col min="12012" max="12012" width="3.5703125" style="3" customWidth="1"/>
    <col min="12013" max="12013" width="6.140625" style="3" customWidth="1"/>
    <col min="12014" max="12014" width="14" style="3" customWidth="1"/>
    <col min="12015" max="12015" width="9.85546875" style="3" customWidth="1"/>
    <col min="12016" max="12016" width="0.28515625" style="3" customWidth="1"/>
    <col min="12017" max="12017" width="1.28515625" style="3" customWidth="1"/>
    <col min="12018" max="12018" width="0" style="3" hidden="1" customWidth="1"/>
    <col min="12019" max="12019" width="4" style="3" customWidth="1"/>
    <col min="12020" max="12020" width="3.140625" style="3" customWidth="1"/>
    <col min="12021" max="12021" width="0" style="3" hidden="1" customWidth="1"/>
    <col min="12022" max="12022" width="2" style="3" customWidth="1"/>
    <col min="12023" max="12023" width="0.5703125" style="3" customWidth="1"/>
    <col min="12024" max="12024" width="1.28515625" style="3" customWidth="1"/>
    <col min="12025" max="12025" width="8.28515625" style="3" customWidth="1"/>
    <col min="12026" max="12030" width="0" style="3" hidden="1" customWidth="1"/>
    <col min="12031" max="12032" width="9.140625" style="3"/>
    <col min="12033" max="12036" width="10.5703125" style="3" bestFit="1" customWidth="1"/>
    <col min="12037" max="12042" width="16.85546875" style="3" customWidth="1"/>
    <col min="12043" max="12258" width="9.140625" style="3"/>
    <col min="12259" max="12259" width="0.28515625" style="3" customWidth="1"/>
    <col min="12260" max="12260" width="12.7109375" style="3" customWidth="1"/>
    <col min="12261" max="12261" width="2.7109375" style="3" customWidth="1"/>
    <col min="12262" max="12262" width="4.42578125" style="3" customWidth="1"/>
    <col min="12263" max="12263" width="0.5703125" style="3" customWidth="1"/>
    <col min="12264" max="12264" width="8.7109375" style="3" customWidth="1"/>
    <col min="12265" max="12265" width="3.42578125" style="3" customWidth="1"/>
    <col min="12266" max="12266" width="1" style="3" customWidth="1"/>
    <col min="12267" max="12267" width="0" style="3" hidden="1" customWidth="1"/>
    <col min="12268" max="12268" width="3.5703125" style="3" customWidth="1"/>
    <col min="12269" max="12269" width="6.140625" style="3" customWidth="1"/>
    <col min="12270" max="12270" width="14" style="3" customWidth="1"/>
    <col min="12271" max="12271" width="9.85546875" style="3" customWidth="1"/>
    <col min="12272" max="12272" width="0.28515625" style="3" customWidth="1"/>
    <col min="12273" max="12273" width="1.28515625" style="3" customWidth="1"/>
    <col min="12274" max="12274" width="0" style="3" hidden="1" customWidth="1"/>
    <col min="12275" max="12275" width="4" style="3" customWidth="1"/>
    <col min="12276" max="12276" width="3.140625" style="3" customWidth="1"/>
    <col min="12277" max="12277" width="0" style="3" hidden="1" customWidth="1"/>
    <col min="12278" max="12278" width="2" style="3" customWidth="1"/>
    <col min="12279" max="12279" width="0.5703125" style="3" customWidth="1"/>
    <col min="12280" max="12280" width="1.28515625" style="3" customWidth="1"/>
    <col min="12281" max="12281" width="8.28515625" style="3" customWidth="1"/>
    <col min="12282" max="12286" width="0" style="3" hidden="1" customWidth="1"/>
    <col min="12287" max="12288" width="9.140625" style="3"/>
    <col min="12289" max="12292" width="10.5703125" style="3" bestFit="1" customWidth="1"/>
    <col min="12293" max="12298" width="16.85546875" style="3" customWidth="1"/>
    <col min="12299" max="12514" width="9.140625" style="3"/>
    <col min="12515" max="12515" width="0.28515625" style="3" customWidth="1"/>
    <col min="12516" max="12516" width="12.7109375" style="3" customWidth="1"/>
    <col min="12517" max="12517" width="2.7109375" style="3" customWidth="1"/>
    <col min="12518" max="12518" width="4.42578125" style="3" customWidth="1"/>
    <col min="12519" max="12519" width="0.5703125" style="3" customWidth="1"/>
    <col min="12520" max="12520" width="8.7109375" style="3" customWidth="1"/>
    <col min="12521" max="12521" width="3.42578125" style="3" customWidth="1"/>
    <col min="12522" max="12522" width="1" style="3" customWidth="1"/>
    <col min="12523" max="12523" width="0" style="3" hidden="1" customWidth="1"/>
    <col min="12524" max="12524" width="3.5703125" style="3" customWidth="1"/>
    <col min="12525" max="12525" width="6.140625" style="3" customWidth="1"/>
    <col min="12526" max="12526" width="14" style="3" customWidth="1"/>
    <col min="12527" max="12527" width="9.85546875" style="3" customWidth="1"/>
    <col min="12528" max="12528" width="0.28515625" style="3" customWidth="1"/>
    <col min="12529" max="12529" width="1.28515625" style="3" customWidth="1"/>
    <col min="12530" max="12530" width="0" style="3" hidden="1" customWidth="1"/>
    <col min="12531" max="12531" width="4" style="3" customWidth="1"/>
    <col min="12532" max="12532" width="3.140625" style="3" customWidth="1"/>
    <col min="12533" max="12533" width="0" style="3" hidden="1" customWidth="1"/>
    <col min="12534" max="12534" width="2" style="3" customWidth="1"/>
    <col min="12535" max="12535" width="0.5703125" style="3" customWidth="1"/>
    <col min="12536" max="12536" width="1.28515625" style="3" customWidth="1"/>
    <col min="12537" max="12537" width="8.28515625" style="3" customWidth="1"/>
    <col min="12538" max="12542" width="0" style="3" hidden="1" customWidth="1"/>
    <col min="12543" max="12544" width="9.140625" style="3"/>
    <col min="12545" max="12548" width="10.5703125" style="3" bestFit="1" customWidth="1"/>
    <col min="12549" max="12554" width="16.85546875" style="3" customWidth="1"/>
    <col min="12555" max="12770" width="9.140625" style="3"/>
    <col min="12771" max="12771" width="0.28515625" style="3" customWidth="1"/>
    <col min="12772" max="12772" width="12.7109375" style="3" customWidth="1"/>
    <col min="12773" max="12773" width="2.7109375" style="3" customWidth="1"/>
    <col min="12774" max="12774" width="4.42578125" style="3" customWidth="1"/>
    <col min="12775" max="12775" width="0.5703125" style="3" customWidth="1"/>
    <col min="12776" max="12776" width="8.7109375" style="3" customWidth="1"/>
    <col min="12777" max="12777" width="3.42578125" style="3" customWidth="1"/>
    <col min="12778" max="12778" width="1" style="3" customWidth="1"/>
    <col min="12779" max="12779" width="0" style="3" hidden="1" customWidth="1"/>
    <col min="12780" max="12780" width="3.5703125" style="3" customWidth="1"/>
    <col min="12781" max="12781" width="6.140625" style="3" customWidth="1"/>
    <col min="12782" max="12782" width="14" style="3" customWidth="1"/>
    <col min="12783" max="12783" width="9.85546875" style="3" customWidth="1"/>
    <col min="12784" max="12784" width="0.28515625" style="3" customWidth="1"/>
    <col min="12785" max="12785" width="1.28515625" style="3" customWidth="1"/>
    <col min="12786" max="12786" width="0" style="3" hidden="1" customWidth="1"/>
    <col min="12787" max="12787" width="4" style="3" customWidth="1"/>
    <col min="12788" max="12788" width="3.140625" style="3" customWidth="1"/>
    <col min="12789" max="12789" width="0" style="3" hidden="1" customWidth="1"/>
    <col min="12790" max="12790" width="2" style="3" customWidth="1"/>
    <col min="12791" max="12791" width="0.5703125" style="3" customWidth="1"/>
    <col min="12792" max="12792" width="1.28515625" style="3" customWidth="1"/>
    <col min="12793" max="12793" width="8.28515625" style="3" customWidth="1"/>
    <col min="12794" max="12798" width="0" style="3" hidden="1" customWidth="1"/>
    <col min="12799" max="12800" width="9.140625" style="3"/>
    <col min="12801" max="12804" width="10.5703125" style="3" bestFit="1" customWidth="1"/>
    <col min="12805" max="12810" width="16.85546875" style="3" customWidth="1"/>
    <col min="12811" max="13026" width="9.140625" style="3"/>
    <col min="13027" max="13027" width="0.28515625" style="3" customWidth="1"/>
    <col min="13028" max="13028" width="12.7109375" style="3" customWidth="1"/>
    <col min="13029" max="13029" width="2.7109375" style="3" customWidth="1"/>
    <col min="13030" max="13030" width="4.42578125" style="3" customWidth="1"/>
    <col min="13031" max="13031" width="0.5703125" style="3" customWidth="1"/>
    <col min="13032" max="13032" width="8.7109375" style="3" customWidth="1"/>
    <col min="13033" max="13033" width="3.42578125" style="3" customWidth="1"/>
    <col min="13034" max="13034" width="1" style="3" customWidth="1"/>
    <col min="13035" max="13035" width="0" style="3" hidden="1" customWidth="1"/>
    <col min="13036" max="13036" width="3.5703125" style="3" customWidth="1"/>
    <col min="13037" max="13037" width="6.140625" style="3" customWidth="1"/>
    <col min="13038" max="13038" width="14" style="3" customWidth="1"/>
    <col min="13039" max="13039" width="9.85546875" style="3" customWidth="1"/>
    <col min="13040" max="13040" width="0.28515625" style="3" customWidth="1"/>
    <col min="13041" max="13041" width="1.28515625" style="3" customWidth="1"/>
    <col min="13042" max="13042" width="0" style="3" hidden="1" customWidth="1"/>
    <col min="13043" max="13043" width="4" style="3" customWidth="1"/>
    <col min="13044" max="13044" width="3.140625" style="3" customWidth="1"/>
    <col min="13045" max="13045" width="0" style="3" hidden="1" customWidth="1"/>
    <col min="13046" max="13046" width="2" style="3" customWidth="1"/>
    <col min="13047" max="13047" width="0.5703125" style="3" customWidth="1"/>
    <col min="13048" max="13048" width="1.28515625" style="3" customWidth="1"/>
    <col min="13049" max="13049" width="8.28515625" style="3" customWidth="1"/>
    <col min="13050" max="13054" width="0" style="3" hidden="1" customWidth="1"/>
    <col min="13055" max="13056" width="9.140625" style="3"/>
    <col min="13057" max="13060" width="10.5703125" style="3" bestFit="1" customWidth="1"/>
    <col min="13061" max="13066" width="16.85546875" style="3" customWidth="1"/>
    <col min="13067" max="13282" width="9.140625" style="3"/>
    <col min="13283" max="13283" width="0.28515625" style="3" customWidth="1"/>
    <col min="13284" max="13284" width="12.7109375" style="3" customWidth="1"/>
    <col min="13285" max="13285" width="2.7109375" style="3" customWidth="1"/>
    <col min="13286" max="13286" width="4.42578125" style="3" customWidth="1"/>
    <col min="13287" max="13287" width="0.5703125" style="3" customWidth="1"/>
    <col min="13288" max="13288" width="8.7109375" style="3" customWidth="1"/>
    <col min="13289" max="13289" width="3.42578125" style="3" customWidth="1"/>
    <col min="13290" max="13290" width="1" style="3" customWidth="1"/>
    <col min="13291" max="13291" width="0" style="3" hidden="1" customWidth="1"/>
    <col min="13292" max="13292" width="3.5703125" style="3" customWidth="1"/>
    <col min="13293" max="13293" width="6.140625" style="3" customWidth="1"/>
    <col min="13294" max="13294" width="14" style="3" customWidth="1"/>
    <col min="13295" max="13295" width="9.85546875" style="3" customWidth="1"/>
    <col min="13296" max="13296" width="0.28515625" style="3" customWidth="1"/>
    <col min="13297" max="13297" width="1.28515625" style="3" customWidth="1"/>
    <col min="13298" max="13298" width="0" style="3" hidden="1" customWidth="1"/>
    <col min="13299" max="13299" width="4" style="3" customWidth="1"/>
    <col min="13300" max="13300" width="3.140625" style="3" customWidth="1"/>
    <col min="13301" max="13301" width="0" style="3" hidden="1" customWidth="1"/>
    <col min="13302" max="13302" width="2" style="3" customWidth="1"/>
    <col min="13303" max="13303" width="0.5703125" style="3" customWidth="1"/>
    <col min="13304" max="13304" width="1.28515625" style="3" customWidth="1"/>
    <col min="13305" max="13305" width="8.28515625" style="3" customWidth="1"/>
    <col min="13306" max="13310" width="0" style="3" hidden="1" customWidth="1"/>
    <col min="13311" max="13312" width="9.140625" style="3"/>
    <col min="13313" max="13316" width="10.5703125" style="3" bestFit="1" customWidth="1"/>
    <col min="13317" max="13322" width="16.85546875" style="3" customWidth="1"/>
    <col min="13323" max="13538" width="9.140625" style="3"/>
    <col min="13539" max="13539" width="0.28515625" style="3" customWidth="1"/>
    <col min="13540" max="13540" width="12.7109375" style="3" customWidth="1"/>
    <col min="13541" max="13541" width="2.7109375" style="3" customWidth="1"/>
    <col min="13542" max="13542" width="4.42578125" style="3" customWidth="1"/>
    <col min="13543" max="13543" width="0.5703125" style="3" customWidth="1"/>
    <col min="13544" max="13544" width="8.7109375" style="3" customWidth="1"/>
    <col min="13545" max="13545" width="3.42578125" style="3" customWidth="1"/>
    <col min="13546" max="13546" width="1" style="3" customWidth="1"/>
    <col min="13547" max="13547" width="0" style="3" hidden="1" customWidth="1"/>
    <col min="13548" max="13548" width="3.5703125" style="3" customWidth="1"/>
    <col min="13549" max="13549" width="6.140625" style="3" customWidth="1"/>
    <col min="13550" max="13550" width="14" style="3" customWidth="1"/>
    <col min="13551" max="13551" width="9.85546875" style="3" customWidth="1"/>
    <col min="13552" max="13552" width="0.28515625" style="3" customWidth="1"/>
    <col min="13553" max="13553" width="1.28515625" style="3" customWidth="1"/>
    <col min="13554" max="13554" width="0" style="3" hidden="1" customWidth="1"/>
    <col min="13555" max="13555" width="4" style="3" customWidth="1"/>
    <col min="13556" max="13556" width="3.140625" style="3" customWidth="1"/>
    <col min="13557" max="13557" width="0" style="3" hidden="1" customWidth="1"/>
    <col min="13558" max="13558" width="2" style="3" customWidth="1"/>
    <col min="13559" max="13559" width="0.5703125" style="3" customWidth="1"/>
    <col min="13560" max="13560" width="1.28515625" style="3" customWidth="1"/>
    <col min="13561" max="13561" width="8.28515625" style="3" customWidth="1"/>
    <col min="13562" max="13566" width="0" style="3" hidden="1" customWidth="1"/>
    <col min="13567" max="13568" width="9.140625" style="3"/>
    <col min="13569" max="13572" width="10.5703125" style="3" bestFit="1" customWidth="1"/>
    <col min="13573" max="13578" width="16.85546875" style="3" customWidth="1"/>
    <col min="13579" max="13794" width="9.140625" style="3"/>
    <col min="13795" max="13795" width="0.28515625" style="3" customWidth="1"/>
    <col min="13796" max="13796" width="12.7109375" style="3" customWidth="1"/>
    <col min="13797" max="13797" width="2.7109375" style="3" customWidth="1"/>
    <col min="13798" max="13798" width="4.42578125" style="3" customWidth="1"/>
    <col min="13799" max="13799" width="0.5703125" style="3" customWidth="1"/>
    <col min="13800" max="13800" width="8.7109375" style="3" customWidth="1"/>
    <col min="13801" max="13801" width="3.42578125" style="3" customWidth="1"/>
    <col min="13802" max="13802" width="1" style="3" customWidth="1"/>
    <col min="13803" max="13803" width="0" style="3" hidden="1" customWidth="1"/>
    <col min="13804" max="13804" width="3.5703125" style="3" customWidth="1"/>
    <col min="13805" max="13805" width="6.140625" style="3" customWidth="1"/>
    <col min="13806" max="13806" width="14" style="3" customWidth="1"/>
    <col min="13807" max="13807" width="9.85546875" style="3" customWidth="1"/>
    <col min="13808" max="13808" width="0.28515625" style="3" customWidth="1"/>
    <col min="13809" max="13809" width="1.28515625" style="3" customWidth="1"/>
    <col min="13810" max="13810" width="0" style="3" hidden="1" customWidth="1"/>
    <col min="13811" max="13811" width="4" style="3" customWidth="1"/>
    <col min="13812" max="13812" width="3.140625" style="3" customWidth="1"/>
    <col min="13813" max="13813" width="0" style="3" hidden="1" customWidth="1"/>
    <col min="13814" max="13814" width="2" style="3" customWidth="1"/>
    <col min="13815" max="13815" width="0.5703125" style="3" customWidth="1"/>
    <col min="13816" max="13816" width="1.28515625" style="3" customWidth="1"/>
    <col min="13817" max="13817" width="8.28515625" style="3" customWidth="1"/>
    <col min="13818" max="13822" width="0" style="3" hidden="1" customWidth="1"/>
    <col min="13823" max="13824" width="9.140625" style="3"/>
    <col min="13825" max="13828" width="10.5703125" style="3" bestFit="1" customWidth="1"/>
    <col min="13829" max="13834" width="16.85546875" style="3" customWidth="1"/>
    <col min="13835" max="14050" width="9.140625" style="3"/>
    <col min="14051" max="14051" width="0.28515625" style="3" customWidth="1"/>
    <col min="14052" max="14052" width="12.7109375" style="3" customWidth="1"/>
    <col min="14053" max="14053" width="2.7109375" style="3" customWidth="1"/>
    <col min="14054" max="14054" width="4.42578125" style="3" customWidth="1"/>
    <col min="14055" max="14055" width="0.5703125" style="3" customWidth="1"/>
    <col min="14056" max="14056" width="8.7109375" style="3" customWidth="1"/>
    <col min="14057" max="14057" width="3.42578125" style="3" customWidth="1"/>
    <col min="14058" max="14058" width="1" style="3" customWidth="1"/>
    <col min="14059" max="14059" width="0" style="3" hidden="1" customWidth="1"/>
    <col min="14060" max="14060" width="3.5703125" style="3" customWidth="1"/>
    <col min="14061" max="14061" width="6.140625" style="3" customWidth="1"/>
    <col min="14062" max="14062" width="14" style="3" customWidth="1"/>
    <col min="14063" max="14063" width="9.85546875" style="3" customWidth="1"/>
    <col min="14064" max="14064" width="0.28515625" style="3" customWidth="1"/>
    <col min="14065" max="14065" width="1.28515625" style="3" customWidth="1"/>
    <col min="14066" max="14066" width="0" style="3" hidden="1" customWidth="1"/>
    <col min="14067" max="14067" width="4" style="3" customWidth="1"/>
    <col min="14068" max="14068" width="3.140625" style="3" customWidth="1"/>
    <col min="14069" max="14069" width="0" style="3" hidden="1" customWidth="1"/>
    <col min="14070" max="14070" width="2" style="3" customWidth="1"/>
    <col min="14071" max="14071" width="0.5703125" style="3" customWidth="1"/>
    <col min="14072" max="14072" width="1.28515625" style="3" customWidth="1"/>
    <col min="14073" max="14073" width="8.28515625" style="3" customWidth="1"/>
    <col min="14074" max="14078" width="0" style="3" hidden="1" customWidth="1"/>
    <col min="14079" max="14080" width="9.140625" style="3"/>
    <col min="14081" max="14084" width="10.5703125" style="3" bestFit="1" customWidth="1"/>
    <col min="14085" max="14090" width="16.85546875" style="3" customWidth="1"/>
    <col min="14091" max="14306" width="9.140625" style="3"/>
    <col min="14307" max="14307" width="0.28515625" style="3" customWidth="1"/>
    <col min="14308" max="14308" width="12.7109375" style="3" customWidth="1"/>
    <col min="14309" max="14309" width="2.7109375" style="3" customWidth="1"/>
    <col min="14310" max="14310" width="4.42578125" style="3" customWidth="1"/>
    <col min="14311" max="14311" width="0.5703125" style="3" customWidth="1"/>
    <col min="14312" max="14312" width="8.7109375" style="3" customWidth="1"/>
    <col min="14313" max="14313" width="3.42578125" style="3" customWidth="1"/>
    <col min="14314" max="14314" width="1" style="3" customWidth="1"/>
    <col min="14315" max="14315" width="0" style="3" hidden="1" customWidth="1"/>
    <col min="14316" max="14316" width="3.5703125" style="3" customWidth="1"/>
    <col min="14317" max="14317" width="6.140625" style="3" customWidth="1"/>
    <col min="14318" max="14318" width="14" style="3" customWidth="1"/>
    <col min="14319" max="14319" width="9.85546875" style="3" customWidth="1"/>
    <col min="14320" max="14320" width="0.28515625" style="3" customWidth="1"/>
    <col min="14321" max="14321" width="1.28515625" style="3" customWidth="1"/>
    <col min="14322" max="14322" width="0" style="3" hidden="1" customWidth="1"/>
    <col min="14323" max="14323" width="4" style="3" customWidth="1"/>
    <col min="14324" max="14324" width="3.140625" style="3" customWidth="1"/>
    <col min="14325" max="14325" width="0" style="3" hidden="1" customWidth="1"/>
    <col min="14326" max="14326" width="2" style="3" customWidth="1"/>
    <col min="14327" max="14327" width="0.5703125" style="3" customWidth="1"/>
    <col min="14328" max="14328" width="1.28515625" style="3" customWidth="1"/>
    <col min="14329" max="14329" width="8.28515625" style="3" customWidth="1"/>
    <col min="14330" max="14334" width="0" style="3" hidden="1" customWidth="1"/>
    <col min="14335" max="14336" width="9.140625" style="3"/>
    <col min="14337" max="14340" width="10.5703125" style="3" bestFit="1" customWidth="1"/>
    <col min="14341" max="14346" width="16.85546875" style="3" customWidth="1"/>
    <col min="14347" max="14562" width="9.140625" style="3"/>
    <col min="14563" max="14563" width="0.28515625" style="3" customWidth="1"/>
    <col min="14564" max="14564" width="12.7109375" style="3" customWidth="1"/>
    <col min="14565" max="14565" width="2.7109375" style="3" customWidth="1"/>
    <col min="14566" max="14566" width="4.42578125" style="3" customWidth="1"/>
    <col min="14567" max="14567" width="0.5703125" style="3" customWidth="1"/>
    <col min="14568" max="14568" width="8.7109375" style="3" customWidth="1"/>
    <col min="14569" max="14569" width="3.42578125" style="3" customWidth="1"/>
    <col min="14570" max="14570" width="1" style="3" customWidth="1"/>
    <col min="14571" max="14571" width="0" style="3" hidden="1" customWidth="1"/>
    <col min="14572" max="14572" width="3.5703125" style="3" customWidth="1"/>
    <col min="14573" max="14573" width="6.140625" style="3" customWidth="1"/>
    <col min="14574" max="14574" width="14" style="3" customWidth="1"/>
    <col min="14575" max="14575" width="9.85546875" style="3" customWidth="1"/>
    <col min="14576" max="14576" width="0.28515625" style="3" customWidth="1"/>
    <col min="14577" max="14577" width="1.28515625" style="3" customWidth="1"/>
    <col min="14578" max="14578" width="0" style="3" hidden="1" customWidth="1"/>
    <col min="14579" max="14579" width="4" style="3" customWidth="1"/>
    <col min="14580" max="14580" width="3.140625" style="3" customWidth="1"/>
    <col min="14581" max="14581" width="0" style="3" hidden="1" customWidth="1"/>
    <col min="14582" max="14582" width="2" style="3" customWidth="1"/>
    <col min="14583" max="14583" width="0.5703125" style="3" customWidth="1"/>
    <col min="14584" max="14584" width="1.28515625" style="3" customWidth="1"/>
    <col min="14585" max="14585" width="8.28515625" style="3" customWidth="1"/>
    <col min="14586" max="14590" width="0" style="3" hidden="1" customWidth="1"/>
    <col min="14591" max="14592" width="9.140625" style="3"/>
    <col min="14593" max="14596" width="10.5703125" style="3" bestFit="1" customWidth="1"/>
    <col min="14597" max="14602" width="16.85546875" style="3" customWidth="1"/>
    <col min="14603" max="14818" width="9.140625" style="3"/>
    <col min="14819" max="14819" width="0.28515625" style="3" customWidth="1"/>
    <col min="14820" max="14820" width="12.7109375" style="3" customWidth="1"/>
    <col min="14821" max="14821" width="2.7109375" style="3" customWidth="1"/>
    <col min="14822" max="14822" width="4.42578125" style="3" customWidth="1"/>
    <col min="14823" max="14823" width="0.5703125" style="3" customWidth="1"/>
    <col min="14824" max="14824" width="8.7109375" style="3" customWidth="1"/>
    <col min="14825" max="14825" width="3.42578125" style="3" customWidth="1"/>
    <col min="14826" max="14826" width="1" style="3" customWidth="1"/>
    <col min="14827" max="14827" width="0" style="3" hidden="1" customWidth="1"/>
    <col min="14828" max="14828" width="3.5703125" style="3" customWidth="1"/>
    <col min="14829" max="14829" width="6.140625" style="3" customWidth="1"/>
    <col min="14830" max="14830" width="14" style="3" customWidth="1"/>
    <col min="14831" max="14831" width="9.85546875" style="3" customWidth="1"/>
    <col min="14832" max="14832" width="0.28515625" style="3" customWidth="1"/>
    <col min="14833" max="14833" width="1.28515625" style="3" customWidth="1"/>
    <col min="14834" max="14834" width="0" style="3" hidden="1" customWidth="1"/>
    <col min="14835" max="14835" width="4" style="3" customWidth="1"/>
    <col min="14836" max="14836" width="3.140625" style="3" customWidth="1"/>
    <col min="14837" max="14837" width="0" style="3" hidden="1" customWidth="1"/>
    <col min="14838" max="14838" width="2" style="3" customWidth="1"/>
    <col min="14839" max="14839" width="0.5703125" style="3" customWidth="1"/>
    <col min="14840" max="14840" width="1.28515625" style="3" customWidth="1"/>
    <col min="14841" max="14841" width="8.28515625" style="3" customWidth="1"/>
    <col min="14842" max="14846" width="0" style="3" hidden="1" customWidth="1"/>
    <col min="14847" max="14848" width="9.140625" style="3"/>
    <col min="14849" max="14852" width="10.5703125" style="3" bestFit="1" customWidth="1"/>
    <col min="14853" max="14858" width="16.85546875" style="3" customWidth="1"/>
    <col min="14859" max="15074" width="9.140625" style="3"/>
    <col min="15075" max="15075" width="0.28515625" style="3" customWidth="1"/>
    <col min="15076" max="15076" width="12.7109375" style="3" customWidth="1"/>
    <col min="15077" max="15077" width="2.7109375" style="3" customWidth="1"/>
    <col min="15078" max="15078" width="4.42578125" style="3" customWidth="1"/>
    <col min="15079" max="15079" width="0.5703125" style="3" customWidth="1"/>
    <col min="15080" max="15080" width="8.7109375" style="3" customWidth="1"/>
    <col min="15081" max="15081" width="3.42578125" style="3" customWidth="1"/>
    <col min="15082" max="15082" width="1" style="3" customWidth="1"/>
    <col min="15083" max="15083" width="0" style="3" hidden="1" customWidth="1"/>
    <col min="15084" max="15084" width="3.5703125" style="3" customWidth="1"/>
    <col min="15085" max="15085" width="6.140625" style="3" customWidth="1"/>
    <col min="15086" max="15086" width="14" style="3" customWidth="1"/>
    <col min="15087" max="15087" width="9.85546875" style="3" customWidth="1"/>
    <col min="15088" max="15088" width="0.28515625" style="3" customWidth="1"/>
    <col min="15089" max="15089" width="1.28515625" style="3" customWidth="1"/>
    <col min="15090" max="15090" width="0" style="3" hidden="1" customWidth="1"/>
    <col min="15091" max="15091" width="4" style="3" customWidth="1"/>
    <col min="15092" max="15092" width="3.140625" style="3" customWidth="1"/>
    <col min="15093" max="15093" width="0" style="3" hidden="1" customWidth="1"/>
    <col min="15094" max="15094" width="2" style="3" customWidth="1"/>
    <col min="15095" max="15095" width="0.5703125" style="3" customWidth="1"/>
    <col min="15096" max="15096" width="1.28515625" style="3" customWidth="1"/>
    <col min="15097" max="15097" width="8.28515625" style="3" customWidth="1"/>
    <col min="15098" max="15102" width="0" style="3" hidden="1" customWidth="1"/>
    <col min="15103" max="15104" width="9.140625" style="3"/>
    <col min="15105" max="15108" width="10.5703125" style="3" bestFit="1" customWidth="1"/>
    <col min="15109" max="15114" width="16.85546875" style="3" customWidth="1"/>
    <col min="15115" max="15330" width="9.140625" style="3"/>
    <col min="15331" max="15331" width="0.28515625" style="3" customWidth="1"/>
    <col min="15332" max="15332" width="12.7109375" style="3" customWidth="1"/>
    <col min="15333" max="15333" width="2.7109375" style="3" customWidth="1"/>
    <col min="15334" max="15334" width="4.42578125" style="3" customWidth="1"/>
    <col min="15335" max="15335" width="0.5703125" style="3" customWidth="1"/>
    <col min="15336" max="15336" width="8.7109375" style="3" customWidth="1"/>
    <col min="15337" max="15337" width="3.42578125" style="3" customWidth="1"/>
    <col min="15338" max="15338" width="1" style="3" customWidth="1"/>
    <col min="15339" max="15339" width="0" style="3" hidden="1" customWidth="1"/>
    <col min="15340" max="15340" width="3.5703125" style="3" customWidth="1"/>
    <col min="15341" max="15341" width="6.140625" style="3" customWidth="1"/>
    <col min="15342" max="15342" width="14" style="3" customWidth="1"/>
    <col min="15343" max="15343" width="9.85546875" style="3" customWidth="1"/>
    <col min="15344" max="15344" width="0.28515625" style="3" customWidth="1"/>
    <col min="15345" max="15345" width="1.28515625" style="3" customWidth="1"/>
    <col min="15346" max="15346" width="0" style="3" hidden="1" customWidth="1"/>
    <col min="15347" max="15347" width="4" style="3" customWidth="1"/>
    <col min="15348" max="15348" width="3.140625" style="3" customWidth="1"/>
    <col min="15349" max="15349" width="0" style="3" hidden="1" customWidth="1"/>
    <col min="15350" max="15350" width="2" style="3" customWidth="1"/>
    <col min="15351" max="15351" width="0.5703125" style="3" customWidth="1"/>
    <col min="15352" max="15352" width="1.28515625" style="3" customWidth="1"/>
    <col min="15353" max="15353" width="8.28515625" style="3" customWidth="1"/>
    <col min="15354" max="15358" width="0" style="3" hidden="1" customWidth="1"/>
    <col min="15359" max="15360" width="9.140625" style="3"/>
    <col min="15361" max="15364" width="10.5703125" style="3" bestFit="1" customWidth="1"/>
    <col min="15365" max="15370" width="16.85546875" style="3" customWidth="1"/>
    <col min="15371" max="15586" width="9.140625" style="3"/>
    <col min="15587" max="15587" width="0.28515625" style="3" customWidth="1"/>
    <col min="15588" max="15588" width="12.7109375" style="3" customWidth="1"/>
    <col min="15589" max="15589" width="2.7109375" style="3" customWidth="1"/>
    <col min="15590" max="15590" width="4.42578125" style="3" customWidth="1"/>
    <col min="15591" max="15591" width="0.5703125" style="3" customWidth="1"/>
    <col min="15592" max="15592" width="8.7109375" style="3" customWidth="1"/>
    <col min="15593" max="15593" width="3.42578125" style="3" customWidth="1"/>
    <col min="15594" max="15594" width="1" style="3" customWidth="1"/>
    <col min="15595" max="15595" width="0" style="3" hidden="1" customWidth="1"/>
    <col min="15596" max="15596" width="3.5703125" style="3" customWidth="1"/>
    <col min="15597" max="15597" width="6.140625" style="3" customWidth="1"/>
    <col min="15598" max="15598" width="14" style="3" customWidth="1"/>
    <col min="15599" max="15599" width="9.85546875" style="3" customWidth="1"/>
    <col min="15600" max="15600" width="0.28515625" style="3" customWidth="1"/>
    <col min="15601" max="15601" width="1.28515625" style="3" customWidth="1"/>
    <col min="15602" max="15602" width="0" style="3" hidden="1" customWidth="1"/>
    <col min="15603" max="15603" width="4" style="3" customWidth="1"/>
    <col min="15604" max="15604" width="3.140625" style="3" customWidth="1"/>
    <col min="15605" max="15605" width="0" style="3" hidden="1" customWidth="1"/>
    <col min="15606" max="15606" width="2" style="3" customWidth="1"/>
    <col min="15607" max="15607" width="0.5703125" style="3" customWidth="1"/>
    <col min="15608" max="15608" width="1.28515625" style="3" customWidth="1"/>
    <col min="15609" max="15609" width="8.28515625" style="3" customWidth="1"/>
    <col min="15610" max="15614" width="0" style="3" hidden="1" customWidth="1"/>
    <col min="15615" max="15616" width="9.140625" style="3"/>
    <col min="15617" max="15620" width="10.5703125" style="3" bestFit="1" customWidth="1"/>
    <col min="15621" max="15626" width="16.85546875" style="3" customWidth="1"/>
    <col min="15627" max="15842" width="9.140625" style="3"/>
    <col min="15843" max="15843" width="0.28515625" style="3" customWidth="1"/>
    <col min="15844" max="15844" width="12.7109375" style="3" customWidth="1"/>
    <col min="15845" max="15845" width="2.7109375" style="3" customWidth="1"/>
    <col min="15846" max="15846" width="4.42578125" style="3" customWidth="1"/>
    <col min="15847" max="15847" width="0.5703125" style="3" customWidth="1"/>
    <col min="15848" max="15848" width="8.7109375" style="3" customWidth="1"/>
    <col min="15849" max="15849" width="3.42578125" style="3" customWidth="1"/>
    <col min="15850" max="15850" width="1" style="3" customWidth="1"/>
    <col min="15851" max="15851" width="0" style="3" hidden="1" customWidth="1"/>
    <col min="15852" max="15852" width="3.5703125" style="3" customWidth="1"/>
    <col min="15853" max="15853" width="6.140625" style="3" customWidth="1"/>
    <col min="15854" max="15854" width="14" style="3" customWidth="1"/>
    <col min="15855" max="15855" width="9.85546875" style="3" customWidth="1"/>
    <col min="15856" max="15856" width="0.28515625" style="3" customWidth="1"/>
    <col min="15857" max="15857" width="1.28515625" style="3" customWidth="1"/>
    <col min="15858" max="15858" width="0" style="3" hidden="1" customWidth="1"/>
    <col min="15859" max="15859" width="4" style="3" customWidth="1"/>
    <col min="15860" max="15860" width="3.140625" style="3" customWidth="1"/>
    <col min="15861" max="15861" width="0" style="3" hidden="1" customWidth="1"/>
    <col min="15862" max="15862" width="2" style="3" customWidth="1"/>
    <col min="15863" max="15863" width="0.5703125" style="3" customWidth="1"/>
    <col min="15864" max="15864" width="1.28515625" style="3" customWidth="1"/>
    <col min="15865" max="15865" width="8.28515625" style="3" customWidth="1"/>
    <col min="15866" max="15870" width="0" style="3" hidden="1" customWidth="1"/>
    <col min="15871" max="15872" width="9.140625" style="3"/>
    <col min="15873" max="15876" width="10.5703125" style="3" bestFit="1" customWidth="1"/>
    <col min="15877" max="15882" width="16.85546875" style="3" customWidth="1"/>
    <col min="15883" max="16098" width="9.140625" style="3"/>
    <col min="16099" max="16099" width="0.28515625" style="3" customWidth="1"/>
    <col min="16100" max="16100" width="12.7109375" style="3" customWidth="1"/>
    <col min="16101" max="16101" width="2.7109375" style="3" customWidth="1"/>
    <col min="16102" max="16102" width="4.42578125" style="3" customWidth="1"/>
    <col min="16103" max="16103" width="0.5703125" style="3" customWidth="1"/>
    <col min="16104" max="16104" width="8.7109375" style="3" customWidth="1"/>
    <col min="16105" max="16105" width="3.42578125" style="3" customWidth="1"/>
    <col min="16106" max="16106" width="1" style="3" customWidth="1"/>
    <col min="16107" max="16107" width="0" style="3" hidden="1" customWidth="1"/>
    <col min="16108" max="16108" width="3.5703125" style="3" customWidth="1"/>
    <col min="16109" max="16109" width="6.140625" style="3" customWidth="1"/>
    <col min="16110" max="16110" width="14" style="3" customWidth="1"/>
    <col min="16111" max="16111" width="9.85546875" style="3" customWidth="1"/>
    <col min="16112" max="16112" width="0.28515625" style="3" customWidth="1"/>
    <col min="16113" max="16113" width="1.28515625" style="3" customWidth="1"/>
    <col min="16114" max="16114" width="0" style="3" hidden="1" customWidth="1"/>
    <col min="16115" max="16115" width="4" style="3" customWidth="1"/>
    <col min="16116" max="16116" width="3.140625" style="3" customWidth="1"/>
    <col min="16117" max="16117" width="0" style="3" hidden="1" customWidth="1"/>
    <col min="16118" max="16118" width="2" style="3" customWidth="1"/>
    <col min="16119" max="16119" width="0.5703125" style="3" customWidth="1"/>
    <col min="16120" max="16120" width="1.28515625" style="3" customWidth="1"/>
    <col min="16121" max="16121" width="8.28515625" style="3" customWidth="1"/>
    <col min="16122" max="16126" width="0" style="3" hidden="1" customWidth="1"/>
    <col min="16127" max="16128" width="9.140625" style="3"/>
    <col min="16129" max="16132" width="10.5703125" style="3" bestFit="1" customWidth="1"/>
    <col min="16133" max="16138" width="16.85546875" style="3" customWidth="1"/>
    <col min="16139" max="16384" width="9.140625" style="3"/>
  </cols>
  <sheetData>
    <row r="1" spans="1:22" ht="3.75" customHeight="1">
      <c r="B1" s="6"/>
      <c r="C1" s="6"/>
      <c r="D1" s="6"/>
      <c r="E1" s="6"/>
      <c r="F1" s="6"/>
      <c r="G1" s="6"/>
      <c r="H1" s="6"/>
      <c r="I1" s="6"/>
      <c r="J1" s="6"/>
    </row>
    <row r="2" spans="1:22" s="52" customFormat="1" ht="9" customHeight="1">
      <c r="B2" s="6"/>
      <c r="C2" s="6"/>
      <c r="D2" s="6"/>
      <c r="E2" s="6"/>
      <c r="F2" s="6"/>
      <c r="G2" s="6"/>
      <c r="H2" s="6"/>
      <c r="I2" s="6"/>
      <c r="J2" s="6"/>
      <c r="K2" s="8"/>
      <c r="L2" s="8"/>
      <c r="M2" s="8"/>
      <c r="V2" s="34"/>
    </row>
    <row r="3" spans="1:22" ht="25.5" customHeight="1">
      <c r="A3" s="28"/>
      <c r="B3" s="2"/>
      <c r="C3" s="2"/>
      <c r="D3" s="2"/>
      <c r="E3" s="2"/>
      <c r="F3" s="2"/>
      <c r="G3" s="99" t="str">
        <f>'NStar 0-499K'!$F$2</f>
        <v>Effective: December 1, 2015</v>
      </c>
      <c r="H3" s="109"/>
      <c r="I3" s="29"/>
      <c r="J3" s="29"/>
      <c r="K3" s="10"/>
    </row>
    <row r="4" spans="1:22" ht="9.75" hidden="1" customHeight="1">
      <c r="A4" s="28"/>
      <c r="B4" s="28"/>
      <c r="C4" s="28"/>
      <c r="D4" s="28"/>
      <c r="E4" s="28"/>
      <c r="F4" s="110"/>
      <c r="G4" s="110"/>
      <c r="H4" s="28"/>
      <c r="I4" s="28"/>
      <c r="J4" s="28"/>
    </row>
    <row r="5" spans="1:22" ht="409.6" hidden="1" customHeight="1">
      <c r="A5" s="28"/>
      <c r="B5" s="28"/>
      <c r="C5" s="28"/>
      <c r="D5" s="28"/>
      <c r="E5" s="28"/>
      <c r="F5" s="28"/>
      <c r="G5" s="28"/>
      <c r="H5" s="28"/>
      <c r="I5" s="28"/>
      <c r="J5" s="28"/>
    </row>
    <row r="6" spans="1:22" ht="6" hidden="1" customHeight="1">
      <c r="A6" s="28"/>
      <c r="B6" s="28"/>
      <c r="C6" s="28"/>
      <c r="D6" s="28"/>
      <c r="E6" s="28"/>
      <c r="F6" s="110"/>
      <c r="G6" s="110"/>
      <c r="H6" s="28"/>
      <c r="I6" s="28"/>
      <c r="J6" s="28"/>
    </row>
    <row r="7" spans="1:22" ht="6" hidden="1" customHeight="1">
      <c r="A7" s="28"/>
      <c r="B7" s="28"/>
      <c r="C7" s="28"/>
      <c r="D7" s="28"/>
      <c r="E7" s="28"/>
      <c r="F7" s="28"/>
      <c r="G7" s="28"/>
      <c r="H7" s="28"/>
      <c r="I7" s="28"/>
      <c r="J7" s="28"/>
    </row>
    <row r="8" spans="1:22" s="56" customFormat="1" ht="6" customHeight="1"/>
    <row r="9" spans="1:22" s="56" customFormat="1" ht="18" customHeight="1" thickBot="1">
      <c r="I9" s="54" t="str">
        <f>'NStar 0-499K'!I3</f>
        <v>100% REC Adder:</v>
      </c>
    </row>
    <row r="10" spans="1:22" s="56" customFormat="1" ht="18" customHeight="1" thickTop="1" thickBot="1">
      <c r="I10" s="57">
        <f>'NStar 0-499K'!I4</f>
        <v>1.6000000000000001E-3</v>
      </c>
    </row>
    <row r="11" spans="1:22" s="56" customFormat="1" ht="42" customHeight="1" thickTop="1" thickBot="1">
      <c r="I11" s="58" t="s">
        <v>49</v>
      </c>
    </row>
    <row r="12" spans="1:22" ht="24.75" customHeight="1" thickBot="1">
      <c r="B12" s="81" t="s">
        <v>0</v>
      </c>
      <c r="C12" s="83" t="s">
        <v>1</v>
      </c>
      <c r="D12" s="85" t="s">
        <v>2</v>
      </c>
      <c r="E12" s="93" t="s">
        <v>3</v>
      </c>
      <c r="F12" s="94"/>
      <c r="G12" s="94"/>
      <c r="H12" s="94"/>
      <c r="I12" s="94"/>
      <c r="J12" s="95"/>
      <c r="V12" s="41">
        <v>0</v>
      </c>
    </row>
    <row r="13" spans="1:22" ht="19.5" customHeight="1" thickBot="1">
      <c r="B13" s="82"/>
      <c r="C13" s="84"/>
      <c r="D13" s="86"/>
      <c r="E13" s="26">
        <f>'NStar 0-499K'!$D$11</f>
        <v>42352</v>
      </c>
      <c r="F13" s="26">
        <f>'NStar 0-499K'!$E$11</f>
        <v>42383</v>
      </c>
      <c r="G13" s="26">
        <f>'NStar 0-499K'!$F$11</f>
        <v>42414</v>
      </c>
      <c r="H13" s="26">
        <f>'NStar 0-499K'!$G$11</f>
        <v>42443</v>
      </c>
      <c r="I13" s="26">
        <f>'NStar 0-499K'!$H$11</f>
        <v>42474</v>
      </c>
      <c r="J13" s="26">
        <f>'NStar 0-499K'!$I$11</f>
        <v>42504</v>
      </c>
    </row>
    <row r="14" spans="1:22" ht="27" customHeight="1" thickBot="1">
      <c r="B14" s="43" t="s">
        <v>30</v>
      </c>
      <c r="C14" s="44" t="s">
        <v>31</v>
      </c>
      <c r="D14" s="43">
        <v>6</v>
      </c>
      <c r="E14" s="59">
        <f>Sheet1!D270+'NStar 0-499K'!$Y$12</f>
        <v>9.0870000000000006E-2</v>
      </c>
      <c r="F14" s="59">
        <f>Sheet1!E270+'NStar 0-499K'!$Y$12</f>
        <v>8.9459999999999998E-2</v>
      </c>
      <c r="G14" s="59">
        <f>Sheet1!F270+'NStar 0-499K'!$Y$12</f>
        <v>8.5580000000000003E-2</v>
      </c>
      <c r="H14" s="59">
        <f>Sheet1!G270+'NStar 0-499K'!$Y$12</f>
        <v>8.0299999999999996E-2</v>
      </c>
      <c r="I14" s="59">
        <f>Sheet1!H270+'NStar 0-499K'!$Y$12</f>
        <v>7.6910000000000006E-2</v>
      </c>
      <c r="J14" s="59">
        <f>Sheet1!I270+'NStar 0-499K'!$Y$12</f>
        <v>7.671E-2</v>
      </c>
      <c r="K14" s="9"/>
      <c r="M14" s="9"/>
      <c r="N14" s="4"/>
      <c r="O14" s="4"/>
    </row>
    <row r="15" spans="1:22" ht="27" customHeight="1" thickBot="1">
      <c r="B15" s="43" t="s">
        <v>30</v>
      </c>
      <c r="C15" s="44" t="s">
        <v>31</v>
      </c>
      <c r="D15" s="43">
        <v>12</v>
      </c>
      <c r="E15" s="59">
        <f>Sheet1!D276+'NStar 0-499K'!$Y$12</f>
        <v>8.4779999999999994E-2</v>
      </c>
      <c r="F15" s="59">
        <f>Sheet1!E276+'NStar 0-499K'!$Y$12</f>
        <v>8.5739999999999997E-2</v>
      </c>
      <c r="G15" s="59">
        <f>Sheet1!F276+'NStar 0-499K'!$Y$12</f>
        <v>8.6620000000000003E-2</v>
      </c>
      <c r="H15" s="59">
        <f>Sheet1!G276+'NStar 0-499K'!$Y$12</f>
        <v>8.659E-2</v>
      </c>
      <c r="I15" s="59">
        <f>Sheet1!H276+'NStar 0-499K'!$Y$12</f>
        <v>8.5540000000000005E-2</v>
      </c>
      <c r="J15" s="59">
        <f>Sheet1!I276+'NStar 0-499K'!$Y$12</f>
        <v>8.548E-2</v>
      </c>
      <c r="K15" s="9"/>
      <c r="L15" s="9"/>
      <c r="M15" s="9"/>
      <c r="N15" s="4"/>
      <c r="O15" s="4"/>
    </row>
    <row r="16" spans="1:22" ht="27" customHeight="1" thickBot="1">
      <c r="B16" s="43" t="s">
        <v>30</v>
      </c>
      <c r="C16" s="44" t="s">
        <v>31</v>
      </c>
      <c r="D16" s="43">
        <v>18</v>
      </c>
      <c r="E16" s="59">
        <f>Sheet1!D282+'NStar 0-499K'!$Y$12</f>
        <v>8.7129999999999999E-2</v>
      </c>
      <c r="F16" s="59">
        <f>Sheet1!E282+'NStar 0-499K'!$Y$12</f>
        <v>8.7470000000000006E-2</v>
      </c>
      <c r="G16" s="59">
        <f>Sheet1!F282+'NStar 0-499K'!$Y$12</f>
        <v>8.6830000000000004E-2</v>
      </c>
      <c r="H16" s="59">
        <f>Sheet1!G282+'NStar 0-499K'!$Y$12</f>
        <v>8.5750000000000007E-2</v>
      </c>
      <c r="I16" s="59">
        <f>Sheet1!H282+'NStar 0-499K'!$Y$12</f>
        <v>8.5370000000000001E-2</v>
      </c>
      <c r="J16" s="59">
        <f>Sheet1!I282+'NStar 0-499K'!$Y$12</f>
        <v>8.5790000000000005E-2</v>
      </c>
      <c r="K16" s="9"/>
      <c r="L16" s="9"/>
      <c r="M16" s="9"/>
      <c r="N16" s="4"/>
      <c r="O16" s="4"/>
    </row>
    <row r="17" spans="1:22" ht="27" customHeight="1" thickBot="1">
      <c r="B17" s="43" t="s">
        <v>30</v>
      </c>
      <c r="C17" s="44" t="s">
        <v>31</v>
      </c>
      <c r="D17" s="43">
        <v>24</v>
      </c>
      <c r="E17" s="59">
        <f>Sheet1!D288+'NStar 0-499K'!$Y$12</f>
        <v>8.8150000000000006E-2</v>
      </c>
      <c r="F17" s="59">
        <f>Sheet1!E288+'NStar 0-499K'!$Y$12</f>
        <v>8.8940000000000005E-2</v>
      </c>
      <c r="G17" s="59">
        <f>Sheet1!F288+'NStar 0-499K'!$Y$12</f>
        <v>9.0219999999999995E-2</v>
      </c>
      <c r="H17" s="59">
        <f>Sheet1!G288+'NStar 0-499K'!$Y$12</f>
        <v>9.1170000000000001E-2</v>
      </c>
      <c r="I17" s="59">
        <f>Sheet1!H288+'NStar 0-499K'!$Y$12</f>
        <v>9.1770000000000004E-2</v>
      </c>
      <c r="J17" s="59">
        <f>Sheet1!I288+'NStar 0-499K'!$Y$12</f>
        <v>9.2240000000000003E-2</v>
      </c>
      <c r="K17" s="9"/>
      <c r="L17" s="9"/>
      <c r="M17" s="9"/>
      <c r="N17" s="4"/>
      <c r="O17" s="4"/>
    </row>
    <row r="18" spans="1:22" ht="27" customHeight="1" thickBot="1">
      <c r="B18" s="49" t="s">
        <v>46</v>
      </c>
      <c r="C18" s="44" t="s">
        <v>31</v>
      </c>
      <c r="D18" s="69">
        <f>Sheet1!X271</f>
        <v>6</v>
      </c>
      <c r="E18" s="59" t="str">
        <f>IF(Sheet1!$X$270=E13,Sheet1!$Q$270+'NStar 0-499K'!Y12, " ")</f>
        <v xml:space="preserve"> </v>
      </c>
      <c r="F18" s="59" t="str">
        <f>IF(Sheet1!$X$270=F13,Sheet1!$Q$270+'NStar 0-499K'!Y12, " ")</f>
        <v xml:space="preserve"> </v>
      </c>
      <c r="G18" s="59" t="str">
        <f>IF(Sheet1!$X$270=G13,Sheet1!$Q$270+'NStar 0-499K'!Y12, " ")</f>
        <v xml:space="preserve"> </v>
      </c>
      <c r="H18" s="59" t="str">
        <f>IF(Sheet1!$X$270=H13,Sheet1!$Q$270+'NStar 0-499K'!Y12, " ")</f>
        <v xml:space="preserve"> </v>
      </c>
      <c r="I18" s="59" t="str">
        <f>IF(Sheet1!$X$270=I13,Sheet1!$Q$270+'NStar 0-499K'!Y12, " ")</f>
        <v xml:space="preserve"> </v>
      </c>
      <c r="J18" s="59">
        <f>IF(Sheet1!$X$270=J13,Sheet1!$Q$270+'NStar 0-499K'!Y12, " ")</f>
        <v>7.671E-2</v>
      </c>
      <c r="K18" s="9"/>
      <c r="L18" s="9"/>
      <c r="M18" s="9"/>
      <c r="N18" s="4"/>
      <c r="O18" s="4"/>
    </row>
    <row r="19" spans="1:22" s="52" customFormat="1" ht="27" customHeight="1" thickBot="1">
      <c r="B19" s="43" t="s">
        <v>58</v>
      </c>
      <c r="C19" s="67" t="s">
        <v>31</v>
      </c>
      <c r="D19" s="70">
        <v>6</v>
      </c>
      <c r="E19" s="68">
        <f>VLOOKUP(D19,Sheet1!A270:I288,4,FALSE)+'NStar 0-499K'!Y12</f>
        <v>9.0870000000000006E-2</v>
      </c>
      <c r="F19" s="59">
        <f>VLOOKUP(D19,Sheet1!A270:I288,5,FALSE)+'NStar 0-499K'!Y12</f>
        <v>8.9459999999999998E-2</v>
      </c>
      <c r="G19" s="59">
        <f>VLOOKUP(D19,Sheet1!A270:I288,6,FALSE)+'NStar 0-499K'!Y12</f>
        <v>8.5580000000000003E-2</v>
      </c>
      <c r="H19" s="59">
        <f>VLOOKUP(D19,Sheet1!A270:I288,7,FALSE)+'NStar 0-499K'!Y12</f>
        <v>8.0299999999999996E-2</v>
      </c>
      <c r="I19" s="59">
        <f>VLOOKUP(D19,Sheet1!A270:I288,8,FALSE)+'NStar 0-499K'!Y12</f>
        <v>7.6910000000000006E-2</v>
      </c>
      <c r="J19" s="59">
        <f>VLOOKUP(D19,Sheet1!A270:I288,9,FALSE)+'NStar 0-499K'!Y12</f>
        <v>7.671E-2</v>
      </c>
      <c r="K19" s="9"/>
      <c r="L19" s="9"/>
      <c r="M19" s="9"/>
      <c r="N19" s="24"/>
      <c r="O19" s="24"/>
      <c r="V19" s="34"/>
    </row>
    <row r="20" spans="1:22" ht="19.5" customHeight="1" thickBot="1">
      <c r="B20" s="50"/>
      <c r="C20" s="50"/>
      <c r="D20" s="48"/>
      <c r="E20" s="63"/>
      <c r="F20" s="63"/>
      <c r="G20" s="63"/>
      <c r="H20" s="63"/>
      <c r="I20" s="63"/>
      <c r="J20" s="63"/>
      <c r="L20" s="9"/>
    </row>
    <row r="21" spans="1:22" ht="19.5" customHeight="1" thickBot="1">
      <c r="B21" s="87" t="s">
        <v>0</v>
      </c>
      <c r="C21" s="89" t="s">
        <v>1</v>
      </c>
      <c r="D21" s="91" t="s">
        <v>2</v>
      </c>
      <c r="E21" s="105" t="s">
        <v>3</v>
      </c>
      <c r="F21" s="106"/>
      <c r="G21" s="106"/>
      <c r="H21" s="106"/>
      <c r="I21" s="106"/>
      <c r="J21" s="116"/>
    </row>
    <row r="22" spans="1:22" ht="19.5" customHeight="1" thickBot="1">
      <c r="B22" s="88"/>
      <c r="C22" s="90"/>
      <c r="D22" s="92"/>
      <c r="E22" s="62">
        <f>'NStar 0-499K'!$D$11</f>
        <v>42352</v>
      </c>
      <c r="F22" s="62">
        <f>'NStar 0-499K'!$E$11</f>
        <v>42383</v>
      </c>
      <c r="G22" s="62">
        <f>'NStar 0-499K'!$F$11</f>
        <v>42414</v>
      </c>
      <c r="H22" s="62">
        <f>'NStar 0-499K'!$G$11</f>
        <v>42443</v>
      </c>
      <c r="I22" s="62">
        <f>'NStar 0-499K'!$H$11</f>
        <v>42474</v>
      </c>
      <c r="J22" s="62">
        <f>'NStar 0-499K'!$I$11</f>
        <v>42504</v>
      </c>
    </row>
    <row r="23" spans="1:22" ht="27.75" customHeight="1" thickBot="1">
      <c r="B23" s="43" t="s">
        <v>30</v>
      </c>
      <c r="C23" s="44" t="s">
        <v>6</v>
      </c>
      <c r="D23" s="43">
        <v>6</v>
      </c>
      <c r="E23" s="59">
        <f>Sheet1!D289+'NStar 0-499K'!$Y$12</f>
        <v>8.8539999999999994E-2</v>
      </c>
      <c r="F23" s="59">
        <f>Sheet1!E289+'NStar 0-499K'!$Y$12</f>
        <v>8.7150000000000005E-2</v>
      </c>
      <c r="G23" s="59">
        <f>Sheet1!F289+'NStar 0-499K'!$Y$12</f>
        <v>8.3330000000000001E-2</v>
      </c>
      <c r="H23" s="59">
        <f>Sheet1!G289+'NStar 0-499K'!$Y$12</f>
        <v>7.8179999999999999E-2</v>
      </c>
      <c r="I23" s="59">
        <f>Sheet1!H289+'NStar 0-499K'!$Y$12</f>
        <v>7.4859999999999996E-2</v>
      </c>
      <c r="J23" s="59">
        <f>Sheet1!I289+'NStar 0-499K'!$Y$12</f>
        <v>7.4660000000000004E-2</v>
      </c>
      <c r="K23" s="9"/>
      <c r="M23" s="9"/>
      <c r="N23" s="4"/>
      <c r="O23" s="4"/>
    </row>
    <row r="24" spans="1:22" ht="27.75" customHeight="1" thickBot="1">
      <c r="B24" s="43" t="s">
        <v>30</v>
      </c>
      <c r="C24" s="44" t="s">
        <v>6</v>
      </c>
      <c r="D24" s="43">
        <v>12</v>
      </c>
      <c r="E24" s="59">
        <f>Sheet1!D295+'NStar 0-499K'!$Y$12</f>
        <v>8.2570000000000005E-2</v>
      </c>
      <c r="F24" s="59">
        <f>Sheet1!E295+'NStar 0-499K'!$Y$12</f>
        <v>8.3479999999999999E-2</v>
      </c>
      <c r="G24" s="59">
        <f>Sheet1!F295+'NStar 0-499K'!$Y$12</f>
        <v>8.4309999999999996E-2</v>
      </c>
      <c r="H24" s="59">
        <f>Sheet1!G295+'NStar 0-499K'!$Y$12</f>
        <v>8.4279999999999994E-2</v>
      </c>
      <c r="I24" s="59">
        <f>Sheet1!H295+'NStar 0-499K'!$Y$12</f>
        <v>8.3269999999999997E-2</v>
      </c>
      <c r="J24" s="59">
        <f>Sheet1!I295+'NStar 0-499K'!$Y$12</f>
        <v>8.3199999999999996E-2</v>
      </c>
      <c r="K24" s="9"/>
      <c r="L24" s="9"/>
      <c r="M24" s="9"/>
      <c r="N24" s="4"/>
      <c r="O24" s="4"/>
    </row>
    <row r="25" spans="1:22" ht="27.75" customHeight="1" thickBot="1">
      <c r="B25" s="43" t="s">
        <v>30</v>
      </c>
      <c r="C25" s="44" t="s">
        <v>6</v>
      </c>
      <c r="D25" s="43">
        <v>18</v>
      </c>
      <c r="E25" s="59">
        <f>Sheet1!D301+'NStar 0-499K'!$Y$12</f>
        <v>8.4839999999999999E-2</v>
      </c>
      <c r="F25" s="59">
        <f>Sheet1!E301+'NStar 0-499K'!$Y$12</f>
        <v>8.5180000000000006E-2</v>
      </c>
      <c r="G25" s="59">
        <f>Sheet1!F301+'NStar 0-499K'!$Y$12</f>
        <v>8.4570000000000006E-2</v>
      </c>
      <c r="H25" s="59">
        <f>Sheet1!G301+'NStar 0-499K'!$Y$12</f>
        <v>8.3529999999999993E-2</v>
      </c>
      <c r="I25" s="59">
        <f>Sheet1!H301+'NStar 0-499K'!$Y$12</f>
        <v>8.3180000000000004E-2</v>
      </c>
      <c r="J25" s="59">
        <f>Sheet1!I301+'NStar 0-499K'!$Y$12</f>
        <v>8.362E-2</v>
      </c>
      <c r="K25" s="9"/>
      <c r="L25" s="9"/>
      <c r="M25" s="9"/>
      <c r="N25" s="4"/>
      <c r="O25" s="4"/>
    </row>
    <row r="26" spans="1:22" ht="27.75" customHeight="1" thickBot="1">
      <c r="B26" s="43" t="s">
        <v>30</v>
      </c>
      <c r="C26" s="44" t="s">
        <v>6</v>
      </c>
      <c r="D26" s="43">
        <v>24</v>
      </c>
      <c r="E26" s="59">
        <f>Sheet1!D307+'NStar 0-499K'!$Y$12</f>
        <v>8.5919999999999996E-2</v>
      </c>
      <c r="F26" s="59">
        <f>Sheet1!E307+'NStar 0-499K'!$Y$12</f>
        <v>8.6709999999999995E-2</v>
      </c>
      <c r="G26" s="59">
        <f>Sheet1!F307+'NStar 0-499K'!$Y$12</f>
        <v>8.7970000000000007E-2</v>
      </c>
      <c r="H26" s="59">
        <f>Sheet1!G307+'NStar 0-499K'!$Y$12</f>
        <v>8.8919999999999999E-2</v>
      </c>
      <c r="I26" s="59">
        <f>Sheet1!H307+'NStar 0-499K'!$Y$12</f>
        <v>8.9510000000000006E-2</v>
      </c>
      <c r="J26" s="59">
        <f>Sheet1!I307+'NStar 0-499K'!$Y$12</f>
        <v>8.9980000000000004E-2</v>
      </c>
      <c r="K26" s="9"/>
      <c r="L26" s="9"/>
      <c r="M26" s="9"/>
      <c r="N26" s="4"/>
      <c r="O26" s="4"/>
    </row>
    <row r="27" spans="1:22" ht="27.75" customHeight="1" thickBot="1">
      <c r="B27" s="49" t="s">
        <v>46</v>
      </c>
      <c r="C27" s="44" t="s">
        <v>6</v>
      </c>
      <c r="D27" s="69">
        <f>Sheet1!X290</f>
        <v>6</v>
      </c>
      <c r="E27" s="59" t="str">
        <f>IF(Sheet1!$X$289=E22,Sheet1!$Q$289+'NStar 0-499K'!Y12, " ")</f>
        <v xml:space="preserve"> </v>
      </c>
      <c r="F27" s="59" t="str">
        <f>IF(Sheet1!$X$289=F22,Sheet1!$Q$289+'NStar 0-499K'!Y12, " ")</f>
        <v xml:space="preserve"> </v>
      </c>
      <c r="G27" s="59" t="str">
        <f>IF(Sheet1!$X$289=G22,Sheet1!$Q$289+'NStar 0-499K'!Y12, " ")</f>
        <v xml:space="preserve"> </v>
      </c>
      <c r="H27" s="59" t="str">
        <f>IF(Sheet1!$X$289=H22,Sheet1!$Q$289+'NStar 0-499K'!Y12, " ")</f>
        <v xml:space="preserve"> </v>
      </c>
      <c r="I27" s="59" t="str">
        <f>IF(Sheet1!$X$289=I22,Sheet1!$Q$289+'NStar 0-499K'!Y12, " ")</f>
        <v xml:space="preserve"> </v>
      </c>
      <c r="J27" s="59">
        <f>IF(Sheet1!$X$289=J22,Sheet1!$Q$289+'NStar 0-499K'!Y12, " ")</f>
        <v>7.4660000000000004E-2</v>
      </c>
      <c r="L27" s="9"/>
    </row>
    <row r="28" spans="1:22" s="52" customFormat="1" ht="27.75" customHeight="1" thickBot="1">
      <c r="B28" s="43" t="s">
        <v>58</v>
      </c>
      <c r="C28" s="67" t="s">
        <v>6</v>
      </c>
      <c r="D28" s="70">
        <v>6</v>
      </c>
      <c r="E28" s="68">
        <f>VLOOKUP(D28,Sheet1!A289:I307,4,FALSE)+'NStar 0-499K'!Y12</f>
        <v>8.8539999999999994E-2</v>
      </c>
      <c r="F28" s="59">
        <f>VLOOKUP(D28,Sheet1!A289:I307,5,FALSE)+'NStar 0-499K'!Y12</f>
        <v>8.7150000000000005E-2</v>
      </c>
      <c r="G28" s="59">
        <f>VLOOKUP(D28,Sheet1!A289:I307,6,FALSE)+'NStar 0-499K'!Y12</f>
        <v>8.3330000000000001E-2</v>
      </c>
      <c r="H28" s="59">
        <f>VLOOKUP(D28,Sheet1!A289:I307,7,FALSE)+'NStar 0-499K'!Y12</f>
        <v>7.8179999999999999E-2</v>
      </c>
      <c r="I28" s="59">
        <f>VLOOKUP(D28,Sheet1!A289:I307,8,FALSE)+'NStar 0-499K'!Y12</f>
        <v>7.4859999999999996E-2</v>
      </c>
      <c r="J28" s="59">
        <f>VLOOKUP(D28,Sheet1!A289:I307,9,FALSE)+'NStar 0-499K'!Y12</f>
        <v>7.4660000000000004E-2</v>
      </c>
      <c r="K28" s="8"/>
      <c r="L28" s="9"/>
      <c r="M28" s="8"/>
      <c r="V28" s="34"/>
    </row>
    <row r="29" spans="1:22" s="8" customFormat="1" ht="18.75" customHeight="1">
      <c r="A29" s="30"/>
      <c r="B29" s="30"/>
      <c r="C29" s="30"/>
      <c r="D29" s="30"/>
      <c r="E29" s="30"/>
      <c r="F29" s="30"/>
      <c r="G29" s="30"/>
      <c r="H29" s="30"/>
      <c r="I29" s="30"/>
      <c r="J29" s="30"/>
      <c r="N29" s="3"/>
      <c r="O29" s="3"/>
      <c r="V29" s="34"/>
    </row>
    <row r="30" spans="1:22" s="8" customFormat="1" ht="18.75" customHeight="1">
      <c r="A30" s="30"/>
      <c r="B30" s="115" t="s">
        <v>13</v>
      </c>
      <c r="C30" s="115"/>
      <c r="D30" s="115"/>
      <c r="E30" s="115"/>
      <c r="F30" s="115"/>
      <c r="G30" s="115"/>
      <c r="H30" s="115"/>
      <c r="I30" s="32"/>
      <c r="J30" s="32"/>
      <c r="N30" s="3"/>
      <c r="O30" s="3"/>
      <c r="V30" s="34"/>
    </row>
    <row r="31" spans="1:22" s="8" customFormat="1" ht="30" customHeight="1">
      <c r="A31" s="30"/>
      <c r="B31" s="30"/>
      <c r="C31" s="30"/>
      <c r="D31" s="30"/>
      <c r="E31" s="30"/>
      <c r="F31" s="30"/>
      <c r="G31" s="30"/>
      <c r="H31" s="30"/>
      <c r="I31" s="30"/>
      <c r="J31" s="30"/>
      <c r="L31" s="9"/>
      <c r="N31" s="3"/>
      <c r="O31" s="3"/>
      <c r="V31" s="34"/>
    </row>
    <row r="32" spans="1:22" s="8" customFormat="1">
      <c r="A32" s="30"/>
      <c r="B32" s="30"/>
      <c r="C32" s="30"/>
      <c r="D32" s="30"/>
      <c r="E32" s="30"/>
      <c r="F32" s="30"/>
      <c r="G32" s="30"/>
      <c r="H32" s="30"/>
      <c r="I32" s="30"/>
      <c r="J32" s="30"/>
      <c r="L32" s="9"/>
      <c r="N32" s="3"/>
      <c r="O32" s="3"/>
      <c r="V32" s="34"/>
    </row>
    <row r="33" spans="1:22" s="8" customFormat="1">
      <c r="A33" s="30"/>
      <c r="B33" s="30"/>
      <c r="C33" s="30"/>
      <c r="D33" s="30"/>
      <c r="E33" s="30"/>
      <c r="F33" s="30"/>
      <c r="G33" s="30"/>
      <c r="H33" s="30"/>
      <c r="I33" s="30"/>
      <c r="J33" s="30"/>
      <c r="L33" s="9"/>
      <c r="N33" s="3"/>
      <c r="O33" s="3"/>
      <c r="V33" s="34"/>
    </row>
    <row r="34" spans="1:22" s="8" customFormat="1">
      <c r="A34" s="30"/>
      <c r="B34" s="30"/>
      <c r="C34" s="30"/>
      <c r="D34" s="30"/>
      <c r="E34" s="30"/>
      <c r="F34" s="30"/>
      <c r="G34" s="30"/>
      <c r="H34" s="30"/>
      <c r="I34" s="30"/>
      <c r="J34" s="30"/>
      <c r="L34" s="9"/>
      <c r="N34" s="3"/>
      <c r="O34" s="3"/>
      <c r="V34" s="34"/>
    </row>
    <row r="38" spans="1:22" s="8" customFormat="1">
      <c r="A38" s="30"/>
      <c r="B38" s="30"/>
      <c r="C38" s="30"/>
      <c r="D38" s="30"/>
      <c r="E38" s="30"/>
      <c r="F38" s="30"/>
      <c r="G38" s="30"/>
      <c r="H38" s="30"/>
      <c r="I38" s="30"/>
      <c r="J38" s="30"/>
      <c r="L38" s="9"/>
      <c r="N38" s="3"/>
      <c r="O38" s="3"/>
      <c r="V38" s="34"/>
    </row>
    <row r="39" spans="1:22" s="8" customFormat="1">
      <c r="A39" s="30"/>
      <c r="B39" s="30"/>
      <c r="C39" s="30"/>
      <c r="D39" s="30"/>
      <c r="E39" s="30"/>
      <c r="F39" s="30"/>
      <c r="G39" s="30"/>
      <c r="H39" s="30"/>
      <c r="I39" s="30"/>
      <c r="J39" s="30"/>
      <c r="L39" s="9"/>
      <c r="N39" s="3"/>
      <c r="O39" s="3"/>
      <c r="V39" s="34"/>
    </row>
    <row r="40" spans="1:22" s="8" customFormat="1">
      <c r="A40" s="30"/>
      <c r="B40" s="30"/>
      <c r="C40" s="30"/>
      <c r="D40" s="30"/>
      <c r="E40" s="30"/>
      <c r="F40" s="30"/>
      <c r="G40" s="30"/>
      <c r="H40" s="30"/>
      <c r="I40" s="30"/>
      <c r="J40" s="30"/>
      <c r="L40" s="9"/>
      <c r="N40" s="3"/>
      <c r="O40" s="3"/>
      <c r="V40" s="34"/>
    </row>
    <row r="41" spans="1:22" s="8" customFormat="1">
      <c r="A41" s="30"/>
      <c r="B41" s="30"/>
      <c r="C41" s="30"/>
      <c r="D41" s="30"/>
      <c r="E41" s="30"/>
      <c r="F41" s="30"/>
      <c r="G41" s="30"/>
      <c r="H41" s="30"/>
      <c r="I41" s="30"/>
      <c r="J41" s="30"/>
      <c r="L41" s="9"/>
      <c r="N41" s="3"/>
      <c r="O41" s="3"/>
      <c r="V41" s="34"/>
    </row>
  </sheetData>
  <sheetProtection algorithmName="SHA-512" hashValue="nTT7HjhEkB5dRoJam1z9fGPyd6NCSMGy4oXx3ebZt3a6lgoDGBIEzow3F4l4IH0wuwOaanIiteDpd72GSBy4Zg==" saltValue="8GubUe/7OlsOASf3wle5Dg==" spinCount="100000" sheet="1" objects="1" scenarios="1" formatColumns="0"/>
  <mergeCells count="12">
    <mergeCell ref="G3:H3"/>
    <mergeCell ref="F4:G4"/>
    <mergeCell ref="F6:G6"/>
    <mergeCell ref="B12:B13"/>
    <mergeCell ref="C12:C13"/>
    <mergeCell ref="D12:D13"/>
    <mergeCell ref="E12:J12"/>
    <mergeCell ref="B30:H30"/>
    <mergeCell ref="B21:B22"/>
    <mergeCell ref="C21:C22"/>
    <mergeCell ref="D21:D22"/>
    <mergeCell ref="E21:J21"/>
  </mergeCells>
  <pageMargins left="0.7" right="0.7" top="0.35" bottom="0.28999999999999998" header="0.3" footer="0.3"/>
  <pageSetup scale="68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Sheet1!$A$21:$A$39</xm:f>
          </x14:formula1>
          <xm:sqref>D19 D28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29"/>
  <sheetViews>
    <sheetView showGridLines="0" topLeftCell="B1" zoomScaleNormal="100" workbookViewId="0">
      <pane ySplit="9" topLeftCell="A10" activePane="bottomLeft" state="frozen"/>
      <selection activeCell="B1" sqref="B1"/>
      <selection pane="bottomLeft" activeCell="J27" sqref="J27"/>
    </sheetView>
  </sheetViews>
  <sheetFormatPr defaultRowHeight="15"/>
  <cols>
    <col min="1" max="1" width="0.28515625" style="3" hidden="1" customWidth="1"/>
    <col min="2" max="2" width="12.7109375" style="3" customWidth="1"/>
    <col min="3" max="3" width="9.140625" style="3" bestFit="1" customWidth="1"/>
    <col min="4" max="4" width="8.7109375" style="3" customWidth="1"/>
    <col min="5" max="10" width="17" style="3" customWidth="1"/>
    <col min="11" max="11" width="9" style="3" customWidth="1"/>
    <col min="12" max="226" width="9.140625" style="3"/>
    <col min="227" max="227" width="0.28515625" style="3" customWidth="1"/>
    <col min="228" max="228" width="12.7109375" style="3" customWidth="1"/>
    <col min="229" max="229" width="2.7109375" style="3" customWidth="1"/>
    <col min="230" max="230" width="4.42578125" style="3" customWidth="1"/>
    <col min="231" max="231" width="0.5703125" style="3" customWidth="1"/>
    <col min="232" max="232" width="8.7109375" style="3" customWidth="1"/>
    <col min="233" max="233" width="3.42578125" style="3" customWidth="1"/>
    <col min="234" max="234" width="1" style="3" customWidth="1"/>
    <col min="235" max="235" width="0" style="3" hidden="1" customWidth="1"/>
    <col min="236" max="236" width="3.5703125" style="3" customWidth="1"/>
    <col min="237" max="237" width="6.140625" style="3" customWidth="1"/>
    <col min="238" max="238" width="14" style="3" customWidth="1"/>
    <col min="239" max="239" width="9.85546875" style="3" customWidth="1"/>
    <col min="240" max="240" width="0.28515625" style="3" customWidth="1"/>
    <col min="241" max="241" width="1.28515625" style="3" customWidth="1"/>
    <col min="242" max="242" width="0" style="3" hidden="1" customWidth="1"/>
    <col min="243" max="243" width="4" style="3" customWidth="1"/>
    <col min="244" max="244" width="3.140625" style="3" customWidth="1"/>
    <col min="245" max="245" width="0" style="3" hidden="1" customWidth="1"/>
    <col min="246" max="246" width="2" style="3" customWidth="1"/>
    <col min="247" max="247" width="0.5703125" style="3" customWidth="1"/>
    <col min="248" max="248" width="1.28515625" style="3" customWidth="1"/>
    <col min="249" max="249" width="8.28515625" style="3" customWidth="1"/>
    <col min="250" max="254" width="0" style="3" hidden="1" customWidth="1"/>
    <col min="255" max="256" width="9.140625" style="3"/>
    <col min="257" max="260" width="10.5703125" style="3" bestFit="1" customWidth="1"/>
    <col min="261" max="266" width="16.85546875" style="3" customWidth="1"/>
    <col min="267" max="482" width="9.140625" style="3"/>
    <col min="483" max="483" width="0.28515625" style="3" customWidth="1"/>
    <col min="484" max="484" width="12.7109375" style="3" customWidth="1"/>
    <col min="485" max="485" width="2.7109375" style="3" customWidth="1"/>
    <col min="486" max="486" width="4.42578125" style="3" customWidth="1"/>
    <col min="487" max="487" width="0.5703125" style="3" customWidth="1"/>
    <col min="488" max="488" width="8.7109375" style="3" customWidth="1"/>
    <col min="489" max="489" width="3.42578125" style="3" customWidth="1"/>
    <col min="490" max="490" width="1" style="3" customWidth="1"/>
    <col min="491" max="491" width="0" style="3" hidden="1" customWidth="1"/>
    <col min="492" max="492" width="3.5703125" style="3" customWidth="1"/>
    <col min="493" max="493" width="6.140625" style="3" customWidth="1"/>
    <col min="494" max="494" width="14" style="3" customWidth="1"/>
    <col min="495" max="495" width="9.85546875" style="3" customWidth="1"/>
    <col min="496" max="496" width="0.28515625" style="3" customWidth="1"/>
    <col min="497" max="497" width="1.28515625" style="3" customWidth="1"/>
    <col min="498" max="498" width="0" style="3" hidden="1" customWidth="1"/>
    <col min="499" max="499" width="4" style="3" customWidth="1"/>
    <col min="500" max="500" width="3.140625" style="3" customWidth="1"/>
    <col min="501" max="501" width="0" style="3" hidden="1" customWidth="1"/>
    <col min="502" max="502" width="2" style="3" customWidth="1"/>
    <col min="503" max="503" width="0.5703125" style="3" customWidth="1"/>
    <col min="504" max="504" width="1.28515625" style="3" customWidth="1"/>
    <col min="505" max="505" width="8.28515625" style="3" customWidth="1"/>
    <col min="506" max="510" width="0" style="3" hidden="1" customWidth="1"/>
    <col min="511" max="512" width="9.140625" style="3"/>
    <col min="513" max="516" width="10.5703125" style="3" bestFit="1" customWidth="1"/>
    <col min="517" max="522" width="16.85546875" style="3" customWidth="1"/>
    <col min="523" max="738" width="9.140625" style="3"/>
    <col min="739" max="739" width="0.28515625" style="3" customWidth="1"/>
    <col min="740" max="740" width="12.7109375" style="3" customWidth="1"/>
    <col min="741" max="741" width="2.7109375" style="3" customWidth="1"/>
    <col min="742" max="742" width="4.42578125" style="3" customWidth="1"/>
    <col min="743" max="743" width="0.5703125" style="3" customWidth="1"/>
    <col min="744" max="744" width="8.7109375" style="3" customWidth="1"/>
    <col min="745" max="745" width="3.42578125" style="3" customWidth="1"/>
    <col min="746" max="746" width="1" style="3" customWidth="1"/>
    <col min="747" max="747" width="0" style="3" hidden="1" customWidth="1"/>
    <col min="748" max="748" width="3.5703125" style="3" customWidth="1"/>
    <col min="749" max="749" width="6.140625" style="3" customWidth="1"/>
    <col min="750" max="750" width="14" style="3" customWidth="1"/>
    <col min="751" max="751" width="9.85546875" style="3" customWidth="1"/>
    <col min="752" max="752" width="0.28515625" style="3" customWidth="1"/>
    <col min="753" max="753" width="1.28515625" style="3" customWidth="1"/>
    <col min="754" max="754" width="0" style="3" hidden="1" customWidth="1"/>
    <col min="755" max="755" width="4" style="3" customWidth="1"/>
    <col min="756" max="756" width="3.140625" style="3" customWidth="1"/>
    <col min="757" max="757" width="0" style="3" hidden="1" customWidth="1"/>
    <col min="758" max="758" width="2" style="3" customWidth="1"/>
    <col min="759" max="759" width="0.5703125" style="3" customWidth="1"/>
    <col min="760" max="760" width="1.28515625" style="3" customWidth="1"/>
    <col min="761" max="761" width="8.28515625" style="3" customWidth="1"/>
    <col min="762" max="766" width="0" style="3" hidden="1" customWidth="1"/>
    <col min="767" max="768" width="9.140625" style="3"/>
    <col min="769" max="772" width="10.5703125" style="3" bestFit="1" customWidth="1"/>
    <col min="773" max="778" width="16.85546875" style="3" customWidth="1"/>
    <col min="779" max="994" width="9.140625" style="3"/>
    <col min="995" max="995" width="0.28515625" style="3" customWidth="1"/>
    <col min="996" max="996" width="12.7109375" style="3" customWidth="1"/>
    <col min="997" max="997" width="2.7109375" style="3" customWidth="1"/>
    <col min="998" max="998" width="4.42578125" style="3" customWidth="1"/>
    <col min="999" max="999" width="0.5703125" style="3" customWidth="1"/>
    <col min="1000" max="1000" width="8.7109375" style="3" customWidth="1"/>
    <col min="1001" max="1001" width="3.42578125" style="3" customWidth="1"/>
    <col min="1002" max="1002" width="1" style="3" customWidth="1"/>
    <col min="1003" max="1003" width="0" style="3" hidden="1" customWidth="1"/>
    <col min="1004" max="1004" width="3.5703125" style="3" customWidth="1"/>
    <col min="1005" max="1005" width="6.140625" style="3" customWidth="1"/>
    <col min="1006" max="1006" width="14" style="3" customWidth="1"/>
    <col min="1007" max="1007" width="9.85546875" style="3" customWidth="1"/>
    <col min="1008" max="1008" width="0.28515625" style="3" customWidth="1"/>
    <col min="1009" max="1009" width="1.28515625" style="3" customWidth="1"/>
    <col min="1010" max="1010" width="0" style="3" hidden="1" customWidth="1"/>
    <col min="1011" max="1011" width="4" style="3" customWidth="1"/>
    <col min="1012" max="1012" width="3.140625" style="3" customWidth="1"/>
    <col min="1013" max="1013" width="0" style="3" hidden="1" customWidth="1"/>
    <col min="1014" max="1014" width="2" style="3" customWidth="1"/>
    <col min="1015" max="1015" width="0.5703125" style="3" customWidth="1"/>
    <col min="1016" max="1016" width="1.28515625" style="3" customWidth="1"/>
    <col min="1017" max="1017" width="8.28515625" style="3" customWidth="1"/>
    <col min="1018" max="1022" width="0" style="3" hidden="1" customWidth="1"/>
    <col min="1023" max="1024" width="9.140625" style="3"/>
    <col min="1025" max="1028" width="10.5703125" style="3" bestFit="1" customWidth="1"/>
    <col min="1029" max="1034" width="16.85546875" style="3" customWidth="1"/>
    <col min="1035" max="1250" width="9.140625" style="3"/>
    <col min="1251" max="1251" width="0.28515625" style="3" customWidth="1"/>
    <col min="1252" max="1252" width="12.7109375" style="3" customWidth="1"/>
    <col min="1253" max="1253" width="2.7109375" style="3" customWidth="1"/>
    <col min="1254" max="1254" width="4.42578125" style="3" customWidth="1"/>
    <col min="1255" max="1255" width="0.5703125" style="3" customWidth="1"/>
    <col min="1256" max="1256" width="8.7109375" style="3" customWidth="1"/>
    <col min="1257" max="1257" width="3.42578125" style="3" customWidth="1"/>
    <col min="1258" max="1258" width="1" style="3" customWidth="1"/>
    <col min="1259" max="1259" width="0" style="3" hidden="1" customWidth="1"/>
    <col min="1260" max="1260" width="3.5703125" style="3" customWidth="1"/>
    <col min="1261" max="1261" width="6.140625" style="3" customWidth="1"/>
    <col min="1262" max="1262" width="14" style="3" customWidth="1"/>
    <col min="1263" max="1263" width="9.85546875" style="3" customWidth="1"/>
    <col min="1264" max="1264" width="0.28515625" style="3" customWidth="1"/>
    <col min="1265" max="1265" width="1.28515625" style="3" customWidth="1"/>
    <col min="1266" max="1266" width="0" style="3" hidden="1" customWidth="1"/>
    <col min="1267" max="1267" width="4" style="3" customWidth="1"/>
    <col min="1268" max="1268" width="3.140625" style="3" customWidth="1"/>
    <col min="1269" max="1269" width="0" style="3" hidden="1" customWidth="1"/>
    <col min="1270" max="1270" width="2" style="3" customWidth="1"/>
    <col min="1271" max="1271" width="0.5703125" style="3" customWidth="1"/>
    <col min="1272" max="1272" width="1.28515625" style="3" customWidth="1"/>
    <col min="1273" max="1273" width="8.28515625" style="3" customWidth="1"/>
    <col min="1274" max="1278" width="0" style="3" hidden="1" customWidth="1"/>
    <col min="1279" max="1280" width="9.140625" style="3"/>
    <col min="1281" max="1284" width="10.5703125" style="3" bestFit="1" customWidth="1"/>
    <col min="1285" max="1290" width="16.85546875" style="3" customWidth="1"/>
    <col min="1291" max="1506" width="9.140625" style="3"/>
    <col min="1507" max="1507" width="0.28515625" style="3" customWidth="1"/>
    <col min="1508" max="1508" width="12.7109375" style="3" customWidth="1"/>
    <col min="1509" max="1509" width="2.7109375" style="3" customWidth="1"/>
    <col min="1510" max="1510" width="4.42578125" style="3" customWidth="1"/>
    <col min="1511" max="1511" width="0.5703125" style="3" customWidth="1"/>
    <col min="1512" max="1512" width="8.7109375" style="3" customWidth="1"/>
    <col min="1513" max="1513" width="3.42578125" style="3" customWidth="1"/>
    <col min="1514" max="1514" width="1" style="3" customWidth="1"/>
    <col min="1515" max="1515" width="0" style="3" hidden="1" customWidth="1"/>
    <col min="1516" max="1516" width="3.5703125" style="3" customWidth="1"/>
    <col min="1517" max="1517" width="6.140625" style="3" customWidth="1"/>
    <col min="1518" max="1518" width="14" style="3" customWidth="1"/>
    <col min="1519" max="1519" width="9.85546875" style="3" customWidth="1"/>
    <col min="1520" max="1520" width="0.28515625" style="3" customWidth="1"/>
    <col min="1521" max="1521" width="1.28515625" style="3" customWidth="1"/>
    <col min="1522" max="1522" width="0" style="3" hidden="1" customWidth="1"/>
    <col min="1523" max="1523" width="4" style="3" customWidth="1"/>
    <col min="1524" max="1524" width="3.140625" style="3" customWidth="1"/>
    <col min="1525" max="1525" width="0" style="3" hidden="1" customWidth="1"/>
    <col min="1526" max="1526" width="2" style="3" customWidth="1"/>
    <col min="1527" max="1527" width="0.5703125" style="3" customWidth="1"/>
    <col min="1528" max="1528" width="1.28515625" style="3" customWidth="1"/>
    <col min="1529" max="1529" width="8.28515625" style="3" customWidth="1"/>
    <col min="1530" max="1534" width="0" style="3" hidden="1" customWidth="1"/>
    <col min="1535" max="1536" width="9.140625" style="3"/>
    <col min="1537" max="1540" width="10.5703125" style="3" bestFit="1" customWidth="1"/>
    <col min="1541" max="1546" width="16.85546875" style="3" customWidth="1"/>
    <col min="1547" max="1762" width="9.140625" style="3"/>
    <col min="1763" max="1763" width="0.28515625" style="3" customWidth="1"/>
    <col min="1764" max="1764" width="12.7109375" style="3" customWidth="1"/>
    <col min="1765" max="1765" width="2.7109375" style="3" customWidth="1"/>
    <col min="1766" max="1766" width="4.42578125" style="3" customWidth="1"/>
    <col min="1767" max="1767" width="0.5703125" style="3" customWidth="1"/>
    <col min="1768" max="1768" width="8.7109375" style="3" customWidth="1"/>
    <col min="1769" max="1769" width="3.42578125" style="3" customWidth="1"/>
    <col min="1770" max="1770" width="1" style="3" customWidth="1"/>
    <col min="1771" max="1771" width="0" style="3" hidden="1" customWidth="1"/>
    <col min="1772" max="1772" width="3.5703125" style="3" customWidth="1"/>
    <col min="1773" max="1773" width="6.140625" style="3" customWidth="1"/>
    <col min="1774" max="1774" width="14" style="3" customWidth="1"/>
    <col min="1775" max="1775" width="9.85546875" style="3" customWidth="1"/>
    <col min="1776" max="1776" width="0.28515625" style="3" customWidth="1"/>
    <col min="1777" max="1777" width="1.28515625" style="3" customWidth="1"/>
    <col min="1778" max="1778" width="0" style="3" hidden="1" customWidth="1"/>
    <col min="1779" max="1779" width="4" style="3" customWidth="1"/>
    <col min="1780" max="1780" width="3.140625" style="3" customWidth="1"/>
    <col min="1781" max="1781" width="0" style="3" hidden="1" customWidth="1"/>
    <col min="1782" max="1782" width="2" style="3" customWidth="1"/>
    <col min="1783" max="1783" width="0.5703125" style="3" customWidth="1"/>
    <col min="1784" max="1784" width="1.28515625" style="3" customWidth="1"/>
    <col min="1785" max="1785" width="8.28515625" style="3" customWidth="1"/>
    <col min="1786" max="1790" width="0" style="3" hidden="1" customWidth="1"/>
    <col min="1791" max="1792" width="9.140625" style="3"/>
    <col min="1793" max="1796" width="10.5703125" style="3" bestFit="1" customWidth="1"/>
    <col min="1797" max="1802" width="16.85546875" style="3" customWidth="1"/>
    <col min="1803" max="2018" width="9.140625" style="3"/>
    <col min="2019" max="2019" width="0.28515625" style="3" customWidth="1"/>
    <col min="2020" max="2020" width="12.7109375" style="3" customWidth="1"/>
    <col min="2021" max="2021" width="2.7109375" style="3" customWidth="1"/>
    <col min="2022" max="2022" width="4.42578125" style="3" customWidth="1"/>
    <col min="2023" max="2023" width="0.5703125" style="3" customWidth="1"/>
    <col min="2024" max="2024" width="8.7109375" style="3" customWidth="1"/>
    <col min="2025" max="2025" width="3.42578125" style="3" customWidth="1"/>
    <col min="2026" max="2026" width="1" style="3" customWidth="1"/>
    <col min="2027" max="2027" width="0" style="3" hidden="1" customWidth="1"/>
    <col min="2028" max="2028" width="3.5703125" style="3" customWidth="1"/>
    <col min="2029" max="2029" width="6.140625" style="3" customWidth="1"/>
    <col min="2030" max="2030" width="14" style="3" customWidth="1"/>
    <col min="2031" max="2031" width="9.85546875" style="3" customWidth="1"/>
    <col min="2032" max="2032" width="0.28515625" style="3" customWidth="1"/>
    <col min="2033" max="2033" width="1.28515625" style="3" customWidth="1"/>
    <col min="2034" max="2034" width="0" style="3" hidden="1" customWidth="1"/>
    <col min="2035" max="2035" width="4" style="3" customWidth="1"/>
    <col min="2036" max="2036" width="3.140625" style="3" customWidth="1"/>
    <col min="2037" max="2037" width="0" style="3" hidden="1" customWidth="1"/>
    <col min="2038" max="2038" width="2" style="3" customWidth="1"/>
    <col min="2039" max="2039" width="0.5703125" style="3" customWidth="1"/>
    <col min="2040" max="2040" width="1.28515625" style="3" customWidth="1"/>
    <col min="2041" max="2041" width="8.28515625" style="3" customWidth="1"/>
    <col min="2042" max="2046" width="0" style="3" hidden="1" customWidth="1"/>
    <col min="2047" max="2048" width="9.140625" style="3"/>
    <col min="2049" max="2052" width="10.5703125" style="3" bestFit="1" customWidth="1"/>
    <col min="2053" max="2058" width="16.85546875" style="3" customWidth="1"/>
    <col min="2059" max="2274" width="9.140625" style="3"/>
    <col min="2275" max="2275" width="0.28515625" style="3" customWidth="1"/>
    <col min="2276" max="2276" width="12.7109375" style="3" customWidth="1"/>
    <col min="2277" max="2277" width="2.7109375" style="3" customWidth="1"/>
    <col min="2278" max="2278" width="4.42578125" style="3" customWidth="1"/>
    <col min="2279" max="2279" width="0.5703125" style="3" customWidth="1"/>
    <col min="2280" max="2280" width="8.7109375" style="3" customWidth="1"/>
    <col min="2281" max="2281" width="3.42578125" style="3" customWidth="1"/>
    <col min="2282" max="2282" width="1" style="3" customWidth="1"/>
    <col min="2283" max="2283" width="0" style="3" hidden="1" customWidth="1"/>
    <col min="2284" max="2284" width="3.5703125" style="3" customWidth="1"/>
    <col min="2285" max="2285" width="6.140625" style="3" customWidth="1"/>
    <col min="2286" max="2286" width="14" style="3" customWidth="1"/>
    <col min="2287" max="2287" width="9.85546875" style="3" customWidth="1"/>
    <col min="2288" max="2288" width="0.28515625" style="3" customWidth="1"/>
    <col min="2289" max="2289" width="1.28515625" style="3" customWidth="1"/>
    <col min="2290" max="2290" width="0" style="3" hidden="1" customWidth="1"/>
    <col min="2291" max="2291" width="4" style="3" customWidth="1"/>
    <col min="2292" max="2292" width="3.140625" style="3" customWidth="1"/>
    <col min="2293" max="2293" width="0" style="3" hidden="1" customWidth="1"/>
    <col min="2294" max="2294" width="2" style="3" customWidth="1"/>
    <col min="2295" max="2295" width="0.5703125" style="3" customWidth="1"/>
    <col min="2296" max="2296" width="1.28515625" style="3" customWidth="1"/>
    <col min="2297" max="2297" width="8.28515625" style="3" customWidth="1"/>
    <col min="2298" max="2302" width="0" style="3" hidden="1" customWidth="1"/>
    <col min="2303" max="2304" width="9.140625" style="3"/>
    <col min="2305" max="2308" width="10.5703125" style="3" bestFit="1" customWidth="1"/>
    <col min="2309" max="2314" width="16.85546875" style="3" customWidth="1"/>
    <col min="2315" max="2530" width="9.140625" style="3"/>
    <col min="2531" max="2531" width="0.28515625" style="3" customWidth="1"/>
    <col min="2532" max="2532" width="12.7109375" style="3" customWidth="1"/>
    <col min="2533" max="2533" width="2.7109375" style="3" customWidth="1"/>
    <col min="2534" max="2534" width="4.42578125" style="3" customWidth="1"/>
    <col min="2535" max="2535" width="0.5703125" style="3" customWidth="1"/>
    <col min="2536" max="2536" width="8.7109375" style="3" customWidth="1"/>
    <col min="2537" max="2537" width="3.42578125" style="3" customWidth="1"/>
    <col min="2538" max="2538" width="1" style="3" customWidth="1"/>
    <col min="2539" max="2539" width="0" style="3" hidden="1" customWidth="1"/>
    <col min="2540" max="2540" width="3.5703125" style="3" customWidth="1"/>
    <col min="2541" max="2541" width="6.140625" style="3" customWidth="1"/>
    <col min="2542" max="2542" width="14" style="3" customWidth="1"/>
    <col min="2543" max="2543" width="9.85546875" style="3" customWidth="1"/>
    <col min="2544" max="2544" width="0.28515625" style="3" customWidth="1"/>
    <col min="2545" max="2545" width="1.28515625" style="3" customWidth="1"/>
    <col min="2546" max="2546" width="0" style="3" hidden="1" customWidth="1"/>
    <col min="2547" max="2547" width="4" style="3" customWidth="1"/>
    <col min="2548" max="2548" width="3.140625" style="3" customWidth="1"/>
    <col min="2549" max="2549" width="0" style="3" hidden="1" customWidth="1"/>
    <col min="2550" max="2550" width="2" style="3" customWidth="1"/>
    <col min="2551" max="2551" width="0.5703125" style="3" customWidth="1"/>
    <col min="2552" max="2552" width="1.28515625" style="3" customWidth="1"/>
    <col min="2553" max="2553" width="8.28515625" style="3" customWidth="1"/>
    <col min="2554" max="2558" width="0" style="3" hidden="1" customWidth="1"/>
    <col min="2559" max="2560" width="9.140625" style="3"/>
    <col min="2561" max="2564" width="10.5703125" style="3" bestFit="1" customWidth="1"/>
    <col min="2565" max="2570" width="16.85546875" style="3" customWidth="1"/>
    <col min="2571" max="2786" width="9.140625" style="3"/>
    <col min="2787" max="2787" width="0.28515625" style="3" customWidth="1"/>
    <col min="2788" max="2788" width="12.7109375" style="3" customWidth="1"/>
    <col min="2789" max="2789" width="2.7109375" style="3" customWidth="1"/>
    <col min="2790" max="2790" width="4.42578125" style="3" customWidth="1"/>
    <col min="2791" max="2791" width="0.5703125" style="3" customWidth="1"/>
    <col min="2792" max="2792" width="8.7109375" style="3" customWidth="1"/>
    <col min="2793" max="2793" width="3.42578125" style="3" customWidth="1"/>
    <col min="2794" max="2794" width="1" style="3" customWidth="1"/>
    <col min="2795" max="2795" width="0" style="3" hidden="1" customWidth="1"/>
    <col min="2796" max="2796" width="3.5703125" style="3" customWidth="1"/>
    <col min="2797" max="2797" width="6.140625" style="3" customWidth="1"/>
    <col min="2798" max="2798" width="14" style="3" customWidth="1"/>
    <col min="2799" max="2799" width="9.85546875" style="3" customWidth="1"/>
    <col min="2800" max="2800" width="0.28515625" style="3" customWidth="1"/>
    <col min="2801" max="2801" width="1.28515625" style="3" customWidth="1"/>
    <col min="2802" max="2802" width="0" style="3" hidden="1" customWidth="1"/>
    <col min="2803" max="2803" width="4" style="3" customWidth="1"/>
    <col min="2804" max="2804" width="3.140625" style="3" customWidth="1"/>
    <col min="2805" max="2805" width="0" style="3" hidden="1" customWidth="1"/>
    <col min="2806" max="2806" width="2" style="3" customWidth="1"/>
    <col min="2807" max="2807" width="0.5703125" style="3" customWidth="1"/>
    <col min="2808" max="2808" width="1.28515625" style="3" customWidth="1"/>
    <col min="2809" max="2809" width="8.28515625" style="3" customWidth="1"/>
    <col min="2810" max="2814" width="0" style="3" hidden="1" customWidth="1"/>
    <col min="2815" max="2816" width="9.140625" style="3"/>
    <col min="2817" max="2820" width="10.5703125" style="3" bestFit="1" customWidth="1"/>
    <col min="2821" max="2826" width="16.85546875" style="3" customWidth="1"/>
    <col min="2827" max="3042" width="9.140625" style="3"/>
    <col min="3043" max="3043" width="0.28515625" style="3" customWidth="1"/>
    <col min="3044" max="3044" width="12.7109375" style="3" customWidth="1"/>
    <col min="3045" max="3045" width="2.7109375" style="3" customWidth="1"/>
    <col min="3046" max="3046" width="4.42578125" style="3" customWidth="1"/>
    <col min="3047" max="3047" width="0.5703125" style="3" customWidth="1"/>
    <col min="3048" max="3048" width="8.7109375" style="3" customWidth="1"/>
    <col min="3049" max="3049" width="3.42578125" style="3" customWidth="1"/>
    <col min="3050" max="3050" width="1" style="3" customWidth="1"/>
    <col min="3051" max="3051" width="0" style="3" hidden="1" customWidth="1"/>
    <col min="3052" max="3052" width="3.5703125" style="3" customWidth="1"/>
    <col min="3053" max="3053" width="6.140625" style="3" customWidth="1"/>
    <col min="3054" max="3054" width="14" style="3" customWidth="1"/>
    <col min="3055" max="3055" width="9.85546875" style="3" customWidth="1"/>
    <col min="3056" max="3056" width="0.28515625" style="3" customWidth="1"/>
    <col min="3057" max="3057" width="1.28515625" style="3" customWidth="1"/>
    <col min="3058" max="3058" width="0" style="3" hidden="1" customWidth="1"/>
    <col min="3059" max="3059" width="4" style="3" customWidth="1"/>
    <col min="3060" max="3060" width="3.140625" style="3" customWidth="1"/>
    <col min="3061" max="3061" width="0" style="3" hidden="1" customWidth="1"/>
    <col min="3062" max="3062" width="2" style="3" customWidth="1"/>
    <col min="3063" max="3063" width="0.5703125" style="3" customWidth="1"/>
    <col min="3064" max="3064" width="1.28515625" style="3" customWidth="1"/>
    <col min="3065" max="3065" width="8.28515625" style="3" customWidth="1"/>
    <col min="3066" max="3070" width="0" style="3" hidden="1" customWidth="1"/>
    <col min="3071" max="3072" width="9.140625" style="3"/>
    <col min="3073" max="3076" width="10.5703125" style="3" bestFit="1" customWidth="1"/>
    <col min="3077" max="3082" width="16.85546875" style="3" customWidth="1"/>
    <col min="3083" max="3298" width="9.140625" style="3"/>
    <col min="3299" max="3299" width="0.28515625" style="3" customWidth="1"/>
    <col min="3300" max="3300" width="12.7109375" style="3" customWidth="1"/>
    <col min="3301" max="3301" width="2.7109375" style="3" customWidth="1"/>
    <col min="3302" max="3302" width="4.42578125" style="3" customWidth="1"/>
    <col min="3303" max="3303" width="0.5703125" style="3" customWidth="1"/>
    <col min="3304" max="3304" width="8.7109375" style="3" customWidth="1"/>
    <col min="3305" max="3305" width="3.42578125" style="3" customWidth="1"/>
    <col min="3306" max="3306" width="1" style="3" customWidth="1"/>
    <col min="3307" max="3307" width="0" style="3" hidden="1" customWidth="1"/>
    <col min="3308" max="3308" width="3.5703125" style="3" customWidth="1"/>
    <col min="3309" max="3309" width="6.140625" style="3" customWidth="1"/>
    <col min="3310" max="3310" width="14" style="3" customWidth="1"/>
    <col min="3311" max="3311" width="9.85546875" style="3" customWidth="1"/>
    <col min="3312" max="3312" width="0.28515625" style="3" customWidth="1"/>
    <col min="3313" max="3313" width="1.28515625" style="3" customWidth="1"/>
    <col min="3314" max="3314" width="0" style="3" hidden="1" customWidth="1"/>
    <col min="3315" max="3315" width="4" style="3" customWidth="1"/>
    <col min="3316" max="3316" width="3.140625" style="3" customWidth="1"/>
    <col min="3317" max="3317" width="0" style="3" hidden="1" customWidth="1"/>
    <col min="3318" max="3318" width="2" style="3" customWidth="1"/>
    <col min="3319" max="3319" width="0.5703125" style="3" customWidth="1"/>
    <col min="3320" max="3320" width="1.28515625" style="3" customWidth="1"/>
    <col min="3321" max="3321" width="8.28515625" style="3" customWidth="1"/>
    <col min="3322" max="3326" width="0" style="3" hidden="1" customWidth="1"/>
    <col min="3327" max="3328" width="9.140625" style="3"/>
    <col min="3329" max="3332" width="10.5703125" style="3" bestFit="1" customWidth="1"/>
    <col min="3333" max="3338" width="16.85546875" style="3" customWidth="1"/>
    <col min="3339" max="3554" width="9.140625" style="3"/>
    <col min="3555" max="3555" width="0.28515625" style="3" customWidth="1"/>
    <col min="3556" max="3556" width="12.7109375" style="3" customWidth="1"/>
    <col min="3557" max="3557" width="2.7109375" style="3" customWidth="1"/>
    <col min="3558" max="3558" width="4.42578125" style="3" customWidth="1"/>
    <col min="3559" max="3559" width="0.5703125" style="3" customWidth="1"/>
    <col min="3560" max="3560" width="8.7109375" style="3" customWidth="1"/>
    <col min="3561" max="3561" width="3.42578125" style="3" customWidth="1"/>
    <col min="3562" max="3562" width="1" style="3" customWidth="1"/>
    <col min="3563" max="3563" width="0" style="3" hidden="1" customWidth="1"/>
    <col min="3564" max="3564" width="3.5703125" style="3" customWidth="1"/>
    <col min="3565" max="3565" width="6.140625" style="3" customWidth="1"/>
    <col min="3566" max="3566" width="14" style="3" customWidth="1"/>
    <col min="3567" max="3567" width="9.85546875" style="3" customWidth="1"/>
    <col min="3568" max="3568" width="0.28515625" style="3" customWidth="1"/>
    <col min="3569" max="3569" width="1.28515625" style="3" customWidth="1"/>
    <col min="3570" max="3570" width="0" style="3" hidden="1" customWidth="1"/>
    <col min="3571" max="3571" width="4" style="3" customWidth="1"/>
    <col min="3572" max="3572" width="3.140625" style="3" customWidth="1"/>
    <col min="3573" max="3573" width="0" style="3" hidden="1" customWidth="1"/>
    <col min="3574" max="3574" width="2" style="3" customWidth="1"/>
    <col min="3575" max="3575" width="0.5703125" style="3" customWidth="1"/>
    <col min="3576" max="3576" width="1.28515625" style="3" customWidth="1"/>
    <col min="3577" max="3577" width="8.28515625" style="3" customWidth="1"/>
    <col min="3578" max="3582" width="0" style="3" hidden="1" customWidth="1"/>
    <col min="3583" max="3584" width="9.140625" style="3"/>
    <col min="3585" max="3588" width="10.5703125" style="3" bestFit="1" customWidth="1"/>
    <col min="3589" max="3594" width="16.85546875" style="3" customWidth="1"/>
    <col min="3595" max="3810" width="9.140625" style="3"/>
    <col min="3811" max="3811" width="0.28515625" style="3" customWidth="1"/>
    <col min="3812" max="3812" width="12.7109375" style="3" customWidth="1"/>
    <col min="3813" max="3813" width="2.7109375" style="3" customWidth="1"/>
    <col min="3814" max="3814" width="4.42578125" style="3" customWidth="1"/>
    <col min="3815" max="3815" width="0.5703125" style="3" customWidth="1"/>
    <col min="3816" max="3816" width="8.7109375" style="3" customWidth="1"/>
    <col min="3817" max="3817" width="3.42578125" style="3" customWidth="1"/>
    <col min="3818" max="3818" width="1" style="3" customWidth="1"/>
    <col min="3819" max="3819" width="0" style="3" hidden="1" customWidth="1"/>
    <col min="3820" max="3820" width="3.5703125" style="3" customWidth="1"/>
    <col min="3821" max="3821" width="6.140625" style="3" customWidth="1"/>
    <col min="3822" max="3822" width="14" style="3" customWidth="1"/>
    <col min="3823" max="3823" width="9.85546875" style="3" customWidth="1"/>
    <col min="3824" max="3824" width="0.28515625" style="3" customWidth="1"/>
    <col min="3825" max="3825" width="1.28515625" style="3" customWidth="1"/>
    <col min="3826" max="3826" width="0" style="3" hidden="1" customWidth="1"/>
    <col min="3827" max="3827" width="4" style="3" customWidth="1"/>
    <col min="3828" max="3828" width="3.140625" style="3" customWidth="1"/>
    <col min="3829" max="3829" width="0" style="3" hidden="1" customWidth="1"/>
    <col min="3830" max="3830" width="2" style="3" customWidth="1"/>
    <col min="3831" max="3831" width="0.5703125" style="3" customWidth="1"/>
    <col min="3832" max="3832" width="1.28515625" style="3" customWidth="1"/>
    <col min="3833" max="3833" width="8.28515625" style="3" customWidth="1"/>
    <col min="3834" max="3838" width="0" style="3" hidden="1" customWidth="1"/>
    <col min="3839" max="3840" width="9.140625" style="3"/>
    <col min="3841" max="3844" width="10.5703125" style="3" bestFit="1" customWidth="1"/>
    <col min="3845" max="3850" width="16.85546875" style="3" customWidth="1"/>
    <col min="3851" max="4066" width="9.140625" style="3"/>
    <col min="4067" max="4067" width="0.28515625" style="3" customWidth="1"/>
    <col min="4068" max="4068" width="12.7109375" style="3" customWidth="1"/>
    <col min="4069" max="4069" width="2.7109375" style="3" customWidth="1"/>
    <col min="4070" max="4070" width="4.42578125" style="3" customWidth="1"/>
    <col min="4071" max="4071" width="0.5703125" style="3" customWidth="1"/>
    <col min="4072" max="4072" width="8.7109375" style="3" customWidth="1"/>
    <col min="4073" max="4073" width="3.42578125" style="3" customWidth="1"/>
    <col min="4074" max="4074" width="1" style="3" customWidth="1"/>
    <col min="4075" max="4075" width="0" style="3" hidden="1" customWidth="1"/>
    <col min="4076" max="4076" width="3.5703125" style="3" customWidth="1"/>
    <col min="4077" max="4077" width="6.140625" style="3" customWidth="1"/>
    <col min="4078" max="4078" width="14" style="3" customWidth="1"/>
    <col min="4079" max="4079" width="9.85546875" style="3" customWidth="1"/>
    <col min="4080" max="4080" width="0.28515625" style="3" customWidth="1"/>
    <col min="4081" max="4081" width="1.28515625" style="3" customWidth="1"/>
    <col min="4082" max="4082" width="0" style="3" hidden="1" customWidth="1"/>
    <col min="4083" max="4083" width="4" style="3" customWidth="1"/>
    <col min="4084" max="4084" width="3.140625" style="3" customWidth="1"/>
    <col min="4085" max="4085" width="0" style="3" hidden="1" customWidth="1"/>
    <col min="4086" max="4086" width="2" style="3" customWidth="1"/>
    <col min="4087" max="4087" width="0.5703125" style="3" customWidth="1"/>
    <col min="4088" max="4088" width="1.28515625" style="3" customWidth="1"/>
    <col min="4089" max="4089" width="8.28515625" style="3" customWidth="1"/>
    <col min="4090" max="4094" width="0" style="3" hidden="1" customWidth="1"/>
    <col min="4095" max="4096" width="9.140625" style="3"/>
    <col min="4097" max="4100" width="10.5703125" style="3" bestFit="1" customWidth="1"/>
    <col min="4101" max="4106" width="16.85546875" style="3" customWidth="1"/>
    <col min="4107" max="4322" width="9.140625" style="3"/>
    <col min="4323" max="4323" width="0.28515625" style="3" customWidth="1"/>
    <col min="4324" max="4324" width="12.7109375" style="3" customWidth="1"/>
    <col min="4325" max="4325" width="2.7109375" style="3" customWidth="1"/>
    <col min="4326" max="4326" width="4.42578125" style="3" customWidth="1"/>
    <col min="4327" max="4327" width="0.5703125" style="3" customWidth="1"/>
    <col min="4328" max="4328" width="8.7109375" style="3" customWidth="1"/>
    <col min="4329" max="4329" width="3.42578125" style="3" customWidth="1"/>
    <col min="4330" max="4330" width="1" style="3" customWidth="1"/>
    <col min="4331" max="4331" width="0" style="3" hidden="1" customWidth="1"/>
    <col min="4332" max="4332" width="3.5703125" style="3" customWidth="1"/>
    <col min="4333" max="4333" width="6.140625" style="3" customWidth="1"/>
    <col min="4334" max="4334" width="14" style="3" customWidth="1"/>
    <col min="4335" max="4335" width="9.85546875" style="3" customWidth="1"/>
    <col min="4336" max="4336" width="0.28515625" style="3" customWidth="1"/>
    <col min="4337" max="4337" width="1.28515625" style="3" customWidth="1"/>
    <col min="4338" max="4338" width="0" style="3" hidden="1" customWidth="1"/>
    <col min="4339" max="4339" width="4" style="3" customWidth="1"/>
    <col min="4340" max="4340" width="3.140625" style="3" customWidth="1"/>
    <col min="4341" max="4341" width="0" style="3" hidden="1" customWidth="1"/>
    <col min="4342" max="4342" width="2" style="3" customWidth="1"/>
    <col min="4343" max="4343" width="0.5703125" style="3" customWidth="1"/>
    <col min="4344" max="4344" width="1.28515625" style="3" customWidth="1"/>
    <col min="4345" max="4345" width="8.28515625" style="3" customWidth="1"/>
    <col min="4346" max="4350" width="0" style="3" hidden="1" customWidth="1"/>
    <col min="4351" max="4352" width="9.140625" style="3"/>
    <col min="4353" max="4356" width="10.5703125" style="3" bestFit="1" customWidth="1"/>
    <col min="4357" max="4362" width="16.85546875" style="3" customWidth="1"/>
    <col min="4363" max="4578" width="9.140625" style="3"/>
    <col min="4579" max="4579" width="0.28515625" style="3" customWidth="1"/>
    <col min="4580" max="4580" width="12.7109375" style="3" customWidth="1"/>
    <col min="4581" max="4581" width="2.7109375" style="3" customWidth="1"/>
    <col min="4582" max="4582" width="4.42578125" style="3" customWidth="1"/>
    <col min="4583" max="4583" width="0.5703125" style="3" customWidth="1"/>
    <col min="4584" max="4584" width="8.7109375" style="3" customWidth="1"/>
    <col min="4585" max="4585" width="3.42578125" style="3" customWidth="1"/>
    <col min="4586" max="4586" width="1" style="3" customWidth="1"/>
    <col min="4587" max="4587" width="0" style="3" hidden="1" customWidth="1"/>
    <col min="4588" max="4588" width="3.5703125" style="3" customWidth="1"/>
    <col min="4589" max="4589" width="6.140625" style="3" customWidth="1"/>
    <col min="4590" max="4590" width="14" style="3" customWidth="1"/>
    <col min="4591" max="4591" width="9.85546875" style="3" customWidth="1"/>
    <col min="4592" max="4592" width="0.28515625" style="3" customWidth="1"/>
    <col min="4593" max="4593" width="1.28515625" style="3" customWidth="1"/>
    <col min="4594" max="4594" width="0" style="3" hidden="1" customWidth="1"/>
    <col min="4595" max="4595" width="4" style="3" customWidth="1"/>
    <col min="4596" max="4596" width="3.140625" style="3" customWidth="1"/>
    <col min="4597" max="4597" width="0" style="3" hidden="1" customWidth="1"/>
    <col min="4598" max="4598" width="2" style="3" customWidth="1"/>
    <col min="4599" max="4599" width="0.5703125" style="3" customWidth="1"/>
    <col min="4600" max="4600" width="1.28515625" style="3" customWidth="1"/>
    <col min="4601" max="4601" width="8.28515625" style="3" customWidth="1"/>
    <col min="4602" max="4606" width="0" style="3" hidden="1" customWidth="1"/>
    <col min="4607" max="4608" width="9.140625" style="3"/>
    <col min="4609" max="4612" width="10.5703125" style="3" bestFit="1" customWidth="1"/>
    <col min="4613" max="4618" width="16.85546875" style="3" customWidth="1"/>
    <col min="4619" max="4834" width="9.140625" style="3"/>
    <col min="4835" max="4835" width="0.28515625" style="3" customWidth="1"/>
    <col min="4836" max="4836" width="12.7109375" style="3" customWidth="1"/>
    <col min="4837" max="4837" width="2.7109375" style="3" customWidth="1"/>
    <col min="4838" max="4838" width="4.42578125" style="3" customWidth="1"/>
    <col min="4839" max="4839" width="0.5703125" style="3" customWidth="1"/>
    <col min="4840" max="4840" width="8.7109375" style="3" customWidth="1"/>
    <col min="4841" max="4841" width="3.42578125" style="3" customWidth="1"/>
    <col min="4842" max="4842" width="1" style="3" customWidth="1"/>
    <col min="4843" max="4843" width="0" style="3" hidden="1" customWidth="1"/>
    <col min="4844" max="4844" width="3.5703125" style="3" customWidth="1"/>
    <col min="4845" max="4845" width="6.140625" style="3" customWidth="1"/>
    <col min="4846" max="4846" width="14" style="3" customWidth="1"/>
    <col min="4847" max="4847" width="9.85546875" style="3" customWidth="1"/>
    <col min="4848" max="4848" width="0.28515625" style="3" customWidth="1"/>
    <col min="4849" max="4849" width="1.28515625" style="3" customWidth="1"/>
    <col min="4850" max="4850" width="0" style="3" hidden="1" customWidth="1"/>
    <col min="4851" max="4851" width="4" style="3" customWidth="1"/>
    <col min="4852" max="4852" width="3.140625" style="3" customWidth="1"/>
    <col min="4853" max="4853" width="0" style="3" hidden="1" customWidth="1"/>
    <col min="4854" max="4854" width="2" style="3" customWidth="1"/>
    <col min="4855" max="4855" width="0.5703125" style="3" customWidth="1"/>
    <col min="4856" max="4856" width="1.28515625" style="3" customWidth="1"/>
    <col min="4857" max="4857" width="8.28515625" style="3" customWidth="1"/>
    <col min="4858" max="4862" width="0" style="3" hidden="1" customWidth="1"/>
    <col min="4863" max="4864" width="9.140625" style="3"/>
    <col min="4865" max="4868" width="10.5703125" style="3" bestFit="1" customWidth="1"/>
    <col min="4869" max="4874" width="16.85546875" style="3" customWidth="1"/>
    <col min="4875" max="5090" width="9.140625" style="3"/>
    <col min="5091" max="5091" width="0.28515625" style="3" customWidth="1"/>
    <col min="5092" max="5092" width="12.7109375" style="3" customWidth="1"/>
    <col min="5093" max="5093" width="2.7109375" style="3" customWidth="1"/>
    <col min="5094" max="5094" width="4.42578125" style="3" customWidth="1"/>
    <col min="5095" max="5095" width="0.5703125" style="3" customWidth="1"/>
    <col min="5096" max="5096" width="8.7109375" style="3" customWidth="1"/>
    <col min="5097" max="5097" width="3.42578125" style="3" customWidth="1"/>
    <col min="5098" max="5098" width="1" style="3" customWidth="1"/>
    <col min="5099" max="5099" width="0" style="3" hidden="1" customWidth="1"/>
    <col min="5100" max="5100" width="3.5703125" style="3" customWidth="1"/>
    <col min="5101" max="5101" width="6.140625" style="3" customWidth="1"/>
    <col min="5102" max="5102" width="14" style="3" customWidth="1"/>
    <col min="5103" max="5103" width="9.85546875" style="3" customWidth="1"/>
    <col min="5104" max="5104" width="0.28515625" style="3" customWidth="1"/>
    <col min="5105" max="5105" width="1.28515625" style="3" customWidth="1"/>
    <col min="5106" max="5106" width="0" style="3" hidden="1" customWidth="1"/>
    <col min="5107" max="5107" width="4" style="3" customWidth="1"/>
    <col min="5108" max="5108" width="3.140625" style="3" customWidth="1"/>
    <col min="5109" max="5109" width="0" style="3" hidden="1" customWidth="1"/>
    <col min="5110" max="5110" width="2" style="3" customWidth="1"/>
    <col min="5111" max="5111" width="0.5703125" style="3" customWidth="1"/>
    <col min="5112" max="5112" width="1.28515625" style="3" customWidth="1"/>
    <col min="5113" max="5113" width="8.28515625" style="3" customWidth="1"/>
    <col min="5114" max="5118" width="0" style="3" hidden="1" customWidth="1"/>
    <col min="5119" max="5120" width="9.140625" style="3"/>
    <col min="5121" max="5124" width="10.5703125" style="3" bestFit="1" customWidth="1"/>
    <col min="5125" max="5130" width="16.85546875" style="3" customWidth="1"/>
    <col min="5131" max="5346" width="9.140625" style="3"/>
    <col min="5347" max="5347" width="0.28515625" style="3" customWidth="1"/>
    <col min="5348" max="5348" width="12.7109375" style="3" customWidth="1"/>
    <col min="5349" max="5349" width="2.7109375" style="3" customWidth="1"/>
    <col min="5350" max="5350" width="4.42578125" style="3" customWidth="1"/>
    <col min="5351" max="5351" width="0.5703125" style="3" customWidth="1"/>
    <col min="5352" max="5352" width="8.7109375" style="3" customWidth="1"/>
    <col min="5353" max="5353" width="3.42578125" style="3" customWidth="1"/>
    <col min="5354" max="5354" width="1" style="3" customWidth="1"/>
    <col min="5355" max="5355" width="0" style="3" hidden="1" customWidth="1"/>
    <col min="5356" max="5356" width="3.5703125" style="3" customWidth="1"/>
    <col min="5357" max="5357" width="6.140625" style="3" customWidth="1"/>
    <col min="5358" max="5358" width="14" style="3" customWidth="1"/>
    <col min="5359" max="5359" width="9.85546875" style="3" customWidth="1"/>
    <col min="5360" max="5360" width="0.28515625" style="3" customWidth="1"/>
    <col min="5361" max="5361" width="1.28515625" style="3" customWidth="1"/>
    <col min="5362" max="5362" width="0" style="3" hidden="1" customWidth="1"/>
    <col min="5363" max="5363" width="4" style="3" customWidth="1"/>
    <col min="5364" max="5364" width="3.140625" style="3" customWidth="1"/>
    <col min="5365" max="5365" width="0" style="3" hidden="1" customWidth="1"/>
    <col min="5366" max="5366" width="2" style="3" customWidth="1"/>
    <col min="5367" max="5367" width="0.5703125" style="3" customWidth="1"/>
    <col min="5368" max="5368" width="1.28515625" style="3" customWidth="1"/>
    <col min="5369" max="5369" width="8.28515625" style="3" customWidth="1"/>
    <col min="5370" max="5374" width="0" style="3" hidden="1" customWidth="1"/>
    <col min="5375" max="5376" width="9.140625" style="3"/>
    <col min="5377" max="5380" width="10.5703125" style="3" bestFit="1" customWidth="1"/>
    <col min="5381" max="5386" width="16.85546875" style="3" customWidth="1"/>
    <col min="5387" max="5602" width="9.140625" style="3"/>
    <col min="5603" max="5603" width="0.28515625" style="3" customWidth="1"/>
    <col min="5604" max="5604" width="12.7109375" style="3" customWidth="1"/>
    <col min="5605" max="5605" width="2.7109375" style="3" customWidth="1"/>
    <col min="5606" max="5606" width="4.42578125" style="3" customWidth="1"/>
    <col min="5607" max="5607" width="0.5703125" style="3" customWidth="1"/>
    <col min="5608" max="5608" width="8.7109375" style="3" customWidth="1"/>
    <col min="5609" max="5609" width="3.42578125" style="3" customWidth="1"/>
    <col min="5610" max="5610" width="1" style="3" customWidth="1"/>
    <col min="5611" max="5611" width="0" style="3" hidden="1" customWidth="1"/>
    <col min="5612" max="5612" width="3.5703125" style="3" customWidth="1"/>
    <col min="5613" max="5613" width="6.140625" style="3" customWidth="1"/>
    <col min="5614" max="5614" width="14" style="3" customWidth="1"/>
    <col min="5615" max="5615" width="9.85546875" style="3" customWidth="1"/>
    <col min="5616" max="5616" width="0.28515625" style="3" customWidth="1"/>
    <col min="5617" max="5617" width="1.28515625" style="3" customWidth="1"/>
    <col min="5618" max="5618" width="0" style="3" hidden="1" customWidth="1"/>
    <col min="5619" max="5619" width="4" style="3" customWidth="1"/>
    <col min="5620" max="5620" width="3.140625" style="3" customWidth="1"/>
    <col min="5621" max="5621" width="0" style="3" hidden="1" customWidth="1"/>
    <col min="5622" max="5622" width="2" style="3" customWidth="1"/>
    <col min="5623" max="5623" width="0.5703125" style="3" customWidth="1"/>
    <col min="5624" max="5624" width="1.28515625" style="3" customWidth="1"/>
    <col min="5625" max="5625" width="8.28515625" style="3" customWidth="1"/>
    <col min="5626" max="5630" width="0" style="3" hidden="1" customWidth="1"/>
    <col min="5631" max="5632" width="9.140625" style="3"/>
    <col min="5633" max="5636" width="10.5703125" style="3" bestFit="1" customWidth="1"/>
    <col min="5637" max="5642" width="16.85546875" style="3" customWidth="1"/>
    <col min="5643" max="5858" width="9.140625" style="3"/>
    <col min="5859" max="5859" width="0.28515625" style="3" customWidth="1"/>
    <col min="5860" max="5860" width="12.7109375" style="3" customWidth="1"/>
    <col min="5861" max="5861" width="2.7109375" style="3" customWidth="1"/>
    <col min="5862" max="5862" width="4.42578125" style="3" customWidth="1"/>
    <col min="5863" max="5863" width="0.5703125" style="3" customWidth="1"/>
    <col min="5864" max="5864" width="8.7109375" style="3" customWidth="1"/>
    <col min="5865" max="5865" width="3.42578125" style="3" customWidth="1"/>
    <col min="5866" max="5866" width="1" style="3" customWidth="1"/>
    <col min="5867" max="5867" width="0" style="3" hidden="1" customWidth="1"/>
    <col min="5868" max="5868" width="3.5703125" style="3" customWidth="1"/>
    <col min="5869" max="5869" width="6.140625" style="3" customWidth="1"/>
    <col min="5870" max="5870" width="14" style="3" customWidth="1"/>
    <col min="5871" max="5871" width="9.85546875" style="3" customWidth="1"/>
    <col min="5872" max="5872" width="0.28515625" style="3" customWidth="1"/>
    <col min="5873" max="5873" width="1.28515625" style="3" customWidth="1"/>
    <col min="5874" max="5874" width="0" style="3" hidden="1" customWidth="1"/>
    <col min="5875" max="5875" width="4" style="3" customWidth="1"/>
    <col min="5876" max="5876" width="3.140625" style="3" customWidth="1"/>
    <col min="5877" max="5877" width="0" style="3" hidden="1" customWidth="1"/>
    <col min="5878" max="5878" width="2" style="3" customWidth="1"/>
    <col min="5879" max="5879" width="0.5703125" style="3" customWidth="1"/>
    <col min="5880" max="5880" width="1.28515625" style="3" customWidth="1"/>
    <col min="5881" max="5881" width="8.28515625" style="3" customWidth="1"/>
    <col min="5882" max="5886" width="0" style="3" hidden="1" customWidth="1"/>
    <col min="5887" max="5888" width="9.140625" style="3"/>
    <col min="5889" max="5892" width="10.5703125" style="3" bestFit="1" customWidth="1"/>
    <col min="5893" max="5898" width="16.85546875" style="3" customWidth="1"/>
    <col min="5899" max="6114" width="9.140625" style="3"/>
    <col min="6115" max="6115" width="0.28515625" style="3" customWidth="1"/>
    <col min="6116" max="6116" width="12.7109375" style="3" customWidth="1"/>
    <col min="6117" max="6117" width="2.7109375" style="3" customWidth="1"/>
    <col min="6118" max="6118" width="4.42578125" style="3" customWidth="1"/>
    <col min="6119" max="6119" width="0.5703125" style="3" customWidth="1"/>
    <col min="6120" max="6120" width="8.7109375" style="3" customWidth="1"/>
    <col min="6121" max="6121" width="3.42578125" style="3" customWidth="1"/>
    <col min="6122" max="6122" width="1" style="3" customWidth="1"/>
    <col min="6123" max="6123" width="0" style="3" hidden="1" customWidth="1"/>
    <col min="6124" max="6124" width="3.5703125" style="3" customWidth="1"/>
    <col min="6125" max="6125" width="6.140625" style="3" customWidth="1"/>
    <col min="6126" max="6126" width="14" style="3" customWidth="1"/>
    <col min="6127" max="6127" width="9.85546875" style="3" customWidth="1"/>
    <col min="6128" max="6128" width="0.28515625" style="3" customWidth="1"/>
    <col min="6129" max="6129" width="1.28515625" style="3" customWidth="1"/>
    <col min="6130" max="6130" width="0" style="3" hidden="1" customWidth="1"/>
    <col min="6131" max="6131" width="4" style="3" customWidth="1"/>
    <col min="6132" max="6132" width="3.140625" style="3" customWidth="1"/>
    <col min="6133" max="6133" width="0" style="3" hidden="1" customWidth="1"/>
    <col min="6134" max="6134" width="2" style="3" customWidth="1"/>
    <col min="6135" max="6135" width="0.5703125" style="3" customWidth="1"/>
    <col min="6136" max="6136" width="1.28515625" style="3" customWidth="1"/>
    <col min="6137" max="6137" width="8.28515625" style="3" customWidth="1"/>
    <col min="6138" max="6142" width="0" style="3" hidden="1" customWidth="1"/>
    <col min="6143" max="6144" width="9.140625" style="3"/>
    <col min="6145" max="6148" width="10.5703125" style="3" bestFit="1" customWidth="1"/>
    <col min="6149" max="6154" width="16.85546875" style="3" customWidth="1"/>
    <col min="6155" max="6370" width="9.140625" style="3"/>
    <col min="6371" max="6371" width="0.28515625" style="3" customWidth="1"/>
    <col min="6372" max="6372" width="12.7109375" style="3" customWidth="1"/>
    <col min="6373" max="6373" width="2.7109375" style="3" customWidth="1"/>
    <col min="6374" max="6374" width="4.42578125" style="3" customWidth="1"/>
    <col min="6375" max="6375" width="0.5703125" style="3" customWidth="1"/>
    <col min="6376" max="6376" width="8.7109375" style="3" customWidth="1"/>
    <col min="6377" max="6377" width="3.42578125" style="3" customWidth="1"/>
    <col min="6378" max="6378" width="1" style="3" customWidth="1"/>
    <col min="6379" max="6379" width="0" style="3" hidden="1" customWidth="1"/>
    <col min="6380" max="6380" width="3.5703125" style="3" customWidth="1"/>
    <col min="6381" max="6381" width="6.140625" style="3" customWidth="1"/>
    <col min="6382" max="6382" width="14" style="3" customWidth="1"/>
    <col min="6383" max="6383" width="9.85546875" style="3" customWidth="1"/>
    <col min="6384" max="6384" width="0.28515625" style="3" customWidth="1"/>
    <col min="6385" max="6385" width="1.28515625" style="3" customWidth="1"/>
    <col min="6386" max="6386" width="0" style="3" hidden="1" customWidth="1"/>
    <col min="6387" max="6387" width="4" style="3" customWidth="1"/>
    <col min="6388" max="6388" width="3.140625" style="3" customWidth="1"/>
    <col min="6389" max="6389" width="0" style="3" hidden="1" customWidth="1"/>
    <col min="6390" max="6390" width="2" style="3" customWidth="1"/>
    <col min="6391" max="6391" width="0.5703125" style="3" customWidth="1"/>
    <col min="6392" max="6392" width="1.28515625" style="3" customWidth="1"/>
    <col min="6393" max="6393" width="8.28515625" style="3" customWidth="1"/>
    <col min="6394" max="6398" width="0" style="3" hidden="1" customWidth="1"/>
    <col min="6399" max="6400" width="9.140625" style="3"/>
    <col min="6401" max="6404" width="10.5703125" style="3" bestFit="1" customWidth="1"/>
    <col min="6405" max="6410" width="16.85546875" style="3" customWidth="1"/>
    <col min="6411" max="6626" width="9.140625" style="3"/>
    <col min="6627" max="6627" width="0.28515625" style="3" customWidth="1"/>
    <col min="6628" max="6628" width="12.7109375" style="3" customWidth="1"/>
    <col min="6629" max="6629" width="2.7109375" style="3" customWidth="1"/>
    <col min="6630" max="6630" width="4.42578125" style="3" customWidth="1"/>
    <col min="6631" max="6631" width="0.5703125" style="3" customWidth="1"/>
    <col min="6632" max="6632" width="8.7109375" style="3" customWidth="1"/>
    <col min="6633" max="6633" width="3.42578125" style="3" customWidth="1"/>
    <col min="6634" max="6634" width="1" style="3" customWidth="1"/>
    <col min="6635" max="6635" width="0" style="3" hidden="1" customWidth="1"/>
    <col min="6636" max="6636" width="3.5703125" style="3" customWidth="1"/>
    <col min="6637" max="6637" width="6.140625" style="3" customWidth="1"/>
    <col min="6638" max="6638" width="14" style="3" customWidth="1"/>
    <col min="6639" max="6639" width="9.85546875" style="3" customWidth="1"/>
    <col min="6640" max="6640" width="0.28515625" style="3" customWidth="1"/>
    <col min="6641" max="6641" width="1.28515625" style="3" customWidth="1"/>
    <col min="6642" max="6642" width="0" style="3" hidden="1" customWidth="1"/>
    <col min="6643" max="6643" width="4" style="3" customWidth="1"/>
    <col min="6644" max="6644" width="3.140625" style="3" customWidth="1"/>
    <col min="6645" max="6645" width="0" style="3" hidden="1" customWidth="1"/>
    <col min="6646" max="6646" width="2" style="3" customWidth="1"/>
    <col min="6647" max="6647" width="0.5703125" style="3" customWidth="1"/>
    <col min="6648" max="6648" width="1.28515625" style="3" customWidth="1"/>
    <col min="6649" max="6649" width="8.28515625" style="3" customWidth="1"/>
    <col min="6650" max="6654" width="0" style="3" hidden="1" customWidth="1"/>
    <col min="6655" max="6656" width="9.140625" style="3"/>
    <col min="6657" max="6660" width="10.5703125" style="3" bestFit="1" customWidth="1"/>
    <col min="6661" max="6666" width="16.85546875" style="3" customWidth="1"/>
    <col min="6667" max="6882" width="9.140625" style="3"/>
    <col min="6883" max="6883" width="0.28515625" style="3" customWidth="1"/>
    <col min="6884" max="6884" width="12.7109375" style="3" customWidth="1"/>
    <col min="6885" max="6885" width="2.7109375" style="3" customWidth="1"/>
    <col min="6886" max="6886" width="4.42578125" style="3" customWidth="1"/>
    <col min="6887" max="6887" width="0.5703125" style="3" customWidth="1"/>
    <col min="6888" max="6888" width="8.7109375" style="3" customWidth="1"/>
    <col min="6889" max="6889" width="3.42578125" style="3" customWidth="1"/>
    <col min="6890" max="6890" width="1" style="3" customWidth="1"/>
    <col min="6891" max="6891" width="0" style="3" hidden="1" customWidth="1"/>
    <col min="6892" max="6892" width="3.5703125" style="3" customWidth="1"/>
    <col min="6893" max="6893" width="6.140625" style="3" customWidth="1"/>
    <col min="6894" max="6894" width="14" style="3" customWidth="1"/>
    <col min="6895" max="6895" width="9.85546875" style="3" customWidth="1"/>
    <col min="6896" max="6896" width="0.28515625" style="3" customWidth="1"/>
    <col min="6897" max="6897" width="1.28515625" style="3" customWidth="1"/>
    <col min="6898" max="6898" width="0" style="3" hidden="1" customWidth="1"/>
    <col min="6899" max="6899" width="4" style="3" customWidth="1"/>
    <col min="6900" max="6900" width="3.140625" style="3" customWidth="1"/>
    <col min="6901" max="6901" width="0" style="3" hidden="1" customWidth="1"/>
    <col min="6902" max="6902" width="2" style="3" customWidth="1"/>
    <col min="6903" max="6903" width="0.5703125" style="3" customWidth="1"/>
    <col min="6904" max="6904" width="1.28515625" style="3" customWidth="1"/>
    <col min="6905" max="6905" width="8.28515625" style="3" customWidth="1"/>
    <col min="6906" max="6910" width="0" style="3" hidden="1" customWidth="1"/>
    <col min="6911" max="6912" width="9.140625" style="3"/>
    <col min="6913" max="6916" width="10.5703125" style="3" bestFit="1" customWidth="1"/>
    <col min="6917" max="6922" width="16.85546875" style="3" customWidth="1"/>
    <col min="6923" max="7138" width="9.140625" style="3"/>
    <col min="7139" max="7139" width="0.28515625" style="3" customWidth="1"/>
    <col min="7140" max="7140" width="12.7109375" style="3" customWidth="1"/>
    <col min="7141" max="7141" width="2.7109375" style="3" customWidth="1"/>
    <col min="7142" max="7142" width="4.42578125" style="3" customWidth="1"/>
    <col min="7143" max="7143" width="0.5703125" style="3" customWidth="1"/>
    <col min="7144" max="7144" width="8.7109375" style="3" customWidth="1"/>
    <col min="7145" max="7145" width="3.42578125" style="3" customWidth="1"/>
    <col min="7146" max="7146" width="1" style="3" customWidth="1"/>
    <col min="7147" max="7147" width="0" style="3" hidden="1" customWidth="1"/>
    <col min="7148" max="7148" width="3.5703125" style="3" customWidth="1"/>
    <col min="7149" max="7149" width="6.140625" style="3" customWidth="1"/>
    <col min="7150" max="7150" width="14" style="3" customWidth="1"/>
    <col min="7151" max="7151" width="9.85546875" style="3" customWidth="1"/>
    <col min="7152" max="7152" width="0.28515625" style="3" customWidth="1"/>
    <col min="7153" max="7153" width="1.28515625" style="3" customWidth="1"/>
    <col min="7154" max="7154" width="0" style="3" hidden="1" customWidth="1"/>
    <col min="7155" max="7155" width="4" style="3" customWidth="1"/>
    <col min="7156" max="7156" width="3.140625" style="3" customWidth="1"/>
    <col min="7157" max="7157" width="0" style="3" hidden="1" customWidth="1"/>
    <col min="7158" max="7158" width="2" style="3" customWidth="1"/>
    <col min="7159" max="7159" width="0.5703125" style="3" customWidth="1"/>
    <col min="7160" max="7160" width="1.28515625" style="3" customWidth="1"/>
    <col min="7161" max="7161" width="8.28515625" style="3" customWidth="1"/>
    <col min="7162" max="7166" width="0" style="3" hidden="1" customWidth="1"/>
    <col min="7167" max="7168" width="9.140625" style="3"/>
    <col min="7169" max="7172" width="10.5703125" style="3" bestFit="1" customWidth="1"/>
    <col min="7173" max="7178" width="16.85546875" style="3" customWidth="1"/>
    <col min="7179" max="7394" width="9.140625" style="3"/>
    <col min="7395" max="7395" width="0.28515625" style="3" customWidth="1"/>
    <col min="7396" max="7396" width="12.7109375" style="3" customWidth="1"/>
    <col min="7397" max="7397" width="2.7109375" style="3" customWidth="1"/>
    <col min="7398" max="7398" width="4.42578125" style="3" customWidth="1"/>
    <col min="7399" max="7399" width="0.5703125" style="3" customWidth="1"/>
    <col min="7400" max="7400" width="8.7109375" style="3" customWidth="1"/>
    <col min="7401" max="7401" width="3.42578125" style="3" customWidth="1"/>
    <col min="7402" max="7402" width="1" style="3" customWidth="1"/>
    <col min="7403" max="7403" width="0" style="3" hidden="1" customWidth="1"/>
    <col min="7404" max="7404" width="3.5703125" style="3" customWidth="1"/>
    <col min="7405" max="7405" width="6.140625" style="3" customWidth="1"/>
    <col min="7406" max="7406" width="14" style="3" customWidth="1"/>
    <col min="7407" max="7407" width="9.85546875" style="3" customWidth="1"/>
    <col min="7408" max="7408" width="0.28515625" style="3" customWidth="1"/>
    <col min="7409" max="7409" width="1.28515625" style="3" customWidth="1"/>
    <col min="7410" max="7410" width="0" style="3" hidden="1" customWidth="1"/>
    <col min="7411" max="7411" width="4" style="3" customWidth="1"/>
    <col min="7412" max="7412" width="3.140625" style="3" customWidth="1"/>
    <col min="7413" max="7413" width="0" style="3" hidden="1" customWidth="1"/>
    <col min="7414" max="7414" width="2" style="3" customWidth="1"/>
    <col min="7415" max="7415" width="0.5703125" style="3" customWidth="1"/>
    <col min="7416" max="7416" width="1.28515625" style="3" customWidth="1"/>
    <col min="7417" max="7417" width="8.28515625" style="3" customWidth="1"/>
    <col min="7418" max="7422" width="0" style="3" hidden="1" customWidth="1"/>
    <col min="7423" max="7424" width="9.140625" style="3"/>
    <col min="7425" max="7428" width="10.5703125" style="3" bestFit="1" customWidth="1"/>
    <col min="7429" max="7434" width="16.85546875" style="3" customWidth="1"/>
    <col min="7435" max="7650" width="9.140625" style="3"/>
    <col min="7651" max="7651" width="0.28515625" style="3" customWidth="1"/>
    <col min="7652" max="7652" width="12.7109375" style="3" customWidth="1"/>
    <col min="7653" max="7653" width="2.7109375" style="3" customWidth="1"/>
    <col min="7654" max="7654" width="4.42578125" style="3" customWidth="1"/>
    <col min="7655" max="7655" width="0.5703125" style="3" customWidth="1"/>
    <col min="7656" max="7656" width="8.7109375" style="3" customWidth="1"/>
    <col min="7657" max="7657" width="3.42578125" style="3" customWidth="1"/>
    <col min="7658" max="7658" width="1" style="3" customWidth="1"/>
    <col min="7659" max="7659" width="0" style="3" hidden="1" customWidth="1"/>
    <col min="7660" max="7660" width="3.5703125" style="3" customWidth="1"/>
    <col min="7661" max="7661" width="6.140625" style="3" customWidth="1"/>
    <col min="7662" max="7662" width="14" style="3" customWidth="1"/>
    <col min="7663" max="7663" width="9.85546875" style="3" customWidth="1"/>
    <col min="7664" max="7664" width="0.28515625" style="3" customWidth="1"/>
    <col min="7665" max="7665" width="1.28515625" style="3" customWidth="1"/>
    <col min="7666" max="7666" width="0" style="3" hidden="1" customWidth="1"/>
    <col min="7667" max="7667" width="4" style="3" customWidth="1"/>
    <col min="7668" max="7668" width="3.140625" style="3" customWidth="1"/>
    <col min="7669" max="7669" width="0" style="3" hidden="1" customWidth="1"/>
    <col min="7670" max="7670" width="2" style="3" customWidth="1"/>
    <col min="7671" max="7671" width="0.5703125" style="3" customWidth="1"/>
    <col min="7672" max="7672" width="1.28515625" style="3" customWidth="1"/>
    <col min="7673" max="7673" width="8.28515625" style="3" customWidth="1"/>
    <col min="7674" max="7678" width="0" style="3" hidden="1" customWidth="1"/>
    <col min="7679" max="7680" width="9.140625" style="3"/>
    <col min="7681" max="7684" width="10.5703125" style="3" bestFit="1" customWidth="1"/>
    <col min="7685" max="7690" width="16.85546875" style="3" customWidth="1"/>
    <col min="7691" max="7906" width="9.140625" style="3"/>
    <col min="7907" max="7907" width="0.28515625" style="3" customWidth="1"/>
    <col min="7908" max="7908" width="12.7109375" style="3" customWidth="1"/>
    <col min="7909" max="7909" width="2.7109375" style="3" customWidth="1"/>
    <col min="7910" max="7910" width="4.42578125" style="3" customWidth="1"/>
    <col min="7911" max="7911" width="0.5703125" style="3" customWidth="1"/>
    <col min="7912" max="7912" width="8.7109375" style="3" customWidth="1"/>
    <col min="7913" max="7913" width="3.42578125" style="3" customWidth="1"/>
    <col min="7914" max="7914" width="1" style="3" customWidth="1"/>
    <col min="7915" max="7915" width="0" style="3" hidden="1" customWidth="1"/>
    <col min="7916" max="7916" width="3.5703125" style="3" customWidth="1"/>
    <col min="7917" max="7917" width="6.140625" style="3" customWidth="1"/>
    <col min="7918" max="7918" width="14" style="3" customWidth="1"/>
    <col min="7919" max="7919" width="9.85546875" style="3" customWidth="1"/>
    <col min="7920" max="7920" width="0.28515625" style="3" customWidth="1"/>
    <col min="7921" max="7921" width="1.28515625" style="3" customWidth="1"/>
    <col min="7922" max="7922" width="0" style="3" hidden="1" customWidth="1"/>
    <col min="7923" max="7923" width="4" style="3" customWidth="1"/>
    <col min="7924" max="7924" width="3.140625" style="3" customWidth="1"/>
    <col min="7925" max="7925" width="0" style="3" hidden="1" customWidth="1"/>
    <col min="7926" max="7926" width="2" style="3" customWidth="1"/>
    <col min="7927" max="7927" width="0.5703125" style="3" customWidth="1"/>
    <col min="7928" max="7928" width="1.28515625" style="3" customWidth="1"/>
    <col min="7929" max="7929" width="8.28515625" style="3" customWidth="1"/>
    <col min="7930" max="7934" width="0" style="3" hidden="1" customWidth="1"/>
    <col min="7935" max="7936" width="9.140625" style="3"/>
    <col min="7937" max="7940" width="10.5703125" style="3" bestFit="1" customWidth="1"/>
    <col min="7941" max="7946" width="16.85546875" style="3" customWidth="1"/>
    <col min="7947" max="8162" width="9.140625" style="3"/>
    <col min="8163" max="8163" width="0.28515625" style="3" customWidth="1"/>
    <col min="8164" max="8164" width="12.7109375" style="3" customWidth="1"/>
    <col min="8165" max="8165" width="2.7109375" style="3" customWidth="1"/>
    <col min="8166" max="8166" width="4.42578125" style="3" customWidth="1"/>
    <col min="8167" max="8167" width="0.5703125" style="3" customWidth="1"/>
    <col min="8168" max="8168" width="8.7109375" style="3" customWidth="1"/>
    <col min="8169" max="8169" width="3.42578125" style="3" customWidth="1"/>
    <col min="8170" max="8170" width="1" style="3" customWidth="1"/>
    <col min="8171" max="8171" width="0" style="3" hidden="1" customWidth="1"/>
    <col min="8172" max="8172" width="3.5703125" style="3" customWidth="1"/>
    <col min="8173" max="8173" width="6.140625" style="3" customWidth="1"/>
    <col min="8174" max="8174" width="14" style="3" customWidth="1"/>
    <col min="8175" max="8175" width="9.85546875" style="3" customWidth="1"/>
    <col min="8176" max="8176" width="0.28515625" style="3" customWidth="1"/>
    <col min="8177" max="8177" width="1.28515625" style="3" customWidth="1"/>
    <col min="8178" max="8178" width="0" style="3" hidden="1" customWidth="1"/>
    <col min="8179" max="8179" width="4" style="3" customWidth="1"/>
    <col min="8180" max="8180" width="3.140625" style="3" customWidth="1"/>
    <col min="8181" max="8181" width="0" style="3" hidden="1" customWidth="1"/>
    <col min="8182" max="8182" width="2" style="3" customWidth="1"/>
    <col min="8183" max="8183" width="0.5703125" style="3" customWidth="1"/>
    <col min="8184" max="8184" width="1.28515625" style="3" customWidth="1"/>
    <col min="8185" max="8185" width="8.28515625" style="3" customWidth="1"/>
    <col min="8186" max="8190" width="0" style="3" hidden="1" customWidth="1"/>
    <col min="8191" max="8192" width="9.140625" style="3"/>
    <col min="8193" max="8196" width="10.5703125" style="3" bestFit="1" customWidth="1"/>
    <col min="8197" max="8202" width="16.85546875" style="3" customWidth="1"/>
    <col min="8203" max="8418" width="9.140625" style="3"/>
    <col min="8419" max="8419" width="0.28515625" style="3" customWidth="1"/>
    <col min="8420" max="8420" width="12.7109375" style="3" customWidth="1"/>
    <col min="8421" max="8421" width="2.7109375" style="3" customWidth="1"/>
    <col min="8422" max="8422" width="4.42578125" style="3" customWidth="1"/>
    <col min="8423" max="8423" width="0.5703125" style="3" customWidth="1"/>
    <col min="8424" max="8424" width="8.7109375" style="3" customWidth="1"/>
    <col min="8425" max="8425" width="3.42578125" style="3" customWidth="1"/>
    <col min="8426" max="8426" width="1" style="3" customWidth="1"/>
    <col min="8427" max="8427" width="0" style="3" hidden="1" customWidth="1"/>
    <col min="8428" max="8428" width="3.5703125" style="3" customWidth="1"/>
    <col min="8429" max="8429" width="6.140625" style="3" customWidth="1"/>
    <col min="8430" max="8430" width="14" style="3" customWidth="1"/>
    <col min="8431" max="8431" width="9.85546875" style="3" customWidth="1"/>
    <col min="8432" max="8432" width="0.28515625" style="3" customWidth="1"/>
    <col min="8433" max="8433" width="1.28515625" style="3" customWidth="1"/>
    <col min="8434" max="8434" width="0" style="3" hidden="1" customWidth="1"/>
    <col min="8435" max="8435" width="4" style="3" customWidth="1"/>
    <col min="8436" max="8436" width="3.140625" style="3" customWidth="1"/>
    <col min="8437" max="8437" width="0" style="3" hidden="1" customWidth="1"/>
    <col min="8438" max="8438" width="2" style="3" customWidth="1"/>
    <col min="8439" max="8439" width="0.5703125" style="3" customWidth="1"/>
    <col min="8440" max="8440" width="1.28515625" style="3" customWidth="1"/>
    <col min="8441" max="8441" width="8.28515625" style="3" customWidth="1"/>
    <col min="8442" max="8446" width="0" style="3" hidden="1" customWidth="1"/>
    <col min="8447" max="8448" width="9.140625" style="3"/>
    <col min="8449" max="8452" width="10.5703125" style="3" bestFit="1" customWidth="1"/>
    <col min="8453" max="8458" width="16.85546875" style="3" customWidth="1"/>
    <col min="8459" max="8674" width="9.140625" style="3"/>
    <col min="8675" max="8675" width="0.28515625" style="3" customWidth="1"/>
    <col min="8676" max="8676" width="12.7109375" style="3" customWidth="1"/>
    <col min="8677" max="8677" width="2.7109375" style="3" customWidth="1"/>
    <col min="8678" max="8678" width="4.42578125" style="3" customWidth="1"/>
    <col min="8679" max="8679" width="0.5703125" style="3" customWidth="1"/>
    <col min="8680" max="8680" width="8.7109375" style="3" customWidth="1"/>
    <col min="8681" max="8681" width="3.42578125" style="3" customWidth="1"/>
    <col min="8682" max="8682" width="1" style="3" customWidth="1"/>
    <col min="8683" max="8683" width="0" style="3" hidden="1" customWidth="1"/>
    <col min="8684" max="8684" width="3.5703125" style="3" customWidth="1"/>
    <col min="8685" max="8685" width="6.140625" style="3" customWidth="1"/>
    <col min="8686" max="8686" width="14" style="3" customWidth="1"/>
    <col min="8687" max="8687" width="9.85546875" style="3" customWidth="1"/>
    <col min="8688" max="8688" width="0.28515625" style="3" customWidth="1"/>
    <col min="8689" max="8689" width="1.28515625" style="3" customWidth="1"/>
    <col min="8690" max="8690" width="0" style="3" hidden="1" customWidth="1"/>
    <col min="8691" max="8691" width="4" style="3" customWidth="1"/>
    <col min="8692" max="8692" width="3.140625" style="3" customWidth="1"/>
    <col min="8693" max="8693" width="0" style="3" hidden="1" customWidth="1"/>
    <col min="8694" max="8694" width="2" style="3" customWidth="1"/>
    <col min="8695" max="8695" width="0.5703125" style="3" customWidth="1"/>
    <col min="8696" max="8696" width="1.28515625" style="3" customWidth="1"/>
    <col min="8697" max="8697" width="8.28515625" style="3" customWidth="1"/>
    <col min="8698" max="8702" width="0" style="3" hidden="1" customWidth="1"/>
    <col min="8703" max="8704" width="9.140625" style="3"/>
    <col min="8705" max="8708" width="10.5703125" style="3" bestFit="1" customWidth="1"/>
    <col min="8709" max="8714" width="16.85546875" style="3" customWidth="1"/>
    <col min="8715" max="8930" width="9.140625" style="3"/>
    <col min="8931" max="8931" width="0.28515625" style="3" customWidth="1"/>
    <col min="8932" max="8932" width="12.7109375" style="3" customWidth="1"/>
    <col min="8933" max="8933" width="2.7109375" style="3" customWidth="1"/>
    <col min="8934" max="8934" width="4.42578125" style="3" customWidth="1"/>
    <col min="8935" max="8935" width="0.5703125" style="3" customWidth="1"/>
    <col min="8936" max="8936" width="8.7109375" style="3" customWidth="1"/>
    <col min="8937" max="8937" width="3.42578125" style="3" customWidth="1"/>
    <col min="8938" max="8938" width="1" style="3" customWidth="1"/>
    <col min="8939" max="8939" width="0" style="3" hidden="1" customWidth="1"/>
    <col min="8940" max="8940" width="3.5703125" style="3" customWidth="1"/>
    <col min="8941" max="8941" width="6.140625" style="3" customWidth="1"/>
    <col min="8942" max="8942" width="14" style="3" customWidth="1"/>
    <col min="8943" max="8943" width="9.85546875" style="3" customWidth="1"/>
    <col min="8944" max="8944" width="0.28515625" style="3" customWidth="1"/>
    <col min="8945" max="8945" width="1.28515625" style="3" customWidth="1"/>
    <col min="8946" max="8946" width="0" style="3" hidden="1" customWidth="1"/>
    <col min="8947" max="8947" width="4" style="3" customWidth="1"/>
    <col min="8948" max="8948" width="3.140625" style="3" customWidth="1"/>
    <col min="8949" max="8949" width="0" style="3" hidden="1" customWidth="1"/>
    <col min="8950" max="8950" width="2" style="3" customWidth="1"/>
    <col min="8951" max="8951" width="0.5703125" style="3" customWidth="1"/>
    <col min="8952" max="8952" width="1.28515625" style="3" customWidth="1"/>
    <col min="8953" max="8953" width="8.28515625" style="3" customWidth="1"/>
    <col min="8954" max="8958" width="0" style="3" hidden="1" customWidth="1"/>
    <col min="8959" max="8960" width="9.140625" style="3"/>
    <col min="8961" max="8964" width="10.5703125" style="3" bestFit="1" customWidth="1"/>
    <col min="8965" max="8970" width="16.85546875" style="3" customWidth="1"/>
    <col min="8971" max="9186" width="9.140625" style="3"/>
    <col min="9187" max="9187" width="0.28515625" style="3" customWidth="1"/>
    <col min="9188" max="9188" width="12.7109375" style="3" customWidth="1"/>
    <col min="9189" max="9189" width="2.7109375" style="3" customWidth="1"/>
    <col min="9190" max="9190" width="4.42578125" style="3" customWidth="1"/>
    <col min="9191" max="9191" width="0.5703125" style="3" customWidth="1"/>
    <col min="9192" max="9192" width="8.7109375" style="3" customWidth="1"/>
    <col min="9193" max="9193" width="3.42578125" style="3" customWidth="1"/>
    <col min="9194" max="9194" width="1" style="3" customWidth="1"/>
    <col min="9195" max="9195" width="0" style="3" hidden="1" customWidth="1"/>
    <col min="9196" max="9196" width="3.5703125" style="3" customWidth="1"/>
    <col min="9197" max="9197" width="6.140625" style="3" customWidth="1"/>
    <col min="9198" max="9198" width="14" style="3" customWidth="1"/>
    <col min="9199" max="9199" width="9.85546875" style="3" customWidth="1"/>
    <col min="9200" max="9200" width="0.28515625" style="3" customWidth="1"/>
    <col min="9201" max="9201" width="1.28515625" style="3" customWidth="1"/>
    <col min="9202" max="9202" width="0" style="3" hidden="1" customWidth="1"/>
    <col min="9203" max="9203" width="4" style="3" customWidth="1"/>
    <col min="9204" max="9204" width="3.140625" style="3" customWidth="1"/>
    <col min="9205" max="9205" width="0" style="3" hidden="1" customWidth="1"/>
    <col min="9206" max="9206" width="2" style="3" customWidth="1"/>
    <col min="9207" max="9207" width="0.5703125" style="3" customWidth="1"/>
    <col min="9208" max="9208" width="1.28515625" style="3" customWidth="1"/>
    <col min="9209" max="9209" width="8.28515625" style="3" customWidth="1"/>
    <col min="9210" max="9214" width="0" style="3" hidden="1" customWidth="1"/>
    <col min="9215" max="9216" width="9.140625" style="3"/>
    <col min="9217" max="9220" width="10.5703125" style="3" bestFit="1" customWidth="1"/>
    <col min="9221" max="9226" width="16.85546875" style="3" customWidth="1"/>
    <col min="9227" max="9442" width="9.140625" style="3"/>
    <col min="9443" max="9443" width="0.28515625" style="3" customWidth="1"/>
    <col min="9444" max="9444" width="12.7109375" style="3" customWidth="1"/>
    <col min="9445" max="9445" width="2.7109375" style="3" customWidth="1"/>
    <col min="9446" max="9446" width="4.42578125" style="3" customWidth="1"/>
    <col min="9447" max="9447" width="0.5703125" style="3" customWidth="1"/>
    <col min="9448" max="9448" width="8.7109375" style="3" customWidth="1"/>
    <col min="9449" max="9449" width="3.42578125" style="3" customWidth="1"/>
    <col min="9450" max="9450" width="1" style="3" customWidth="1"/>
    <col min="9451" max="9451" width="0" style="3" hidden="1" customWidth="1"/>
    <col min="9452" max="9452" width="3.5703125" style="3" customWidth="1"/>
    <col min="9453" max="9453" width="6.140625" style="3" customWidth="1"/>
    <col min="9454" max="9454" width="14" style="3" customWidth="1"/>
    <col min="9455" max="9455" width="9.85546875" style="3" customWidth="1"/>
    <col min="9456" max="9456" width="0.28515625" style="3" customWidth="1"/>
    <col min="9457" max="9457" width="1.28515625" style="3" customWidth="1"/>
    <col min="9458" max="9458" width="0" style="3" hidden="1" customWidth="1"/>
    <col min="9459" max="9459" width="4" style="3" customWidth="1"/>
    <col min="9460" max="9460" width="3.140625" style="3" customWidth="1"/>
    <col min="9461" max="9461" width="0" style="3" hidden="1" customWidth="1"/>
    <col min="9462" max="9462" width="2" style="3" customWidth="1"/>
    <col min="9463" max="9463" width="0.5703125" style="3" customWidth="1"/>
    <col min="9464" max="9464" width="1.28515625" style="3" customWidth="1"/>
    <col min="9465" max="9465" width="8.28515625" style="3" customWidth="1"/>
    <col min="9466" max="9470" width="0" style="3" hidden="1" customWidth="1"/>
    <col min="9471" max="9472" width="9.140625" style="3"/>
    <col min="9473" max="9476" width="10.5703125" style="3" bestFit="1" customWidth="1"/>
    <col min="9477" max="9482" width="16.85546875" style="3" customWidth="1"/>
    <col min="9483" max="9698" width="9.140625" style="3"/>
    <col min="9699" max="9699" width="0.28515625" style="3" customWidth="1"/>
    <col min="9700" max="9700" width="12.7109375" style="3" customWidth="1"/>
    <col min="9701" max="9701" width="2.7109375" style="3" customWidth="1"/>
    <col min="9702" max="9702" width="4.42578125" style="3" customWidth="1"/>
    <col min="9703" max="9703" width="0.5703125" style="3" customWidth="1"/>
    <col min="9704" max="9704" width="8.7109375" style="3" customWidth="1"/>
    <col min="9705" max="9705" width="3.42578125" style="3" customWidth="1"/>
    <col min="9706" max="9706" width="1" style="3" customWidth="1"/>
    <col min="9707" max="9707" width="0" style="3" hidden="1" customWidth="1"/>
    <col min="9708" max="9708" width="3.5703125" style="3" customWidth="1"/>
    <col min="9709" max="9709" width="6.140625" style="3" customWidth="1"/>
    <col min="9710" max="9710" width="14" style="3" customWidth="1"/>
    <col min="9711" max="9711" width="9.85546875" style="3" customWidth="1"/>
    <col min="9712" max="9712" width="0.28515625" style="3" customWidth="1"/>
    <col min="9713" max="9713" width="1.28515625" style="3" customWidth="1"/>
    <col min="9714" max="9714" width="0" style="3" hidden="1" customWidth="1"/>
    <col min="9715" max="9715" width="4" style="3" customWidth="1"/>
    <col min="9716" max="9716" width="3.140625" style="3" customWidth="1"/>
    <col min="9717" max="9717" width="0" style="3" hidden="1" customWidth="1"/>
    <col min="9718" max="9718" width="2" style="3" customWidth="1"/>
    <col min="9719" max="9719" width="0.5703125" style="3" customWidth="1"/>
    <col min="9720" max="9720" width="1.28515625" style="3" customWidth="1"/>
    <col min="9721" max="9721" width="8.28515625" style="3" customWidth="1"/>
    <col min="9722" max="9726" width="0" style="3" hidden="1" customWidth="1"/>
    <col min="9727" max="9728" width="9.140625" style="3"/>
    <col min="9729" max="9732" width="10.5703125" style="3" bestFit="1" customWidth="1"/>
    <col min="9733" max="9738" width="16.85546875" style="3" customWidth="1"/>
    <col min="9739" max="9954" width="9.140625" style="3"/>
    <col min="9955" max="9955" width="0.28515625" style="3" customWidth="1"/>
    <col min="9956" max="9956" width="12.7109375" style="3" customWidth="1"/>
    <col min="9957" max="9957" width="2.7109375" style="3" customWidth="1"/>
    <col min="9958" max="9958" width="4.42578125" style="3" customWidth="1"/>
    <col min="9959" max="9959" width="0.5703125" style="3" customWidth="1"/>
    <col min="9960" max="9960" width="8.7109375" style="3" customWidth="1"/>
    <col min="9961" max="9961" width="3.42578125" style="3" customWidth="1"/>
    <col min="9962" max="9962" width="1" style="3" customWidth="1"/>
    <col min="9963" max="9963" width="0" style="3" hidden="1" customWidth="1"/>
    <col min="9964" max="9964" width="3.5703125" style="3" customWidth="1"/>
    <col min="9965" max="9965" width="6.140625" style="3" customWidth="1"/>
    <col min="9966" max="9966" width="14" style="3" customWidth="1"/>
    <col min="9967" max="9967" width="9.85546875" style="3" customWidth="1"/>
    <col min="9968" max="9968" width="0.28515625" style="3" customWidth="1"/>
    <col min="9969" max="9969" width="1.28515625" style="3" customWidth="1"/>
    <col min="9970" max="9970" width="0" style="3" hidden="1" customWidth="1"/>
    <col min="9971" max="9971" width="4" style="3" customWidth="1"/>
    <col min="9972" max="9972" width="3.140625" style="3" customWidth="1"/>
    <col min="9973" max="9973" width="0" style="3" hidden="1" customWidth="1"/>
    <col min="9974" max="9974" width="2" style="3" customWidth="1"/>
    <col min="9975" max="9975" width="0.5703125" style="3" customWidth="1"/>
    <col min="9976" max="9976" width="1.28515625" style="3" customWidth="1"/>
    <col min="9977" max="9977" width="8.28515625" style="3" customWidth="1"/>
    <col min="9978" max="9982" width="0" style="3" hidden="1" customWidth="1"/>
    <col min="9983" max="9984" width="9.140625" style="3"/>
    <col min="9985" max="9988" width="10.5703125" style="3" bestFit="1" customWidth="1"/>
    <col min="9989" max="9994" width="16.85546875" style="3" customWidth="1"/>
    <col min="9995" max="10210" width="9.140625" style="3"/>
    <col min="10211" max="10211" width="0.28515625" style="3" customWidth="1"/>
    <col min="10212" max="10212" width="12.7109375" style="3" customWidth="1"/>
    <col min="10213" max="10213" width="2.7109375" style="3" customWidth="1"/>
    <col min="10214" max="10214" width="4.42578125" style="3" customWidth="1"/>
    <col min="10215" max="10215" width="0.5703125" style="3" customWidth="1"/>
    <col min="10216" max="10216" width="8.7109375" style="3" customWidth="1"/>
    <col min="10217" max="10217" width="3.42578125" style="3" customWidth="1"/>
    <col min="10218" max="10218" width="1" style="3" customWidth="1"/>
    <col min="10219" max="10219" width="0" style="3" hidden="1" customWidth="1"/>
    <col min="10220" max="10220" width="3.5703125" style="3" customWidth="1"/>
    <col min="10221" max="10221" width="6.140625" style="3" customWidth="1"/>
    <col min="10222" max="10222" width="14" style="3" customWidth="1"/>
    <col min="10223" max="10223" width="9.85546875" style="3" customWidth="1"/>
    <col min="10224" max="10224" width="0.28515625" style="3" customWidth="1"/>
    <col min="10225" max="10225" width="1.28515625" style="3" customWidth="1"/>
    <col min="10226" max="10226" width="0" style="3" hidden="1" customWidth="1"/>
    <col min="10227" max="10227" width="4" style="3" customWidth="1"/>
    <col min="10228" max="10228" width="3.140625" style="3" customWidth="1"/>
    <col min="10229" max="10229" width="0" style="3" hidden="1" customWidth="1"/>
    <col min="10230" max="10230" width="2" style="3" customWidth="1"/>
    <col min="10231" max="10231" width="0.5703125" style="3" customWidth="1"/>
    <col min="10232" max="10232" width="1.28515625" style="3" customWidth="1"/>
    <col min="10233" max="10233" width="8.28515625" style="3" customWidth="1"/>
    <col min="10234" max="10238" width="0" style="3" hidden="1" customWidth="1"/>
    <col min="10239" max="10240" width="9.140625" style="3"/>
    <col min="10241" max="10244" width="10.5703125" style="3" bestFit="1" customWidth="1"/>
    <col min="10245" max="10250" width="16.85546875" style="3" customWidth="1"/>
    <col min="10251" max="10466" width="9.140625" style="3"/>
    <col min="10467" max="10467" width="0.28515625" style="3" customWidth="1"/>
    <col min="10468" max="10468" width="12.7109375" style="3" customWidth="1"/>
    <col min="10469" max="10469" width="2.7109375" style="3" customWidth="1"/>
    <col min="10470" max="10470" width="4.42578125" style="3" customWidth="1"/>
    <col min="10471" max="10471" width="0.5703125" style="3" customWidth="1"/>
    <col min="10472" max="10472" width="8.7109375" style="3" customWidth="1"/>
    <col min="10473" max="10473" width="3.42578125" style="3" customWidth="1"/>
    <col min="10474" max="10474" width="1" style="3" customWidth="1"/>
    <col min="10475" max="10475" width="0" style="3" hidden="1" customWidth="1"/>
    <col min="10476" max="10476" width="3.5703125" style="3" customWidth="1"/>
    <col min="10477" max="10477" width="6.140625" style="3" customWidth="1"/>
    <col min="10478" max="10478" width="14" style="3" customWidth="1"/>
    <col min="10479" max="10479" width="9.85546875" style="3" customWidth="1"/>
    <col min="10480" max="10480" width="0.28515625" style="3" customWidth="1"/>
    <col min="10481" max="10481" width="1.28515625" style="3" customWidth="1"/>
    <col min="10482" max="10482" width="0" style="3" hidden="1" customWidth="1"/>
    <col min="10483" max="10483" width="4" style="3" customWidth="1"/>
    <col min="10484" max="10484" width="3.140625" style="3" customWidth="1"/>
    <col min="10485" max="10485" width="0" style="3" hidden="1" customWidth="1"/>
    <col min="10486" max="10486" width="2" style="3" customWidth="1"/>
    <col min="10487" max="10487" width="0.5703125" style="3" customWidth="1"/>
    <col min="10488" max="10488" width="1.28515625" style="3" customWidth="1"/>
    <col min="10489" max="10489" width="8.28515625" style="3" customWidth="1"/>
    <col min="10490" max="10494" width="0" style="3" hidden="1" customWidth="1"/>
    <col min="10495" max="10496" width="9.140625" style="3"/>
    <col min="10497" max="10500" width="10.5703125" style="3" bestFit="1" customWidth="1"/>
    <col min="10501" max="10506" width="16.85546875" style="3" customWidth="1"/>
    <col min="10507" max="10722" width="9.140625" style="3"/>
    <col min="10723" max="10723" width="0.28515625" style="3" customWidth="1"/>
    <col min="10724" max="10724" width="12.7109375" style="3" customWidth="1"/>
    <col min="10725" max="10725" width="2.7109375" style="3" customWidth="1"/>
    <col min="10726" max="10726" width="4.42578125" style="3" customWidth="1"/>
    <col min="10727" max="10727" width="0.5703125" style="3" customWidth="1"/>
    <col min="10728" max="10728" width="8.7109375" style="3" customWidth="1"/>
    <col min="10729" max="10729" width="3.42578125" style="3" customWidth="1"/>
    <col min="10730" max="10730" width="1" style="3" customWidth="1"/>
    <col min="10731" max="10731" width="0" style="3" hidden="1" customWidth="1"/>
    <col min="10732" max="10732" width="3.5703125" style="3" customWidth="1"/>
    <col min="10733" max="10733" width="6.140625" style="3" customWidth="1"/>
    <col min="10734" max="10734" width="14" style="3" customWidth="1"/>
    <col min="10735" max="10735" width="9.85546875" style="3" customWidth="1"/>
    <col min="10736" max="10736" width="0.28515625" style="3" customWidth="1"/>
    <col min="10737" max="10737" width="1.28515625" style="3" customWidth="1"/>
    <col min="10738" max="10738" width="0" style="3" hidden="1" customWidth="1"/>
    <col min="10739" max="10739" width="4" style="3" customWidth="1"/>
    <col min="10740" max="10740" width="3.140625" style="3" customWidth="1"/>
    <col min="10741" max="10741" width="0" style="3" hidden="1" customWidth="1"/>
    <col min="10742" max="10742" width="2" style="3" customWidth="1"/>
    <col min="10743" max="10743" width="0.5703125" style="3" customWidth="1"/>
    <col min="10744" max="10744" width="1.28515625" style="3" customWidth="1"/>
    <col min="10745" max="10745" width="8.28515625" style="3" customWidth="1"/>
    <col min="10746" max="10750" width="0" style="3" hidden="1" customWidth="1"/>
    <col min="10751" max="10752" width="9.140625" style="3"/>
    <col min="10753" max="10756" width="10.5703125" style="3" bestFit="1" customWidth="1"/>
    <col min="10757" max="10762" width="16.85546875" style="3" customWidth="1"/>
    <col min="10763" max="10978" width="9.140625" style="3"/>
    <col min="10979" max="10979" width="0.28515625" style="3" customWidth="1"/>
    <col min="10980" max="10980" width="12.7109375" style="3" customWidth="1"/>
    <col min="10981" max="10981" width="2.7109375" style="3" customWidth="1"/>
    <col min="10982" max="10982" width="4.42578125" style="3" customWidth="1"/>
    <col min="10983" max="10983" width="0.5703125" style="3" customWidth="1"/>
    <col min="10984" max="10984" width="8.7109375" style="3" customWidth="1"/>
    <col min="10985" max="10985" width="3.42578125" style="3" customWidth="1"/>
    <col min="10986" max="10986" width="1" style="3" customWidth="1"/>
    <col min="10987" max="10987" width="0" style="3" hidden="1" customWidth="1"/>
    <col min="10988" max="10988" width="3.5703125" style="3" customWidth="1"/>
    <col min="10989" max="10989" width="6.140625" style="3" customWidth="1"/>
    <col min="10990" max="10990" width="14" style="3" customWidth="1"/>
    <col min="10991" max="10991" width="9.85546875" style="3" customWidth="1"/>
    <col min="10992" max="10992" width="0.28515625" style="3" customWidth="1"/>
    <col min="10993" max="10993" width="1.28515625" style="3" customWidth="1"/>
    <col min="10994" max="10994" width="0" style="3" hidden="1" customWidth="1"/>
    <col min="10995" max="10995" width="4" style="3" customWidth="1"/>
    <col min="10996" max="10996" width="3.140625" style="3" customWidth="1"/>
    <col min="10997" max="10997" width="0" style="3" hidden="1" customWidth="1"/>
    <col min="10998" max="10998" width="2" style="3" customWidth="1"/>
    <col min="10999" max="10999" width="0.5703125" style="3" customWidth="1"/>
    <col min="11000" max="11000" width="1.28515625" style="3" customWidth="1"/>
    <col min="11001" max="11001" width="8.28515625" style="3" customWidth="1"/>
    <col min="11002" max="11006" width="0" style="3" hidden="1" customWidth="1"/>
    <col min="11007" max="11008" width="9.140625" style="3"/>
    <col min="11009" max="11012" width="10.5703125" style="3" bestFit="1" customWidth="1"/>
    <col min="11013" max="11018" width="16.85546875" style="3" customWidth="1"/>
    <col min="11019" max="11234" width="9.140625" style="3"/>
    <col min="11235" max="11235" width="0.28515625" style="3" customWidth="1"/>
    <col min="11236" max="11236" width="12.7109375" style="3" customWidth="1"/>
    <col min="11237" max="11237" width="2.7109375" style="3" customWidth="1"/>
    <col min="11238" max="11238" width="4.42578125" style="3" customWidth="1"/>
    <col min="11239" max="11239" width="0.5703125" style="3" customWidth="1"/>
    <col min="11240" max="11240" width="8.7109375" style="3" customWidth="1"/>
    <col min="11241" max="11241" width="3.42578125" style="3" customWidth="1"/>
    <col min="11242" max="11242" width="1" style="3" customWidth="1"/>
    <col min="11243" max="11243" width="0" style="3" hidden="1" customWidth="1"/>
    <col min="11244" max="11244" width="3.5703125" style="3" customWidth="1"/>
    <col min="11245" max="11245" width="6.140625" style="3" customWidth="1"/>
    <col min="11246" max="11246" width="14" style="3" customWidth="1"/>
    <col min="11247" max="11247" width="9.85546875" style="3" customWidth="1"/>
    <col min="11248" max="11248" width="0.28515625" style="3" customWidth="1"/>
    <col min="11249" max="11249" width="1.28515625" style="3" customWidth="1"/>
    <col min="11250" max="11250" width="0" style="3" hidden="1" customWidth="1"/>
    <col min="11251" max="11251" width="4" style="3" customWidth="1"/>
    <col min="11252" max="11252" width="3.140625" style="3" customWidth="1"/>
    <col min="11253" max="11253" width="0" style="3" hidden="1" customWidth="1"/>
    <col min="11254" max="11254" width="2" style="3" customWidth="1"/>
    <col min="11255" max="11255" width="0.5703125" style="3" customWidth="1"/>
    <col min="11256" max="11256" width="1.28515625" style="3" customWidth="1"/>
    <col min="11257" max="11257" width="8.28515625" style="3" customWidth="1"/>
    <col min="11258" max="11262" width="0" style="3" hidden="1" customWidth="1"/>
    <col min="11263" max="11264" width="9.140625" style="3"/>
    <col min="11265" max="11268" width="10.5703125" style="3" bestFit="1" customWidth="1"/>
    <col min="11269" max="11274" width="16.85546875" style="3" customWidth="1"/>
    <col min="11275" max="11490" width="9.140625" style="3"/>
    <col min="11491" max="11491" width="0.28515625" style="3" customWidth="1"/>
    <col min="11492" max="11492" width="12.7109375" style="3" customWidth="1"/>
    <col min="11493" max="11493" width="2.7109375" style="3" customWidth="1"/>
    <col min="11494" max="11494" width="4.42578125" style="3" customWidth="1"/>
    <col min="11495" max="11495" width="0.5703125" style="3" customWidth="1"/>
    <col min="11496" max="11496" width="8.7109375" style="3" customWidth="1"/>
    <col min="11497" max="11497" width="3.42578125" style="3" customWidth="1"/>
    <col min="11498" max="11498" width="1" style="3" customWidth="1"/>
    <col min="11499" max="11499" width="0" style="3" hidden="1" customWidth="1"/>
    <col min="11500" max="11500" width="3.5703125" style="3" customWidth="1"/>
    <col min="11501" max="11501" width="6.140625" style="3" customWidth="1"/>
    <col min="11502" max="11502" width="14" style="3" customWidth="1"/>
    <col min="11503" max="11503" width="9.85546875" style="3" customWidth="1"/>
    <col min="11504" max="11504" width="0.28515625" style="3" customWidth="1"/>
    <col min="11505" max="11505" width="1.28515625" style="3" customWidth="1"/>
    <col min="11506" max="11506" width="0" style="3" hidden="1" customWidth="1"/>
    <col min="11507" max="11507" width="4" style="3" customWidth="1"/>
    <col min="11508" max="11508" width="3.140625" style="3" customWidth="1"/>
    <col min="11509" max="11509" width="0" style="3" hidden="1" customWidth="1"/>
    <col min="11510" max="11510" width="2" style="3" customWidth="1"/>
    <col min="11511" max="11511" width="0.5703125" style="3" customWidth="1"/>
    <col min="11512" max="11512" width="1.28515625" style="3" customWidth="1"/>
    <col min="11513" max="11513" width="8.28515625" style="3" customWidth="1"/>
    <col min="11514" max="11518" width="0" style="3" hidden="1" customWidth="1"/>
    <col min="11519" max="11520" width="9.140625" style="3"/>
    <col min="11521" max="11524" width="10.5703125" style="3" bestFit="1" customWidth="1"/>
    <col min="11525" max="11530" width="16.85546875" style="3" customWidth="1"/>
    <col min="11531" max="11746" width="9.140625" style="3"/>
    <col min="11747" max="11747" width="0.28515625" style="3" customWidth="1"/>
    <col min="11748" max="11748" width="12.7109375" style="3" customWidth="1"/>
    <col min="11749" max="11749" width="2.7109375" style="3" customWidth="1"/>
    <col min="11750" max="11750" width="4.42578125" style="3" customWidth="1"/>
    <col min="11751" max="11751" width="0.5703125" style="3" customWidth="1"/>
    <col min="11752" max="11752" width="8.7109375" style="3" customWidth="1"/>
    <col min="11753" max="11753" width="3.42578125" style="3" customWidth="1"/>
    <col min="11754" max="11754" width="1" style="3" customWidth="1"/>
    <col min="11755" max="11755" width="0" style="3" hidden="1" customWidth="1"/>
    <col min="11756" max="11756" width="3.5703125" style="3" customWidth="1"/>
    <col min="11757" max="11757" width="6.140625" style="3" customWidth="1"/>
    <col min="11758" max="11758" width="14" style="3" customWidth="1"/>
    <col min="11759" max="11759" width="9.85546875" style="3" customWidth="1"/>
    <col min="11760" max="11760" width="0.28515625" style="3" customWidth="1"/>
    <col min="11761" max="11761" width="1.28515625" style="3" customWidth="1"/>
    <col min="11762" max="11762" width="0" style="3" hidden="1" customWidth="1"/>
    <col min="11763" max="11763" width="4" style="3" customWidth="1"/>
    <col min="11764" max="11764" width="3.140625" style="3" customWidth="1"/>
    <col min="11765" max="11765" width="0" style="3" hidden="1" customWidth="1"/>
    <col min="11766" max="11766" width="2" style="3" customWidth="1"/>
    <col min="11767" max="11767" width="0.5703125" style="3" customWidth="1"/>
    <col min="11768" max="11768" width="1.28515625" style="3" customWidth="1"/>
    <col min="11769" max="11769" width="8.28515625" style="3" customWidth="1"/>
    <col min="11770" max="11774" width="0" style="3" hidden="1" customWidth="1"/>
    <col min="11775" max="11776" width="9.140625" style="3"/>
    <col min="11777" max="11780" width="10.5703125" style="3" bestFit="1" customWidth="1"/>
    <col min="11781" max="11786" width="16.85546875" style="3" customWidth="1"/>
    <col min="11787" max="12002" width="9.140625" style="3"/>
    <col min="12003" max="12003" width="0.28515625" style="3" customWidth="1"/>
    <col min="12004" max="12004" width="12.7109375" style="3" customWidth="1"/>
    <col min="12005" max="12005" width="2.7109375" style="3" customWidth="1"/>
    <col min="12006" max="12006" width="4.42578125" style="3" customWidth="1"/>
    <col min="12007" max="12007" width="0.5703125" style="3" customWidth="1"/>
    <col min="12008" max="12008" width="8.7109375" style="3" customWidth="1"/>
    <col min="12009" max="12009" width="3.42578125" style="3" customWidth="1"/>
    <col min="12010" max="12010" width="1" style="3" customWidth="1"/>
    <col min="12011" max="12011" width="0" style="3" hidden="1" customWidth="1"/>
    <col min="12012" max="12012" width="3.5703125" style="3" customWidth="1"/>
    <col min="12013" max="12013" width="6.140625" style="3" customWidth="1"/>
    <col min="12014" max="12014" width="14" style="3" customWidth="1"/>
    <col min="12015" max="12015" width="9.85546875" style="3" customWidth="1"/>
    <col min="12016" max="12016" width="0.28515625" style="3" customWidth="1"/>
    <col min="12017" max="12017" width="1.28515625" style="3" customWidth="1"/>
    <col min="12018" max="12018" width="0" style="3" hidden="1" customWidth="1"/>
    <col min="12019" max="12019" width="4" style="3" customWidth="1"/>
    <col min="12020" max="12020" width="3.140625" style="3" customWidth="1"/>
    <col min="12021" max="12021" width="0" style="3" hidden="1" customWidth="1"/>
    <col min="12022" max="12022" width="2" style="3" customWidth="1"/>
    <col min="12023" max="12023" width="0.5703125" style="3" customWidth="1"/>
    <col min="12024" max="12024" width="1.28515625" style="3" customWidth="1"/>
    <col min="12025" max="12025" width="8.28515625" style="3" customWidth="1"/>
    <col min="12026" max="12030" width="0" style="3" hidden="1" customWidth="1"/>
    <col min="12031" max="12032" width="9.140625" style="3"/>
    <col min="12033" max="12036" width="10.5703125" style="3" bestFit="1" customWidth="1"/>
    <col min="12037" max="12042" width="16.85546875" style="3" customWidth="1"/>
    <col min="12043" max="12258" width="9.140625" style="3"/>
    <col min="12259" max="12259" width="0.28515625" style="3" customWidth="1"/>
    <col min="12260" max="12260" width="12.7109375" style="3" customWidth="1"/>
    <col min="12261" max="12261" width="2.7109375" style="3" customWidth="1"/>
    <col min="12262" max="12262" width="4.42578125" style="3" customWidth="1"/>
    <col min="12263" max="12263" width="0.5703125" style="3" customWidth="1"/>
    <col min="12264" max="12264" width="8.7109375" style="3" customWidth="1"/>
    <col min="12265" max="12265" width="3.42578125" style="3" customWidth="1"/>
    <col min="12266" max="12266" width="1" style="3" customWidth="1"/>
    <col min="12267" max="12267" width="0" style="3" hidden="1" customWidth="1"/>
    <col min="12268" max="12268" width="3.5703125" style="3" customWidth="1"/>
    <col min="12269" max="12269" width="6.140625" style="3" customWidth="1"/>
    <col min="12270" max="12270" width="14" style="3" customWidth="1"/>
    <col min="12271" max="12271" width="9.85546875" style="3" customWidth="1"/>
    <col min="12272" max="12272" width="0.28515625" style="3" customWidth="1"/>
    <col min="12273" max="12273" width="1.28515625" style="3" customWidth="1"/>
    <col min="12274" max="12274" width="0" style="3" hidden="1" customWidth="1"/>
    <col min="12275" max="12275" width="4" style="3" customWidth="1"/>
    <col min="12276" max="12276" width="3.140625" style="3" customWidth="1"/>
    <col min="12277" max="12277" width="0" style="3" hidden="1" customWidth="1"/>
    <col min="12278" max="12278" width="2" style="3" customWidth="1"/>
    <col min="12279" max="12279" width="0.5703125" style="3" customWidth="1"/>
    <col min="12280" max="12280" width="1.28515625" style="3" customWidth="1"/>
    <col min="12281" max="12281" width="8.28515625" style="3" customWidth="1"/>
    <col min="12282" max="12286" width="0" style="3" hidden="1" customWidth="1"/>
    <col min="12287" max="12288" width="9.140625" style="3"/>
    <col min="12289" max="12292" width="10.5703125" style="3" bestFit="1" customWidth="1"/>
    <col min="12293" max="12298" width="16.85546875" style="3" customWidth="1"/>
    <col min="12299" max="12514" width="9.140625" style="3"/>
    <col min="12515" max="12515" width="0.28515625" style="3" customWidth="1"/>
    <col min="12516" max="12516" width="12.7109375" style="3" customWidth="1"/>
    <col min="12517" max="12517" width="2.7109375" style="3" customWidth="1"/>
    <col min="12518" max="12518" width="4.42578125" style="3" customWidth="1"/>
    <col min="12519" max="12519" width="0.5703125" style="3" customWidth="1"/>
    <col min="12520" max="12520" width="8.7109375" style="3" customWidth="1"/>
    <col min="12521" max="12521" width="3.42578125" style="3" customWidth="1"/>
    <col min="12522" max="12522" width="1" style="3" customWidth="1"/>
    <col min="12523" max="12523" width="0" style="3" hidden="1" customWidth="1"/>
    <col min="12524" max="12524" width="3.5703125" style="3" customWidth="1"/>
    <col min="12525" max="12525" width="6.140625" style="3" customWidth="1"/>
    <col min="12526" max="12526" width="14" style="3" customWidth="1"/>
    <col min="12527" max="12527" width="9.85546875" style="3" customWidth="1"/>
    <col min="12528" max="12528" width="0.28515625" style="3" customWidth="1"/>
    <col min="12529" max="12529" width="1.28515625" style="3" customWidth="1"/>
    <col min="12530" max="12530" width="0" style="3" hidden="1" customWidth="1"/>
    <col min="12531" max="12531" width="4" style="3" customWidth="1"/>
    <col min="12532" max="12532" width="3.140625" style="3" customWidth="1"/>
    <col min="12533" max="12533" width="0" style="3" hidden="1" customWidth="1"/>
    <col min="12534" max="12534" width="2" style="3" customWidth="1"/>
    <col min="12535" max="12535" width="0.5703125" style="3" customWidth="1"/>
    <col min="12536" max="12536" width="1.28515625" style="3" customWidth="1"/>
    <col min="12537" max="12537" width="8.28515625" style="3" customWidth="1"/>
    <col min="12538" max="12542" width="0" style="3" hidden="1" customWidth="1"/>
    <col min="12543" max="12544" width="9.140625" style="3"/>
    <col min="12545" max="12548" width="10.5703125" style="3" bestFit="1" customWidth="1"/>
    <col min="12549" max="12554" width="16.85546875" style="3" customWidth="1"/>
    <col min="12555" max="12770" width="9.140625" style="3"/>
    <col min="12771" max="12771" width="0.28515625" style="3" customWidth="1"/>
    <col min="12772" max="12772" width="12.7109375" style="3" customWidth="1"/>
    <col min="12773" max="12773" width="2.7109375" style="3" customWidth="1"/>
    <col min="12774" max="12774" width="4.42578125" style="3" customWidth="1"/>
    <col min="12775" max="12775" width="0.5703125" style="3" customWidth="1"/>
    <col min="12776" max="12776" width="8.7109375" style="3" customWidth="1"/>
    <col min="12777" max="12777" width="3.42578125" style="3" customWidth="1"/>
    <col min="12778" max="12778" width="1" style="3" customWidth="1"/>
    <col min="12779" max="12779" width="0" style="3" hidden="1" customWidth="1"/>
    <col min="12780" max="12780" width="3.5703125" style="3" customWidth="1"/>
    <col min="12781" max="12781" width="6.140625" style="3" customWidth="1"/>
    <col min="12782" max="12782" width="14" style="3" customWidth="1"/>
    <col min="12783" max="12783" width="9.85546875" style="3" customWidth="1"/>
    <col min="12784" max="12784" width="0.28515625" style="3" customWidth="1"/>
    <col min="12785" max="12785" width="1.28515625" style="3" customWidth="1"/>
    <col min="12786" max="12786" width="0" style="3" hidden="1" customWidth="1"/>
    <col min="12787" max="12787" width="4" style="3" customWidth="1"/>
    <col min="12788" max="12788" width="3.140625" style="3" customWidth="1"/>
    <col min="12789" max="12789" width="0" style="3" hidden="1" customWidth="1"/>
    <col min="12790" max="12790" width="2" style="3" customWidth="1"/>
    <col min="12791" max="12791" width="0.5703125" style="3" customWidth="1"/>
    <col min="12792" max="12792" width="1.28515625" style="3" customWidth="1"/>
    <col min="12793" max="12793" width="8.28515625" style="3" customWidth="1"/>
    <col min="12794" max="12798" width="0" style="3" hidden="1" customWidth="1"/>
    <col min="12799" max="12800" width="9.140625" style="3"/>
    <col min="12801" max="12804" width="10.5703125" style="3" bestFit="1" customWidth="1"/>
    <col min="12805" max="12810" width="16.85546875" style="3" customWidth="1"/>
    <col min="12811" max="13026" width="9.140625" style="3"/>
    <col min="13027" max="13027" width="0.28515625" style="3" customWidth="1"/>
    <col min="13028" max="13028" width="12.7109375" style="3" customWidth="1"/>
    <col min="13029" max="13029" width="2.7109375" style="3" customWidth="1"/>
    <col min="13030" max="13030" width="4.42578125" style="3" customWidth="1"/>
    <col min="13031" max="13031" width="0.5703125" style="3" customWidth="1"/>
    <col min="13032" max="13032" width="8.7109375" style="3" customWidth="1"/>
    <col min="13033" max="13033" width="3.42578125" style="3" customWidth="1"/>
    <col min="13034" max="13034" width="1" style="3" customWidth="1"/>
    <col min="13035" max="13035" width="0" style="3" hidden="1" customWidth="1"/>
    <col min="13036" max="13036" width="3.5703125" style="3" customWidth="1"/>
    <col min="13037" max="13037" width="6.140625" style="3" customWidth="1"/>
    <col min="13038" max="13038" width="14" style="3" customWidth="1"/>
    <col min="13039" max="13039" width="9.85546875" style="3" customWidth="1"/>
    <col min="13040" max="13040" width="0.28515625" style="3" customWidth="1"/>
    <col min="13041" max="13041" width="1.28515625" style="3" customWidth="1"/>
    <col min="13042" max="13042" width="0" style="3" hidden="1" customWidth="1"/>
    <col min="13043" max="13043" width="4" style="3" customWidth="1"/>
    <col min="13044" max="13044" width="3.140625" style="3" customWidth="1"/>
    <col min="13045" max="13045" width="0" style="3" hidden="1" customWidth="1"/>
    <col min="13046" max="13046" width="2" style="3" customWidth="1"/>
    <col min="13047" max="13047" width="0.5703125" style="3" customWidth="1"/>
    <col min="13048" max="13048" width="1.28515625" style="3" customWidth="1"/>
    <col min="13049" max="13049" width="8.28515625" style="3" customWidth="1"/>
    <col min="13050" max="13054" width="0" style="3" hidden="1" customWidth="1"/>
    <col min="13055" max="13056" width="9.140625" style="3"/>
    <col min="13057" max="13060" width="10.5703125" style="3" bestFit="1" customWidth="1"/>
    <col min="13061" max="13066" width="16.85546875" style="3" customWidth="1"/>
    <col min="13067" max="13282" width="9.140625" style="3"/>
    <col min="13283" max="13283" width="0.28515625" style="3" customWidth="1"/>
    <col min="13284" max="13284" width="12.7109375" style="3" customWidth="1"/>
    <col min="13285" max="13285" width="2.7109375" style="3" customWidth="1"/>
    <col min="13286" max="13286" width="4.42578125" style="3" customWidth="1"/>
    <col min="13287" max="13287" width="0.5703125" style="3" customWidth="1"/>
    <col min="13288" max="13288" width="8.7109375" style="3" customWidth="1"/>
    <col min="13289" max="13289" width="3.42578125" style="3" customWidth="1"/>
    <col min="13290" max="13290" width="1" style="3" customWidth="1"/>
    <col min="13291" max="13291" width="0" style="3" hidden="1" customWidth="1"/>
    <col min="13292" max="13292" width="3.5703125" style="3" customWidth="1"/>
    <col min="13293" max="13293" width="6.140625" style="3" customWidth="1"/>
    <col min="13294" max="13294" width="14" style="3" customWidth="1"/>
    <col min="13295" max="13295" width="9.85546875" style="3" customWidth="1"/>
    <col min="13296" max="13296" width="0.28515625" style="3" customWidth="1"/>
    <col min="13297" max="13297" width="1.28515625" style="3" customWidth="1"/>
    <col min="13298" max="13298" width="0" style="3" hidden="1" customWidth="1"/>
    <col min="13299" max="13299" width="4" style="3" customWidth="1"/>
    <col min="13300" max="13300" width="3.140625" style="3" customWidth="1"/>
    <col min="13301" max="13301" width="0" style="3" hidden="1" customWidth="1"/>
    <col min="13302" max="13302" width="2" style="3" customWidth="1"/>
    <col min="13303" max="13303" width="0.5703125" style="3" customWidth="1"/>
    <col min="13304" max="13304" width="1.28515625" style="3" customWidth="1"/>
    <col min="13305" max="13305" width="8.28515625" style="3" customWidth="1"/>
    <col min="13306" max="13310" width="0" style="3" hidden="1" customWidth="1"/>
    <col min="13311" max="13312" width="9.140625" style="3"/>
    <col min="13313" max="13316" width="10.5703125" style="3" bestFit="1" customWidth="1"/>
    <col min="13317" max="13322" width="16.85546875" style="3" customWidth="1"/>
    <col min="13323" max="13538" width="9.140625" style="3"/>
    <col min="13539" max="13539" width="0.28515625" style="3" customWidth="1"/>
    <col min="13540" max="13540" width="12.7109375" style="3" customWidth="1"/>
    <col min="13541" max="13541" width="2.7109375" style="3" customWidth="1"/>
    <col min="13542" max="13542" width="4.42578125" style="3" customWidth="1"/>
    <col min="13543" max="13543" width="0.5703125" style="3" customWidth="1"/>
    <col min="13544" max="13544" width="8.7109375" style="3" customWidth="1"/>
    <col min="13545" max="13545" width="3.42578125" style="3" customWidth="1"/>
    <col min="13546" max="13546" width="1" style="3" customWidth="1"/>
    <col min="13547" max="13547" width="0" style="3" hidden="1" customWidth="1"/>
    <col min="13548" max="13548" width="3.5703125" style="3" customWidth="1"/>
    <col min="13549" max="13549" width="6.140625" style="3" customWidth="1"/>
    <col min="13550" max="13550" width="14" style="3" customWidth="1"/>
    <col min="13551" max="13551" width="9.85546875" style="3" customWidth="1"/>
    <col min="13552" max="13552" width="0.28515625" style="3" customWidth="1"/>
    <col min="13553" max="13553" width="1.28515625" style="3" customWidth="1"/>
    <col min="13554" max="13554" width="0" style="3" hidden="1" customWidth="1"/>
    <col min="13555" max="13555" width="4" style="3" customWidth="1"/>
    <col min="13556" max="13556" width="3.140625" style="3" customWidth="1"/>
    <col min="13557" max="13557" width="0" style="3" hidden="1" customWidth="1"/>
    <col min="13558" max="13558" width="2" style="3" customWidth="1"/>
    <col min="13559" max="13559" width="0.5703125" style="3" customWidth="1"/>
    <col min="13560" max="13560" width="1.28515625" style="3" customWidth="1"/>
    <col min="13561" max="13561" width="8.28515625" style="3" customWidth="1"/>
    <col min="13562" max="13566" width="0" style="3" hidden="1" customWidth="1"/>
    <col min="13567" max="13568" width="9.140625" style="3"/>
    <col min="13569" max="13572" width="10.5703125" style="3" bestFit="1" customWidth="1"/>
    <col min="13573" max="13578" width="16.85546875" style="3" customWidth="1"/>
    <col min="13579" max="13794" width="9.140625" style="3"/>
    <col min="13795" max="13795" width="0.28515625" style="3" customWidth="1"/>
    <col min="13796" max="13796" width="12.7109375" style="3" customWidth="1"/>
    <col min="13797" max="13797" width="2.7109375" style="3" customWidth="1"/>
    <col min="13798" max="13798" width="4.42578125" style="3" customWidth="1"/>
    <col min="13799" max="13799" width="0.5703125" style="3" customWidth="1"/>
    <col min="13800" max="13800" width="8.7109375" style="3" customWidth="1"/>
    <col min="13801" max="13801" width="3.42578125" style="3" customWidth="1"/>
    <col min="13802" max="13802" width="1" style="3" customWidth="1"/>
    <col min="13803" max="13803" width="0" style="3" hidden="1" customWidth="1"/>
    <col min="13804" max="13804" width="3.5703125" style="3" customWidth="1"/>
    <col min="13805" max="13805" width="6.140625" style="3" customWidth="1"/>
    <col min="13806" max="13806" width="14" style="3" customWidth="1"/>
    <col min="13807" max="13807" width="9.85546875" style="3" customWidth="1"/>
    <col min="13808" max="13808" width="0.28515625" style="3" customWidth="1"/>
    <col min="13809" max="13809" width="1.28515625" style="3" customWidth="1"/>
    <col min="13810" max="13810" width="0" style="3" hidden="1" customWidth="1"/>
    <col min="13811" max="13811" width="4" style="3" customWidth="1"/>
    <col min="13812" max="13812" width="3.140625" style="3" customWidth="1"/>
    <col min="13813" max="13813" width="0" style="3" hidden="1" customWidth="1"/>
    <col min="13814" max="13814" width="2" style="3" customWidth="1"/>
    <col min="13815" max="13815" width="0.5703125" style="3" customWidth="1"/>
    <col min="13816" max="13816" width="1.28515625" style="3" customWidth="1"/>
    <col min="13817" max="13817" width="8.28515625" style="3" customWidth="1"/>
    <col min="13818" max="13822" width="0" style="3" hidden="1" customWidth="1"/>
    <col min="13823" max="13824" width="9.140625" style="3"/>
    <col min="13825" max="13828" width="10.5703125" style="3" bestFit="1" customWidth="1"/>
    <col min="13829" max="13834" width="16.85546875" style="3" customWidth="1"/>
    <col min="13835" max="14050" width="9.140625" style="3"/>
    <col min="14051" max="14051" width="0.28515625" style="3" customWidth="1"/>
    <col min="14052" max="14052" width="12.7109375" style="3" customWidth="1"/>
    <col min="14053" max="14053" width="2.7109375" style="3" customWidth="1"/>
    <col min="14054" max="14054" width="4.42578125" style="3" customWidth="1"/>
    <col min="14055" max="14055" width="0.5703125" style="3" customWidth="1"/>
    <col min="14056" max="14056" width="8.7109375" style="3" customWidth="1"/>
    <col min="14057" max="14057" width="3.42578125" style="3" customWidth="1"/>
    <col min="14058" max="14058" width="1" style="3" customWidth="1"/>
    <col min="14059" max="14059" width="0" style="3" hidden="1" customWidth="1"/>
    <col min="14060" max="14060" width="3.5703125" style="3" customWidth="1"/>
    <col min="14061" max="14061" width="6.140625" style="3" customWidth="1"/>
    <col min="14062" max="14062" width="14" style="3" customWidth="1"/>
    <col min="14063" max="14063" width="9.85546875" style="3" customWidth="1"/>
    <col min="14064" max="14064" width="0.28515625" style="3" customWidth="1"/>
    <col min="14065" max="14065" width="1.28515625" style="3" customWidth="1"/>
    <col min="14066" max="14066" width="0" style="3" hidden="1" customWidth="1"/>
    <col min="14067" max="14067" width="4" style="3" customWidth="1"/>
    <col min="14068" max="14068" width="3.140625" style="3" customWidth="1"/>
    <col min="14069" max="14069" width="0" style="3" hidden="1" customWidth="1"/>
    <col min="14070" max="14070" width="2" style="3" customWidth="1"/>
    <col min="14071" max="14071" width="0.5703125" style="3" customWidth="1"/>
    <col min="14072" max="14072" width="1.28515625" style="3" customWidth="1"/>
    <col min="14073" max="14073" width="8.28515625" style="3" customWidth="1"/>
    <col min="14074" max="14078" width="0" style="3" hidden="1" customWidth="1"/>
    <col min="14079" max="14080" width="9.140625" style="3"/>
    <col min="14081" max="14084" width="10.5703125" style="3" bestFit="1" customWidth="1"/>
    <col min="14085" max="14090" width="16.85546875" style="3" customWidth="1"/>
    <col min="14091" max="14306" width="9.140625" style="3"/>
    <col min="14307" max="14307" width="0.28515625" style="3" customWidth="1"/>
    <col min="14308" max="14308" width="12.7109375" style="3" customWidth="1"/>
    <col min="14309" max="14309" width="2.7109375" style="3" customWidth="1"/>
    <col min="14310" max="14310" width="4.42578125" style="3" customWidth="1"/>
    <col min="14311" max="14311" width="0.5703125" style="3" customWidth="1"/>
    <col min="14312" max="14312" width="8.7109375" style="3" customWidth="1"/>
    <col min="14313" max="14313" width="3.42578125" style="3" customWidth="1"/>
    <col min="14314" max="14314" width="1" style="3" customWidth="1"/>
    <col min="14315" max="14315" width="0" style="3" hidden="1" customWidth="1"/>
    <col min="14316" max="14316" width="3.5703125" style="3" customWidth="1"/>
    <col min="14317" max="14317" width="6.140625" style="3" customWidth="1"/>
    <col min="14318" max="14318" width="14" style="3" customWidth="1"/>
    <col min="14319" max="14319" width="9.85546875" style="3" customWidth="1"/>
    <col min="14320" max="14320" width="0.28515625" style="3" customWidth="1"/>
    <col min="14321" max="14321" width="1.28515625" style="3" customWidth="1"/>
    <col min="14322" max="14322" width="0" style="3" hidden="1" customWidth="1"/>
    <col min="14323" max="14323" width="4" style="3" customWidth="1"/>
    <col min="14324" max="14324" width="3.140625" style="3" customWidth="1"/>
    <col min="14325" max="14325" width="0" style="3" hidden="1" customWidth="1"/>
    <col min="14326" max="14326" width="2" style="3" customWidth="1"/>
    <col min="14327" max="14327" width="0.5703125" style="3" customWidth="1"/>
    <col min="14328" max="14328" width="1.28515625" style="3" customWidth="1"/>
    <col min="14329" max="14329" width="8.28515625" style="3" customWidth="1"/>
    <col min="14330" max="14334" width="0" style="3" hidden="1" customWidth="1"/>
    <col min="14335" max="14336" width="9.140625" style="3"/>
    <col min="14337" max="14340" width="10.5703125" style="3" bestFit="1" customWidth="1"/>
    <col min="14341" max="14346" width="16.85546875" style="3" customWidth="1"/>
    <col min="14347" max="14562" width="9.140625" style="3"/>
    <col min="14563" max="14563" width="0.28515625" style="3" customWidth="1"/>
    <col min="14564" max="14564" width="12.7109375" style="3" customWidth="1"/>
    <col min="14565" max="14565" width="2.7109375" style="3" customWidth="1"/>
    <col min="14566" max="14566" width="4.42578125" style="3" customWidth="1"/>
    <col min="14567" max="14567" width="0.5703125" style="3" customWidth="1"/>
    <col min="14568" max="14568" width="8.7109375" style="3" customWidth="1"/>
    <col min="14569" max="14569" width="3.42578125" style="3" customWidth="1"/>
    <col min="14570" max="14570" width="1" style="3" customWidth="1"/>
    <col min="14571" max="14571" width="0" style="3" hidden="1" customWidth="1"/>
    <col min="14572" max="14572" width="3.5703125" style="3" customWidth="1"/>
    <col min="14573" max="14573" width="6.140625" style="3" customWidth="1"/>
    <col min="14574" max="14574" width="14" style="3" customWidth="1"/>
    <col min="14575" max="14575" width="9.85546875" style="3" customWidth="1"/>
    <col min="14576" max="14576" width="0.28515625" style="3" customWidth="1"/>
    <col min="14577" max="14577" width="1.28515625" style="3" customWidth="1"/>
    <col min="14578" max="14578" width="0" style="3" hidden="1" customWidth="1"/>
    <col min="14579" max="14579" width="4" style="3" customWidth="1"/>
    <col min="14580" max="14580" width="3.140625" style="3" customWidth="1"/>
    <col min="14581" max="14581" width="0" style="3" hidden="1" customWidth="1"/>
    <col min="14582" max="14582" width="2" style="3" customWidth="1"/>
    <col min="14583" max="14583" width="0.5703125" style="3" customWidth="1"/>
    <col min="14584" max="14584" width="1.28515625" style="3" customWidth="1"/>
    <col min="14585" max="14585" width="8.28515625" style="3" customWidth="1"/>
    <col min="14586" max="14590" width="0" style="3" hidden="1" customWidth="1"/>
    <col min="14591" max="14592" width="9.140625" style="3"/>
    <col min="14593" max="14596" width="10.5703125" style="3" bestFit="1" customWidth="1"/>
    <col min="14597" max="14602" width="16.85546875" style="3" customWidth="1"/>
    <col min="14603" max="14818" width="9.140625" style="3"/>
    <col min="14819" max="14819" width="0.28515625" style="3" customWidth="1"/>
    <col min="14820" max="14820" width="12.7109375" style="3" customWidth="1"/>
    <col min="14821" max="14821" width="2.7109375" style="3" customWidth="1"/>
    <col min="14822" max="14822" width="4.42578125" style="3" customWidth="1"/>
    <col min="14823" max="14823" width="0.5703125" style="3" customWidth="1"/>
    <col min="14824" max="14824" width="8.7109375" style="3" customWidth="1"/>
    <col min="14825" max="14825" width="3.42578125" style="3" customWidth="1"/>
    <col min="14826" max="14826" width="1" style="3" customWidth="1"/>
    <col min="14827" max="14827" width="0" style="3" hidden="1" customWidth="1"/>
    <col min="14828" max="14828" width="3.5703125" style="3" customWidth="1"/>
    <col min="14829" max="14829" width="6.140625" style="3" customWidth="1"/>
    <col min="14830" max="14830" width="14" style="3" customWidth="1"/>
    <col min="14831" max="14831" width="9.85546875" style="3" customWidth="1"/>
    <col min="14832" max="14832" width="0.28515625" style="3" customWidth="1"/>
    <col min="14833" max="14833" width="1.28515625" style="3" customWidth="1"/>
    <col min="14834" max="14834" width="0" style="3" hidden="1" customWidth="1"/>
    <col min="14835" max="14835" width="4" style="3" customWidth="1"/>
    <col min="14836" max="14836" width="3.140625" style="3" customWidth="1"/>
    <col min="14837" max="14837" width="0" style="3" hidden="1" customWidth="1"/>
    <col min="14838" max="14838" width="2" style="3" customWidth="1"/>
    <col min="14839" max="14839" width="0.5703125" style="3" customWidth="1"/>
    <col min="14840" max="14840" width="1.28515625" style="3" customWidth="1"/>
    <col min="14841" max="14841" width="8.28515625" style="3" customWidth="1"/>
    <col min="14842" max="14846" width="0" style="3" hidden="1" customWidth="1"/>
    <col min="14847" max="14848" width="9.140625" style="3"/>
    <col min="14849" max="14852" width="10.5703125" style="3" bestFit="1" customWidth="1"/>
    <col min="14853" max="14858" width="16.85546875" style="3" customWidth="1"/>
    <col min="14859" max="15074" width="9.140625" style="3"/>
    <col min="15075" max="15075" width="0.28515625" style="3" customWidth="1"/>
    <col min="15076" max="15076" width="12.7109375" style="3" customWidth="1"/>
    <col min="15077" max="15077" width="2.7109375" style="3" customWidth="1"/>
    <col min="15078" max="15078" width="4.42578125" style="3" customWidth="1"/>
    <col min="15079" max="15079" width="0.5703125" style="3" customWidth="1"/>
    <col min="15080" max="15080" width="8.7109375" style="3" customWidth="1"/>
    <col min="15081" max="15081" width="3.42578125" style="3" customWidth="1"/>
    <col min="15082" max="15082" width="1" style="3" customWidth="1"/>
    <col min="15083" max="15083" width="0" style="3" hidden="1" customWidth="1"/>
    <col min="15084" max="15084" width="3.5703125" style="3" customWidth="1"/>
    <col min="15085" max="15085" width="6.140625" style="3" customWidth="1"/>
    <col min="15086" max="15086" width="14" style="3" customWidth="1"/>
    <col min="15087" max="15087" width="9.85546875" style="3" customWidth="1"/>
    <col min="15088" max="15088" width="0.28515625" style="3" customWidth="1"/>
    <col min="15089" max="15089" width="1.28515625" style="3" customWidth="1"/>
    <col min="15090" max="15090" width="0" style="3" hidden="1" customWidth="1"/>
    <col min="15091" max="15091" width="4" style="3" customWidth="1"/>
    <col min="15092" max="15092" width="3.140625" style="3" customWidth="1"/>
    <col min="15093" max="15093" width="0" style="3" hidden="1" customWidth="1"/>
    <col min="15094" max="15094" width="2" style="3" customWidth="1"/>
    <col min="15095" max="15095" width="0.5703125" style="3" customWidth="1"/>
    <col min="15096" max="15096" width="1.28515625" style="3" customWidth="1"/>
    <col min="15097" max="15097" width="8.28515625" style="3" customWidth="1"/>
    <col min="15098" max="15102" width="0" style="3" hidden="1" customWidth="1"/>
    <col min="15103" max="15104" width="9.140625" style="3"/>
    <col min="15105" max="15108" width="10.5703125" style="3" bestFit="1" customWidth="1"/>
    <col min="15109" max="15114" width="16.85546875" style="3" customWidth="1"/>
    <col min="15115" max="15330" width="9.140625" style="3"/>
    <col min="15331" max="15331" width="0.28515625" style="3" customWidth="1"/>
    <col min="15332" max="15332" width="12.7109375" style="3" customWidth="1"/>
    <col min="15333" max="15333" width="2.7109375" style="3" customWidth="1"/>
    <col min="15334" max="15334" width="4.42578125" style="3" customWidth="1"/>
    <col min="15335" max="15335" width="0.5703125" style="3" customWidth="1"/>
    <col min="15336" max="15336" width="8.7109375" style="3" customWidth="1"/>
    <col min="15337" max="15337" width="3.42578125" style="3" customWidth="1"/>
    <col min="15338" max="15338" width="1" style="3" customWidth="1"/>
    <col min="15339" max="15339" width="0" style="3" hidden="1" customWidth="1"/>
    <col min="15340" max="15340" width="3.5703125" style="3" customWidth="1"/>
    <col min="15341" max="15341" width="6.140625" style="3" customWidth="1"/>
    <col min="15342" max="15342" width="14" style="3" customWidth="1"/>
    <col min="15343" max="15343" width="9.85546875" style="3" customWidth="1"/>
    <col min="15344" max="15344" width="0.28515625" style="3" customWidth="1"/>
    <col min="15345" max="15345" width="1.28515625" style="3" customWidth="1"/>
    <col min="15346" max="15346" width="0" style="3" hidden="1" customWidth="1"/>
    <col min="15347" max="15347" width="4" style="3" customWidth="1"/>
    <col min="15348" max="15348" width="3.140625" style="3" customWidth="1"/>
    <col min="15349" max="15349" width="0" style="3" hidden="1" customWidth="1"/>
    <col min="15350" max="15350" width="2" style="3" customWidth="1"/>
    <col min="15351" max="15351" width="0.5703125" style="3" customWidth="1"/>
    <col min="15352" max="15352" width="1.28515625" style="3" customWidth="1"/>
    <col min="15353" max="15353" width="8.28515625" style="3" customWidth="1"/>
    <col min="15354" max="15358" width="0" style="3" hidden="1" customWidth="1"/>
    <col min="15359" max="15360" width="9.140625" style="3"/>
    <col min="15361" max="15364" width="10.5703125" style="3" bestFit="1" customWidth="1"/>
    <col min="15365" max="15370" width="16.85546875" style="3" customWidth="1"/>
    <col min="15371" max="15586" width="9.140625" style="3"/>
    <col min="15587" max="15587" width="0.28515625" style="3" customWidth="1"/>
    <col min="15588" max="15588" width="12.7109375" style="3" customWidth="1"/>
    <col min="15589" max="15589" width="2.7109375" style="3" customWidth="1"/>
    <col min="15590" max="15590" width="4.42578125" style="3" customWidth="1"/>
    <col min="15591" max="15591" width="0.5703125" style="3" customWidth="1"/>
    <col min="15592" max="15592" width="8.7109375" style="3" customWidth="1"/>
    <col min="15593" max="15593" width="3.42578125" style="3" customWidth="1"/>
    <col min="15594" max="15594" width="1" style="3" customWidth="1"/>
    <col min="15595" max="15595" width="0" style="3" hidden="1" customWidth="1"/>
    <col min="15596" max="15596" width="3.5703125" style="3" customWidth="1"/>
    <col min="15597" max="15597" width="6.140625" style="3" customWidth="1"/>
    <col min="15598" max="15598" width="14" style="3" customWidth="1"/>
    <col min="15599" max="15599" width="9.85546875" style="3" customWidth="1"/>
    <col min="15600" max="15600" width="0.28515625" style="3" customWidth="1"/>
    <col min="15601" max="15601" width="1.28515625" style="3" customWidth="1"/>
    <col min="15602" max="15602" width="0" style="3" hidden="1" customWidth="1"/>
    <col min="15603" max="15603" width="4" style="3" customWidth="1"/>
    <col min="15604" max="15604" width="3.140625" style="3" customWidth="1"/>
    <col min="15605" max="15605" width="0" style="3" hidden="1" customWidth="1"/>
    <col min="15606" max="15606" width="2" style="3" customWidth="1"/>
    <col min="15607" max="15607" width="0.5703125" style="3" customWidth="1"/>
    <col min="15608" max="15608" width="1.28515625" style="3" customWidth="1"/>
    <col min="15609" max="15609" width="8.28515625" style="3" customWidth="1"/>
    <col min="15610" max="15614" width="0" style="3" hidden="1" customWidth="1"/>
    <col min="15615" max="15616" width="9.140625" style="3"/>
    <col min="15617" max="15620" width="10.5703125" style="3" bestFit="1" customWidth="1"/>
    <col min="15621" max="15626" width="16.85546875" style="3" customWidth="1"/>
    <col min="15627" max="15842" width="9.140625" style="3"/>
    <col min="15843" max="15843" width="0.28515625" style="3" customWidth="1"/>
    <col min="15844" max="15844" width="12.7109375" style="3" customWidth="1"/>
    <col min="15845" max="15845" width="2.7109375" style="3" customWidth="1"/>
    <col min="15846" max="15846" width="4.42578125" style="3" customWidth="1"/>
    <col min="15847" max="15847" width="0.5703125" style="3" customWidth="1"/>
    <col min="15848" max="15848" width="8.7109375" style="3" customWidth="1"/>
    <col min="15849" max="15849" width="3.42578125" style="3" customWidth="1"/>
    <col min="15850" max="15850" width="1" style="3" customWidth="1"/>
    <col min="15851" max="15851" width="0" style="3" hidden="1" customWidth="1"/>
    <col min="15852" max="15852" width="3.5703125" style="3" customWidth="1"/>
    <col min="15853" max="15853" width="6.140625" style="3" customWidth="1"/>
    <col min="15854" max="15854" width="14" style="3" customWidth="1"/>
    <col min="15855" max="15855" width="9.85546875" style="3" customWidth="1"/>
    <col min="15856" max="15856" width="0.28515625" style="3" customWidth="1"/>
    <col min="15857" max="15857" width="1.28515625" style="3" customWidth="1"/>
    <col min="15858" max="15858" width="0" style="3" hidden="1" customWidth="1"/>
    <col min="15859" max="15859" width="4" style="3" customWidth="1"/>
    <col min="15860" max="15860" width="3.140625" style="3" customWidth="1"/>
    <col min="15861" max="15861" width="0" style="3" hidden="1" customWidth="1"/>
    <col min="15862" max="15862" width="2" style="3" customWidth="1"/>
    <col min="15863" max="15863" width="0.5703125" style="3" customWidth="1"/>
    <col min="15864" max="15864" width="1.28515625" style="3" customWidth="1"/>
    <col min="15865" max="15865" width="8.28515625" style="3" customWidth="1"/>
    <col min="15866" max="15870" width="0" style="3" hidden="1" customWidth="1"/>
    <col min="15871" max="15872" width="9.140625" style="3"/>
    <col min="15873" max="15876" width="10.5703125" style="3" bestFit="1" customWidth="1"/>
    <col min="15877" max="15882" width="16.85546875" style="3" customWidth="1"/>
    <col min="15883" max="16098" width="9.140625" style="3"/>
    <col min="16099" max="16099" width="0.28515625" style="3" customWidth="1"/>
    <col min="16100" max="16100" width="12.7109375" style="3" customWidth="1"/>
    <col min="16101" max="16101" width="2.7109375" style="3" customWidth="1"/>
    <col min="16102" max="16102" width="4.42578125" style="3" customWidth="1"/>
    <col min="16103" max="16103" width="0.5703125" style="3" customWidth="1"/>
    <col min="16104" max="16104" width="8.7109375" style="3" customWidth="1"/>
    <col min="16105" max="16105" width="3.42578125" style="3" customWidth="1"/>
    <col min="16106" max="16106" width="1" style="3" customWidth="1"/>
    <col min="16107" max="16107" width="0" style="3" hidden="1" customWidth="1"/>
    <col min="16108" max="16108" width="3.5703125" style="3" customWidth="1"/>
    <col min="16109" max="16109" width="6.140625" style="3" customWidth="1"/>
    <col min="16110" max="16110" width="14" style="3" customWidth="1"/>
    <col min="16111" max="16111" width="9.85546875" style="3" customWidth="1"/>
    <col min="16112" max="16112" width="0.28515625" style="3" customWidth="1"/>
    <col min="16113" max="16113" width="1.28515625" style="3" customWidth="1"/>
    <col min="16114" max="16114" width="0" style="3" hidden="1" customWidth="1"/>
    <col min="16115" max="16115" width="4" style="3" customWidth="1"/>
    <col min="16116" max="16116" width="3.140625" style="3" customWidth="1"/>
    <col min="16117" max="16117" width="0" style="3" hidden="1" customWidth="1"/>
    <col min="16118" max="16118" width="2" style="3" customWidth="1"/>
    <col min="16119" max="16119" width="0.5703125" style="3" customWidth="1"/>
    <col min="16120" max="16120" width="1.28515625" style="3" customWidth="1"/>
    <col min="16121" max="16121" width="8.28515625" style="3" customWidth="1"/>
    <col min="16122" max="16126" width="0" style="3" hidden="1" customWidth="1"/>
    <col min="16127" max="16128" width="9.140625" style="3"/>
    <col min="16129" max="16132" width="10.5703125" style="3" bestFit="1" customWidth="1"/>
    <col min="16133" max="16138" width="16.85546875" style="3" customWidth="1"/>
    <col min="16139" max="16384" width="9.140625" style="3"/>
  </cols>
  <sheetData>
    <row r="1" spans="1:15" ht="3.75" customHeight="1">
      <c r="B1" s="6"/>
      <c r="C1" s="6"/>
      <c r="D1" s="6"/>
      <c r="E1" s="6"/>
      <c r="F1" s="6"/>
      <c r="G1" s="6"/>
      <c r="H1" s="6"/>
      <c r="I1" s="6"/>
      <c r="J1" s="6"/>
    </row>
    <row r="2" spans="1:15" ht="60.75" customHeight="1">
      <c r="A2" s="15"/>
      <c r="B2" s="2"/>
      <c r="C2" s="2"/>
      <c r="D2" s="2"/>
      <c r="E2" s="2"/>
      <c r="F2" s="2"/>
      <c r="G2" s="99" t="str">
        <f>'NStar 0-499K'!$F$2</f>
        <v>Effective: December 1, 2015</v>
      </c>
      <c r="H2" s="109"/>
      <c r="I2" s="14"/>
      <c r="J2" s="14"/>
      <c r="K2" s="1"/>
    </row>
    <row r="3" spans="1:15" ht="9.75" hidden="1" customHeight="1">
      <c r="A3" s="15"/>
      <c r="B3" s="15"/>
      <c r="C3" s="15"/>
      <c r="D3" s="15"/>
      <c r="E3" s="15"/>
      <c r="F3" s="110"/>
      <c r="G3" s="110"/>
      <c r="H3" s="15"/>
      <c r="I3" s="15"/>
      <c r="J3" s="15"/>
    </row>
    <row r="4" spans="1:15" ht="409.6" hidden="1" customHeight="1">
      <c r="A4" s="15"/>
      <c r="B4" s="15"/>
      <c r="C4" s="15"/>
      <c r="D4" s="15"/>
      <c r="E4" s="15"/>
      <c r="F4" s="15"/>
      <c r="G4" s="15"/>
      <c r="H4" s="15"/>
      <c r="I4" s="15"/>
      <c r="J4" s="15"/>
    </row>
    <row r="5" spans="1:15" ht="6" hidden="1" customHeight="1">
      <c r="A5" s="15"/>
      <c r="B5" s="15"/>
      <c r="C5" s="15"/>
      <c r="D5" s="15"/>
      <c r="E5" s="15"/>
      <c r="F5" s="110"/>
      <c r="G5" s="110"/>
      <c r="H5" s="15"/>
      <c r="I5" s="15"/>
      <c r="J5" s="15"/>
    </row>
    <row r="6" spans="1:15" ht="6" hidden="1" customHeight="1">
      <c r="A6" s="15"/>
      <c r="B6" s="15"/>
      <c r="C6" s="15"/>
      <c r="D6" s="15"/>
      <c r="E6" s="15"/>
      <c r="F6" s="15"/>
      <c r="G6" s="15" t="s">
        <v>59</v>
      </c>
      <c r="H6" s="15"/>
      <c r="I6" s="15"/>
      <c r="J6" s="15"/>
    </row>
    <row r="7" spans="1:15" s="56" customFormat="1" ht="17.25" customHeight="1" thickBot="1">
      <c r="I7" s="54" t="str">
        <f>'NStar 0-499K'!I3</f>
        <v>100% REC Adder:</v>
      </c>
    </row>
    <row r="8" spans="1:15" s="56" customFormat="1" ht="17.25" customHeight="1" thickTop="1" thickBot="1">
      <c r="I8" s="57">
        <f>'NStar 0-499K'!I4</f>
        <v>1.6000000000000001E-3</v>
      </c>
    </row>
    <row r="9" spans="1:15" s="56" customFormat="1" ht="42.75" customHeight="1" thickTop="1" thickBot="1">
      <c r="I9" s="58" t="s">
        <v>49</v>
      </c>
    </row>
    <row r="10" spans="1:15" ht="19.5" customHeight="1" thickBot="1">
      <c r="B10" s="81" t="s">
        <v>0</v>
      </c>
      <c r="C10" s="83" t="s">
        <v>1</v>
      </c>
      <c r="D10" s="85" t="s">
        <v>2</v>
      </c>
      <c r="E10" s="93" t="s">
        <v>3</v>
      </c>
      <c r="F10" s="94"/>
      <c r="G10" s="94"/>
      <c r="H10" s="94"/>
      <c r="I10" s="94"/>
      <c r="J10" s="95"/>
    </row>
    <row r="11" spans="1:15" ht="19.5" customHeight="1" thickBot="1">
      <c r="B11" s="82"/>
      <c r="C11" s="84"/>
      <c r="D11" s="86"/>
      <c r="E11" s="26">
        <f>'NStar 0-499K'!$D$11</f>
        <v>42352</v>
      </c>
      <c r="F11" s="26">
        <f>'NStar 0-499K'!$E$11</f>
        <v>42383</v>
      </c>
      <c r="G11" s="26">
        <f>'NStar 0-499K'!$F$11</f>
        <v>42414</v>
      </c>
      <c r="H11" s="26">
        <f>'NStar 0-499K'!$G$11</f>
        <v>42443</v>
      </c>
      <c r="I11" s="26">
        <f>'NStar 0-499K'!$H$11</f>
        <v>42474</v>
      </c>
      <c r="J11" s="26">
        <f>'NStar 0-499K'!$I$11</f>
        <v>42504</v>
      </c>
    </row>
    <row r="12" spans="1:15" ht="27" customHeight="1" thickBot="1">
      <c r="B12" s="43" t="s">
        <v>30</v>
      </c>
      <c r="C12" s="44" t="s">
        <v>31</v>
      </c>
      <c r="D12" s="43">
        <v>6</v>
      </c>
      <c r="E12" s="59">
        <f>'WMECO 0-499K'!E14-0.0011</f>
        <v>8.9770000000000003E-2</v>
      </c>
      <c r="F12" s="59">
        <f>'WMECO 0-499K'!F14-0.0011</f>
        <v>8.8359999999999994E-2</v>
      </c>
      <c r="G12" s="59">
        <f>'WMECO 0-499K'!G14-0.0011</f>
        <v>8.448E-2</v>
      </c>
      <c r="H12" s="59">
        <f>'WMECO 0-499K'!H14-0.0011</f>
        <v>7.9199999999999993E-2</v>
      </c>
      <c r="I12" s="59">
        <f>'WMECO 0-499K'!I14-0.0011</f>
        <v>7.5810000000000002E-2</v>
      </c>
      <c r="J12" s="59">
        <f>'WMECO 0-499K'!J14-0.0011</f>
        <v>7.5609999999999997E-2</v>
      </c>
      <c r="K12" s="4"/>
      <c r="L12" s="4"/>
      <c r="M12" s="4"/>
      <c r="N12" s="4"/>
      <c r="O12" s="4"/>
    </row>
    <row r="13" spans="1:15" ht="27" customHeight="1" thickBot="1">
      <c r="B13" s="43" t="s">
        <v>30</v>
      </c>
      <c r="C13" s="44" t="s">
        <v>31</v>
      </c>
      <c r="D13" s="43">
        <v>12</v>
      </c>
      <c r="E13" s="59">
        <f>'WMECO 0-499K'!E15-0.0011</f>
        <v>8.3679999999999991E-2</v>
      </c>
      <c r="F13" s="59">
        <f>'WMECO 0-499K'!F15-0.0011</f>
        <v>8.4639999999999993E-2</v>
      </c>
      <c r="G13" s="59">
        <f>'WMECO 0-499K'!G15-0.0011</f>
        <v>8.5519999999999999E-2</v>
      </c>
      <c r="H13" s="59">
        <f>'WMECO 0-499K'!H15-0.0011</f>
        <v>8.5489999999999997E-2</v>
      </c>
      <c r="I13" s="59">
        <f>'WMECO 0-499K'!I15-0.0011</f>
        <v>8.4440000000000001E-2</v>
      </c>
      <c r="J13" s="59">
        <f>'WMECO 0-499K'!J15-0.0011</f>
        <v>8.4379999999999997E-2</v>
      </c>
      <c r="K13" s="4"/>
      <c r="L13" s="4"/>
      <c r="M13" s="4"/>
      <c r="N13" s="4"/>
      <c r="O13" s="4"/>
    </row>
    <row r="14" spans="1:15" ht="27" customHeight="1" thickBot="1">
      <c r="B14" s="43" t="s">
        <v>30</v>
      </c>
      <c r="C14" s="44" t="s">
        <v>31</v>
      </c>
      <c r="D14" s="43">
        <v>18</v>
      </c>
      <c r="E14" s="59">
        <f>'WMECO 0-499K'!E16-0.0011</f>
        <v>8.6029999999999995E-2</v>
      </c>
      <c r="F14" s="59">
        <f>'WMECO 0-499K'!F16-0.0011</f>
        <v>8.6370000000000002E-2</v>
      </c>
      <c r="G14" s="59">
        <f>'WMECO 0-499K'!G16-0.0011</f>
        <v>8.5730000000000001E-2</v>
      </c>
      <c r="H14" s="59">
        <f>'WMECO 0-499K'!H16-0.0011</f>
        <v>8.4650000000000003E-2</v>
      </c>
      <c r="I14" s="59">
        <f>'WMECO 0-499K'!I16-0.0011</f>
        <v>8.4269999999999998E-2</v>
      </c>
      <c r="J14" s="59">
        <f>'WMECO 0-499K'!J16-0.0011</f>
        <v>8.4690000000000001E-2</v>
      </c>
      <c r="K14" s="4"/>
      <c r="L14" s="4"/>
      <c r="M14" s="4"/>
      <c r="N14" s="4"/>
      <c r="O14" s="4"/>
    </row>
    <row r="15" spans="1:15" ht="27" customHeight="1" thickBot="1">
      <c r="B15" s="43" t="s">
        <v>30</v>
      </c>
      <c r="C15" s="44" t="s">
        <v>31</v>
      </c>
      <c r="D15" s="43">
        <v>24</v>
      </c>
      <c r="E15" s="59">
        <f>'WMECO 0-499K'!E17-0.0011</f>
        <v>8.7050000000000002E-2</v>
      </c>
      <c r="F15" s="59">
        <f>'WMECO 0-499K'!F17-0.0011</f>
        <v>8.7840000000000001E-2</v>
      </c>
      <c r="G15" s="59">
        <f>'WMECO 0-499K'!G17-0.0011</f>
        <v>8.9119999999999991E-2</v>
      </c>
      <c r="H15" s="59">
        <f>'WMECO 0-499K'!H17-0.0011</f>
        <v>9.0069999999999997E-2</v>
      </c>
      <c r="I15" s="59">
        <f>'WMECO 0-499K'!I17-0.0011</f>
        <v>9.0670000000000001E-2</v>
      </c>
      <c r="J15" s="59">
        <f>'WMECO 0-499K'!J17-0.0011</f>
        <v>9.1139999999999999E-2</v>
      </c>
      <c r="K15" s="4"/>
      <c r="L15" s="4"/>
      <c r="M15" s="4"/>
      <c r="N15" s="4"/>
      <c r="O15" s="4"/>
    </row>
    <row r="16" spans="1:15" ht="27" customHeight="1" thickBot="1">
      <c r="B16" s="49" t="s">
        <v>46</v>
      </c>
      <c r="C16" s="44" t="s">
        <v>31</v>
      </c>
      <c r="D16" s="69">
        <f>Sheet1!X271</f>
        <v>6</v>
      </c>
      <c r="E16" s="59" t="str">
        <f>IF(Sheet1!$X$270=E11,Sheet1!$Q$270-0.0011+'NStar 0-499K'!Y12, " ")</f>
        <v xml:space="preserve"> </v>
      </c>
      <c r="F16" s="59" t="str">
        <f>IF(Sheet1!$X$270=F11,Sheet1!$Q$270-0.0011+'NStar 0-499K'!Y12, " ")</f>
        <v xml:space="preserve"> </v>
      </c>
      <c r="G16" s="59" t="str">
        <f>IF(Sheet1!$X$270=G11,Sheet1!$Q$270-0.0011+'NStar 0-499K'!Y12, " ")</f>
        <v xml:space="preserve"> </v>
      </c>
      <c r="H16" s="59" t="str">
        <f>IF(Sheet1!$X$270=H11,Sheet1!$Q$270-0.0011+'NStar 0-499K'!Y12, " ")</f>
        <v xml:space="preserve"> </v>
      </c>
      <c r="I16" s="59" t="str">
        <f>IF(Sheet1!$X$270=I11,Sheet1!$Q$270-0.0011+'NStar 0-499K'!Y12, " ")</f>
        <v xml:space="preserve"> </v>
      </c>
      <c r="J16" s="59">
        <f>IF(Sheet1!$X$270=J11,Sheet1!$Q$270-0.0011+'NStar 0-499K'!Y12, " ")</f>
        <v>7.5609999999999997E-2</v>
      </c>
    </row>
    <row r="17" spans="2:15" s="52" customFormat="1" ht="27" customHeight="1" thickBot="1">
      <c r="B17" s="43" t="s">
        <v>58</v>
      </c>
      <c r="C17" s="67" t="s">
        <v>31</v>
      </c>
      <c r="D17" s="70">
        <v>6</v>
      </c>
      <c r="E17" s="68">
        <f>VLOOKUP(D17,Sheet1!A270:I288,4,FALSE)-0.0011+'NStar 0-499K'!Y12</f>
        <v>8.9770000000000003E-2</v>
      </c>
      <c r="F17" s="59">
        <f>VLOOKUP(D17,Sheet1!A270:I288,5,FALSE)-0.0011+'NStar 0-499K'!Y12</f>
        <v>8.8359999999999994E-2</v>
      </c>
      <c r="G17" s="59">
        <f>VLOOKUP(D17,Sheet1!A270:I288,6,FALSE)-0.0011+'NStar 0-499K'!Y12</f>
        <v>8.448E-2</v>
      </c>
      <c r="H17" s="59">
        <f>VLOOKUP(D17,Sheet1!A270:I288,7,FALSE)-0.0011+'NStar 0-499K'!Y12</f>
        <v>7.9199999999999993E-2</v>
      </c>
      <c r="I17" s="59">
        <f>VLOOKUP(D17,Sheet1!A270:I288,8,FALSE)-0.0011+'NStar 0-499K'!Y12</f>
        <v>7.5810000000000002E-2</v>
      </c>
      <c r="J17" s="59">
        <f>VLOOKUP(D17,Sheet1!A270:I288,9,FALSE)-0.0011+'NStar 0-499K'!Y12</f>
        <v>7.5609999999999997E-2</v>
      </c>
    </row>
    <row r="18" spans="2:15" ht="18.75" customHeight="1" thickBot="1">
      <c r="B18" s="48"/>
      <c r="C18" s="48"/>
      <c r="D18" s="48"/>
      <c r="E18" s="63"/>
      <c r="F18" s="63"/>
      <c r="G18" s="63"/>
      <c r="H18" s="63"/>
      <c r="I18" s="63"/>
      <c r="J18" s="63"/>
    </row>
    <row r="19" spans="2:15" ht="18.75" customHeight="1" thickBot="1">
      <c r="B19" s="87" t="s">
        <v>0</v>
      </c>
      <c r="C19" s="89" t="s">
        <v>1</v>
      </c>
      <c r="D19" s="91" t="s">
        <v>2</v>
      </c>
      <c r="E19" s="105" t="s">
        <v>3</v>
      </c>
      <c r="F19" s="106"/>
      <c r="G19" s="106"/>
      <c r="H19" s="106"/>
      <c r="I19" s="106"/>
      <c r="J19" s="116"/>
    </row>
    <row r="20" spans="2:15" ht="18.75" customHeight="1" thickBot="1">
      <c r="B20" s="88"/>
      <c r="C20" s="90"/>
      <c r="D20" s="92"/>
      <c r="E20" s="62">
        <f>'NStar 0-499K'!$D$11</f>
        <v>42352</v>
      </c>
      <c r="F20" s="62">
        <f>'NStar 0-499K'!$E$11</f>
        <v>42383</v>
      </c>
      <c r="G20" s="62">
        <f>'NStar 0-499K'!$F$11</f>
        <v>42414</v>
      </c>
      <c r="H20" s="62">
        <f>'NStar 0-499K'!$G$11</f>
        <v>42443</v>
      </c>
      <c r="I20" s="62">
        <f>'NStar 0-499K'!$H$11</f>
        <v>42474</v>
      </c>
      <c r="J20" s="62">
        <f>'NStar 0-499K'!$I$11</f>
        <v>42504</v>
      </c>
    </row>
    <row r="21" spans="2:15" ht="27" customHeight="1" thickBot="1">
      <c r="B21" s="43" t="s">
        <v>30</v>
      </c>
      <c r="C21" s="44" t="s">
        <v>6</v>
      </c>
      <c r="D21" s="43">
        <v>6</v>
      </c>
      <c r="E21" s="59">
        <f>'WMECO 0-499K'!E23-0.0011</f>
        <v>8.743999999999999E-2</v>
      </c>
      <c r="F21" s="59">
        <f>'WMECO 0-499K'!F23-0.0011</f>
        <v>8.6050000000000001E-2</v>
      </c>
      <c r="G21" s="59">
        <f>'WMECO 0-499K'!G23-0.0011</f>
        <v>8.2229999999999998E-2</v>
      </c>
      <c r="H21" s="59">
        <f>'WMECO 0-499K'!H23-0.0011</f>
        <v>7.7079999999999996E-2</v>
      </c>
      <c r="I21" s="59">
        <f>'WMECO 0-499K'!I23-0.0011</f>
        <v>7.3759999999999992E-2</v>
      </c>
      <c r="J21" s="59">
        <f>'WMECO 0-499K'!J23-0.0011</f>
        <v>7.356E-2</v>
      </c>
      <c r="K21" s="4"/>
      <c r="L21" s="4"/>
      <c r="M21" s="4"/>
      <c r="N21" s="4"/>
      <c r="O21" s="4"/>
    </row>
    <row r="22" spans="2:15" ht="27" customHeight="1" thickBot="1">
      <c r="B22" s="43" t="s">
        <v>30</v>
      </c>
      <c r="C22" s="44" t="s">
        <v>6</v>
      </c>
      <c r="D22" s="43">
        <v>12</v>
      </c>
      <c r="E22" s="59">
        <f>'WMECO 0-499K'!E24-0.0011</f>
        <v>8.1470000000000001E-2</v>
      </c>
      <c r="F22" s="59">
        <f>'WMECO 0-499K'!F24-0.0011</f>
        <v>8.2379999999999995E-2</v>
      </c>
      <c r="G22" s="59">
        <f>'WMECO 0-499K'!G24-0.0011</f>
        <v>8.3209999999999992E-2</v>
      </c>
      <c r="H22" s="59">
        <f>'WMECO 0-499K'!H24-0.0011</f>
        <v>8.317999999999999E-2</v>
      </c>
      <c r="I22" s="59">
        <f>'WMECO 0-499K'!I24-0.0011</f>
        <v>8.2169999999999993E-2</v>
      </c>
      <c r="J22" s="59">
        <f>'WMECO 0-499K'!J24-0.0011</f>
        <v>8.2099999999999992E-2</v>
      </c>
      <c r="K22" s="4"/>
      <c r="L22" s="4"/>
      <c r="M22" s="4"/>
      <c r="N22" s="4"/>
      <c r="O22" s="4"/>
    </row>
    <row r="23" spans="2:15" ht="27" customHeight="1" thickBot="1">
      <c r="B23" s="43" t="s">
        <v>30</v>
      </c>
      <c r="C23" s="44" t="s">
        <v>6</v>
      </c>
      <c r="D23" s="43">
        <v>18</v>
      </c>
      <c r="E23" s="59">
        <f>'WMECO 0-499K'!E25-0.0011</f>
        <v>8.3739999999999995E-2</v>
      </c>
      <c r="F23" s="59">
        <f>'WMECO 0-499K'!F25-0.0011</f>
        <v>8.4080000000000002E-2</v>
      </c>
      <c r="G23" s="59">
        <f>'WMECO 0-499K'!G25-0.0011</f>
        <v>8.3470000000000003E-2</v>
      </c>
      <c r="H23" s="59">
        <f>'WMECO 0-499K'!H25-0.0011</f>
        <v>8.2429999999999989E-2</v>
      </c>
      <c r="I23" s="59">
        <f>'WMECO 0-499K'!I25-0.0011</f>
        <v>8.208E-2</v>
      </c>
      <c r="J23" s="59">
        <f>'WMECO 0-499K'!J25-0.0011</f>
        <v>8.2519999999999996E-2</v>
      </c>
      <c r="K23" s="4"/>
      <c r="L23" s="4"/>
      <c r="M23" s="4"/>
      <c r="N23" s="4"/>
      <c r="O23" s="4"/>
    </row>
    <row r="24" spans="2:15" ht="27" customHeight="1" thickBot="1">
      <c r="B24" s="43" t="s">
        <v>30</v>
      </c>
      <c r="C24" s="44" t="s">
        <v>6</v>
      </c>
      <c r="D24" s="43">
        <v>24</v>
      </c>
      <c r="E24" s="59">
        <f>'WMECO 0-499K'!E26-0.0011</f>
        <v>8.4819999999999993E-2</v>
      </c>
      <c r="F24" s="59">
        <f>'WMECO 0-499K'!F26-0.0011</f>
        <v>8.5609999999999992E-2</v>
      </c>
      <c r="G24" s="59">
        <f>'WMECO 0-499K'!G26-0.0011</f>
        <v>8.6870000000000003E-2</v>
      </c>
      <c r="H24" s="59">
        <f>'WMECO 0-499K'!H26-0.0011</f>
        <v>8.7819999999999995E-2</v>
      </c>
      <c r="I24" s="59">
        <f>'WMECO 0-499K'!I26-0.0011</f>
        <v>8.8410000000000002E-2</v>
      </c>
      <c r="J24" s="59">
        <f>'WMECO 0-499K'!J26-0.0011</f>
        <v>8.8880000000000001E-2</v>
      </c>
      <c r="K24" s="4"/>
      <c r="L24" s="4"/>
      <c r="M24" s="4"/>
      <c r="N24" s="4"/>
      <c r="O24" s="4"/>
    </row>
    <row r="25" spans="2:15" ht="27" customHeight="1" thickBot="1">
      <c r="B25" s="49" t="s">
        <v>46</v>
      </c>
      <c r="C25" s="44" t="s">
        <v>6</v>
      </c>
      <c r="D25" s="69">
        <f>Sheet1!X290</f>
        <v>6</v>
      </c>
      <c r="E25" s="59" t="str">
        <f>IF(Sheet1!$X$289=E20,Sheet1!$Q$289-0.0011+'NStar 0-499K'!Y12, " ")</f>
        <v xml:space="preserve"> </v>
      </c>
      <c r="F25" s="59" t="str">
        <f>IF(Sheet1!$X$289=F20,Sheet1!$Q$289-0.0011+'NStar 0-499K'!Y12, " ")</f>
        <v xml:space="preserve"> </v>
      </c>
      <c r="G25" s="59" t="str">
        <f>IF(Sheet1!$X$289=G20,Sheet1!$Q$289-0.0011+'NStar 0-499K'!Y12, " ")</f>
        <v xml:space="preserve"> </v>
      </c>
      <c r="H25" s="59" t="str">
        <f>IF(Sheet1!$X$289=H20,Sheet1!$Q$289-0.0011+'NStar 0-499K'!Y12, " ")</f>
        <v xml:space="preserve"> </v>
      </c>
      <c r="I25" s="59" t="str">
        <f>IF(Sheet1!$X$289=I20,Sheet1!$Q$289-0.0011+'NStar 0-499K'!Y12, " ")</f>
        <v xml:space="preserve"> </v>
      </c>
      <c r="J25" s="59">
        <f>IF(Sheet1!$X$289=J20,Sheet1!$Q$289-0.0011+'NStar 0-499K'!Y12, " ")</f>
        <v>7.356E-2</v>
      </c>
    </row>
    <row r="26" spans="2:15" s="52" customFormat="1" ht="27" customHeight="1" thickBot="1">
      <c r="B26" s="43" t="s">
        <v>58</v>
      </c>
      <c r="C26" s="67" t="s">
        <v>6</v>
      </c>
      <c r="D26" s="70">
        <v>6</v>
      </c>
      <c r="E26" s="68">
        <f>VLOOKUP(D26,Sheet1!A289:I307,4,FALSE)-0.0011+'NStar 0-499K'!Y12</f>
        <v>8.743999999999999E-2</v>
      </c>
      <c r="F26" s="59">
        <f>VLOOKUP(D26,Sheet1!A289:I307,5,FALSE)-0.0011+'NStar 0-499K'!Y12</f>
        <v>8.6050000000000001E-2</v>
      </c>
      <c r="G26" s="59">
        <f>VLOOKUP(D26,Sheet1!A289:I307,6,FALSE)-0.0011+'NStar 0-499K'!Y12</f>
        <v>8.2229999999999998E-2</v>
      </c>
      <c r="H26" s="59">
        <f>VLOOKUP(D26,Sheet1!A289:I307,7,FALSE)-0.0011+'NStar 0-499K'!Y12</f>
        <v>7.7079999999999996E-2</v>
      </c>
      <c r="I26" s="59">
        <f>VLOOKUP(D26,Sheet1!A289:I307,8,FALSE)-0.0011+'NStar 0-499K'!Y12</f>
        <v>7.3759999999999992E-2</v>
      </c>
      <c r="J26" s="59">
        <f>VLOOKUP(D26,Sheet1!A289:I307,9,FALSE)-0.0011+'NStar 0-499K'!Y12</f>
        <v>7.356E-2</v>
      </c>
    </row>
    <row r="27" spans="2:15" ht="18.75" customHeight="1">
      <c r="B27" s="7"/>
      <c r="C27" s="7"/>
      <c r="D27" s="7"/>
      <c r="E27" s="7"/>
      <c r="F27" s="7"/>
      <c r="G27" s="7"/>
      <c r="H27" s="7"/>
      <c r="I27" s="7"/>
      <c r="J27" s="7"/>
    </row>
    <row r="28" spans="2:15" ht="18.75" customHeight="1">
      <c r="B28" s="115" t="s">
        <v>13</v>
      </c>
      <c r="C28" s="115"/>
      <c r="D28" s="115"/>
      <c r="E28" s="115"/>
      <c r="F28" s="115"/>
      <c r="G28" s="115"/>
      <c r="H28" s="115"/>
      <c r="I28" s="16"/>
      <c r="J28" s="16"/>
    </row>
    <row r="29" spans="2:15" ht="30" customHeight="1"/>
  </sheetData>
  <sheetProtection algorithmName="SHA-512" hashValue="3pkNe0z+n9873N1PUJRabF5fXvcRq2WruFA3Y892XAMmcc3D22LjGF/cR9bNpxmA62mAN/7qJ6BgfeKo1cc4xg==" saltValue="frxkGZYB1CPusZK8yRv79Q==" spinCount="100000" sheet="1" objects="1" scenarios="1"/>
  <mergeCells count="12">
    <mergeCell ref="G2:H2"/>
    <mergeCell ref="F3:G3"/>
    <mergeCell ref="F5:G5"/>
    <mergeCell ref="B10:B11"/>
    <mergeCell ref="C10:C11"/>
    <mergeCell ref="D10:D11"/>
    <mergeCell ref="E10:J10"/>
    <mergeCell ref="B28:H28"/>
    <mergeCell ref="B19:B20"/>
    <mergeCell ref="C19:C20"/>
    <mergeCell ref="D19:D20"/>
    <mergeCell ref="E19:J19"/>
  </mergeCells>
  <pageMargins left="0.7" right="0.7" top="0.35" bottom="0.28999999999999998" header="0.3" footer="0.3"/>
  <pageSetup scale="68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Sheet1!$A$21:$A$39</xm:f>
          </x14:formula1>
          <xm:sqref>D17 D26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60"/>
  <sheetViews>
    <sheetView topLeftCell="A265" zoomScale="85" zoomScaleNormal="85" workbookViewId="0">
      <selection activeCell="D289" sqref="D289:I307"/>
    </sheetView>
  </sheetViews>
  <sheetFormatPr defaultRowHeight="15"/>
  <cols>
    <col min="1" max="1" width="9.140625" style="3"/>
    <col min="3" max="3" width="15.7109375" style="3" customWidth="1"/>
    <col min="4" max="7" width="9.140625" style="3"/>
    <col min="9" max="9" width="9.5703125" bestFit="1" customWidth="1"/>
    <col min="11" max="11" width="10" bestFit="1" customWidth="1"/>
    <col min="24" max="24" width="12.28515625" bestFit="1" customWidth="1"/>
    <col min="26" max="26" width="15.140625" customWidth="1"/>
    <col min="27" max="27" width="9.140625" customWidth="1"/>
  </cols>
  <sheetData>
    <row r="1" spans="1:32" ht="15.75" thickBot="1">
      <c r="D1" s="26">
        <v>42352</v>
      </c>
      <c r="E1" s="26">
        <v>42383</v>
      </c>
      <c r="F1" s="26">
        <v>42414</v>
      </c>
      <c r="G1" s="26">
        <v>42443</v>
      </c>
      <c r="H1" s="26">
        <v>42474</v>
      </c>
      <c r="I1" s="26">
        <v>42504</v>
      </c>
      <c r="J1" s="17"/>
      <c r="K1" s="26">
        <v>42352</v>
      </c>
      <c r="L1" s="26">
        <v>42383</v>
      </c>
      <c r="M1" s="26">
        <v>42414</v>
      </c>
      <c r="N1" s="26">
        <v>42443</v>
      </c>
      <c r="O1" s="26">
        <v>42474</v>
      </c>
      <c r="P1" s="26">
        <v>42504</v>
      </c>
      <c r="Q1" s="18" t="s">
        <v>41</v>
      </c>
      <c r="X1" s="18" t="s">
        <v>42</v>
      </c>
      <c r="Z1" s="25" t="s">
        <v>14</v>
      </c>
      <c r="AA1" s="25" t="s">
        <v>43</v>
      </c>
    </row>
    <row r="2" spans="1:32">
      <c r="A2" s="52">
        <v>6</v>
      </c>
      <c r="B2" t="s">
        <v>14</v>
      </c>
      <c r="C2" s="3" t="s">
        <v>15</v>
      </c>
      <c r="D2" s="118">
        <v>9.1679999999999998E-2</v>
      </c>
      <c r="E2" s="118">
        <v>9.153E-2</v>
      </c>
      <c r="F2" s="118">
        <v>8.8800000000000004E-2</v>
      </c>
      <c r="G2" s="118">
        <v>8.4250000000000005E-2</v>
      </c>
      <c r="H2" s="118">
        <v>8.2089999999999996E-2</v>
      </c>
      <c r="I2" s="118">
        <v>8.3430000000000004E-2</v>
      </c>
      <c r="J2" s="3">
        <v>6</v>
      </c>
      <c r="K2" s="17">
        <f>MIN(D2:D20)</f>
        <v>8.8770000000000002E-2</v>
      </c>
      <c r="L2" s="17">
        <f t="shared" ref="L2:O2" si="0">MIN(E2:E20)</f>
        <v>8.9099999999999999E-2</v>
      </c>
      <c r="M2" s="17">
        <f t="shared" si="0"/>
        <v>8.7120000000000003E-2</v>
      </c>
      <c r="N2" s="17">
        <f t="shared" si="0"/>
        <v>8.3750000000000005E-2</v>
      </c>
      <c r="O2" s="17">
        <f t="shared" si="0"/>
        <v>8.2089999999999996E-2</v>
      </c>
      <c r="P2" s="17">
        <f>MIN(I2:I20)</f>
        <v>8.3430000000000004E-2</v>
      </c>
      <c r="Q2" s="17">
        <f>MIN(K2:P2)</f>
        <v>8.2089999999999996E-2</v>
      </c>
      <c r="R2" s="17">
        <f>K2</f>
        <v>8.8770000000000002E-2</v>
      </c>
      <c r="S2" s="17">
        <f t="shared" ref="S2:W2" si="1">L2</f>
        <v>8.9099999999999999E-2</v>
      </c>
      <c r="T2" s="17">
        <f t="shared" si="1"/>
        <v>8.7120000000000003E-2</v>
      </c>
      <c r="U2" s="17">
        <f>N2</f>
        <v>8.3750000000000005E-2</v>
      </c>
      <c r="V2" s="17">
        <f t="shared" si="1"/>
        <v>8.2089999999999996E-2</v>
      </c>
      <c r="W2" s="17">
        <f t="shared" si="1"/>
        <v>8.3430000000000004E-2</v>
      </c>
      <c r="X2" s="19">
        <f>HLOOKUP(Q2,R2:W3,2,FALSE)</f>
        <v>42474</v>
      </c>
      <c r="Z2" s="23" t="s">
        <v>16</v>
      </c>
      <c r="AA2" s="24">
        <f>D21-0.0018</f>
        <v>8.9790000000000009E-2</v>
      </c>
      <c r="AB2" s="24">
        <f t="shared" ref="AB2:AF2" si="2">E21-0.0018</f>
        <v>8.8739999999999999E-2</v>
      </c>
      <c r="AC2" s="24">
        <f t="shared" si="2"/>
        <v>8.6110000000000006E-2</v>
      </c>
      <c r="AD2" s="24">
        <f t="shared" si="2"/>
        <v>8.1710000000000005E-2</v>
      </c>
      <c r="AE2" s="24">
        <f t="shared" si="2"/>
        <v>7.9600000000000004E-2</v>
      </c>
      <c r="AF2" s="24">
        <f t="shared" si="2"/>
        <v>8.0850000000000005E-2</v>
      </c>
    </row>
    <row r="3" spans="1:32" s="3" customFormat="1">
      <c r="A3" s="52">
        <v>7</v>
      </c>
      <c r="D3" s="118">
        <v>9.0630000000000002E-2</v>
      </c>
      <c r="E3" s="118">
        <v>9.1179999999999997E-2</v>
      </c>
      <c r="F3" s="118">
        <v>8.7999999999999995E-2</v>
      </c>
      <c r="G3" s="118">
        <v>8.3750000000000005E-2</v>
      </c>
      <c r="H3" s="118">
        <v>8.2909999999999998E-2</v>
      </c>
      <c r="I3" s="118">
        <v>8.4750000000000006E-2</v>
      </c>
      <c r="J3" s="3">
        <v>7</v>
      </c>
      <c r="K3" s="20">
        <f>-VLOOKUP(K2,$D$2:$J$20,7,FALSE)</f>
        <v>-11</v>
      </c>
      <c r="L3" s="20">
        <f>-VLOOKUP(L2,$E$2:$J$20,6,FALSE)</f>
        <v>-10</v>
      </c>
      <c r="M3" s="20">
        <f>-VLOOKUP(M2,$F$2:$J$20,5,FALSE)</f>
        <v>-8</v>
      </c>
      <c r="N3" s="20">
        <f>-VLOOKUP(N2,$G$2:$J$20,4,FALSE)</f>
        <v>-7</v>
      </c>
      <c r="O3" s="20">
        <f>-VLOOKUP(O2,$H$2:$J$20,3,FALSE)</f>
        <v>-6</v>
      </c>
      <c r="P3" s="20">
        <f>-VLOOKUP(P2,$I$2:$J$20,2,FALSE)</f>
        <v>-6</v>
      </c>
      <c r="R3" s="19">
        <f>$K$1</f>
        <v>42352</v>
      </c>
      <c r="S3" s="19">
        <f>$L$1</f>
        <v>42383</v>
      </c>
      <c r="T3" s="19">
        <f>$M$1</f>
        <v>42414</v>
      </c>
      <c r="U3" s="19">
        <f>$N$1</f>
        <v>42443</v>
      </c>
      <c r="V3" s="19">
        <f>$O$1</f>
        <v>42474</v>
      </c>
      <c r="W3" s="19">
        <f>$P$1</f>
        <v>42504</v>
      </c>
      <c r="X3" s="20">
        <f>IF(K1=X2,K4,IF(L1=X2,L4,IF(M1=X2,M4,IF(N1=X2,N4,IF(O1=X2,O4,IF(P1=X2,P4))))))</f>
        <v>6</v>
      </c>
      <c r="AA3" s="24">
        <f t="shared" ref="AA3:AA20" si="3">D22-0.0018</f>
        <v>8.814000000000001E-2</v>
      </c>
      <c r="AB3" s="24">
        <f t="shared" ref="AB3:AB20" si="4">E22-0.0018</f>
        <v>8.8480000000000003E-2</v>
      </c>
      <c r="AC3" s="24">
        <f t="shared" ref="AC3:AC20" si="5">F22-0.0018</f>
        <v>8.5269999999999999E-2</v>
      </c>
      <c r="AD3" s="24">
        <f t="shared" ref="AD3:AD20" si="6">G22-0.0018</f>
        <v>8.1270000000000009E-2</v>
      </c>
      <c r="AE3" s="24">
        <f t="shared" ref="AE3:AE20" si="7">H22-0.0018</f>
        <v>8.0460000000000004E-2</v>
      </c>
      <c r="AF3" s="24">
        <f t="shared" ref="AF3:AF20" si="8">I22-0.0018</f>
        <v>8.2250000000000004E-2</v>
      </c>
    </row>
    <row r="4" spans="1:32" s="3" customFormat="1">
      <c r="A4" s="52">
        <v>8</v>
      </c>
      <c r="D4" s="118">
        <v>9.0450000000000003E-2</v>
      </c>
      <c r="E4" s="118">
        <v>9.0149999999999994E-2</v>
      </c>
      <c r="F4" s="118">
        <v>8.7120000000000003E-2</v>
      </c>
      <c r="G4" s="118">
        <v>8.4290000000000004E-2</v>
      </c>
      <c r="H4" s="118">
        <v>8.4150000000000003E-2</v>
      </c>
      <c r="I4" s="118">
        <v>8.6720000000000005E-2</v>
      </c>
      <c r="J4" s="3">
        <v>8</v>
      </c>
      <c r="K4" s="20">
        <f>K3*-1</f>
        <v>11</v>
      </c>
      <c r="L4" s="20">
        <f t="shared" ref="L4:P4" si="9">L3*-1</f>
        <v>10</v>
      </c>
      <c r="M4" s="20">
        <f t="shared" si="9"/>
        <v>8</v>
      </c>
      <c r="N4" s="20">
        <f t="shared" si="9"/>
        <v>7</v>
      </c>
      <c r="O4" s="20">
        <f t="shared" si="9"/>
        <v>6</v>
      </c>
      <c r="P4" s="20">
        <f t="shared" si="9"/>
        <v>6</v>
      </c>
      <c r="AA4" s="24">
        <f t="shared" si="3"/>
        <v>8.8000000000000009E-2</v>
      </c>
      <c r="AB4" s="24">
        <f t="shared" si="4"/>
        <v>8.7390000000000009E-2</v>
      </c>
      <c r="AC4" s="24">
        <f t="shared" si="5"/>
        <v>8.4449999999999997E-2</v>
      </c>
      <c r="AD4" s="24">
        <f t="shared" si="6"/>
        <v>8.1860000000000002E-2</v>
      </c>
      <c r="AE4" s="24">
        <f t="shared" si="7"/>
        <v>8.1750000000000003E-2</v>
      </c>
      <c r="AF4" s="24">
        <f t="shared" si="8"/>
        <v>8.4250000000000005E-2</v>
      </c>
    </row>
    <row r="5" spans="1:32" s="3" customFormat="1">
      <c r="A5" s="52">
        <v>9</v>
      </c>
      <c r="D5" s="118">
        <v>8.9630000000000001E-2</v>
      </c>
      <c r="E5" s="118">
        <v>8.9149999999999993E-2</v>
      </c>
      <c r="F5" s="118">
        <v>8.7260000000000004E-2</v>
      </c>
      <c r="G5" s="118">
        <v>8.523E-2</v>
      </c>
      <c r="H5" s="118">
        <v>8.5989999999999997E-2</v>
      </c>
      <c r="I5" s="118">
        <v>9.0709999999999999E-2</v>
      </c>
      <c r="J5" s="3">
        <v>9</v>
      </c>
      <c r="K5" s="17"/>
      <c r="AA5" s="24">
        <f t="shared" si="3"/>
        <v>8.7090000000000001E-2</v>
      </c>
      <c r="AB5" s="24">
        <f t="shared" si="4"/>
        <v>8.6430000000000007E-2</v>
      </c>
      <c r="AC5" s="24">
        <f t="shared" si="5"/>
        <v>8.4690000000000001E-2</v>
      </c>
      <c r="AD5" s="24">
        <f t="shared" si="6"/>
        <v>8.2869999999999999E-2</v>
      </c>
      <c r="AE5" s="24">
        <f t="shared" si="7"/>
        <v>8.3600000000000008E-2</v>
      </c>
      <c r="AF5" s="24">
        <f t="shared" si="8"/>
        <v>8.8010000000000005E-2</v>
      </c>
    </row>
    <row r="6" spans="1:32" s="3" customFormat="1">
      <c r="A6" s="52">
        <v>10</v>
      </c>
      <c r="D6" s="118">
        <v>8.8779999999999998E-2</v>
      </c>
      <c r="E6" s="118">
        <v>8.9099999999999999E-2</v>
      </c>
      <c r="F6" s="118">
        <v>8.7819999999999995E-2</v>
      </c>
      <c r="G6" s="118">
        <v>8.677E-2</v>
      </c>
      <c r="H6" s="118">
        <v>8.9690000000000006E-2</v>
      </c>
      <c r="I6" s="118">
        <v>9.35E-2</v>
      </c>
      <c r="J6" s="3">
        <v>10</v>
      </c>
      <c r="K6" s="17"/>
      <c r="AA6" s="24">
        <f t="shared" si="3"/>
        <v>8.6250000000000007E-2</v>
      </c>
      <c r="AB6" s="24">
        <f t="shared" si="4"/>
        <v>8.6480000000000001E-2</v>
      </c>
      <c r="AC6" s="24">
        <f t="shared" si="5"/>
        <v>8.5339999999999999E-2</v>
      </c>
      <c r="AD6" s="24">
        <f t="shared" si="6"/>
        <v>8.4440000000000001E-2</v>
      </c>
      <c r="AE6" s="24">
        <f t="shared" si="7"/>
        <v>8.7090000000000001E-2</v>
      </c>
      <c r="AF6" s="24">
        <f t="shared" si="8"/>
        <v>9.078E-2</v>
      </c>
    </row>
    <row r="7" spans="1:32" s="3" customFormat="1">
      <c r="A7" s="52">
        <v>11</v>
      </c>
      <c r="D7" s="118">
        <v>8.8770000000000002E-2</v>
      </c>
      <c r="E7" s="118">
        <v>8.9429999999999996E-2</v>
      </c>
      <c r="F7" s="118">
        <v>8.8969999999999994E-2</v>
      </c>
      <c r="G7" s="118">
        <v>9.0060000000000001E-2</v>
      </c>
      <c r="H7" s="118">
        <v>9.2340000000000005E-2</v>
      </c>
      <c r="I7" s="118">
        <v>9.3009999999999995E-2</v>
      </c>
      <c r="J7" s="3">
        <v>11</v>
      </c>
      <c r="K7" s="17"/>
      <c r="AA7" s="24">
        <f t="shared" si="3"/>
        <v>8.6300000000000002E-2</v>
      </c>
      <c r="AB7" s="24">
        <f t="shared" si="4"/>
        <v>8.6919999999999997E-2</v>
      </c>
      <c r="AC7" s="24">
        <f t="shared" si="5"/>
        <v>8.6559999999999998E-2</v>
      </c>
      <c r="AD7" s="24">
        <f t="shared" si="6"/>
        <v>8.7540000000000007E-2</v>
      </c>
      <c r="AE7" s="24">
        <f t="shared" si="7"/>
        <v>8.9700000000000002E-2</v>
      </c>
      <c r="AF7" s="24">
        <f t="shared" si="8"/>
        <v>9.0440000000000006E-2</v>
      </c>
    </row>
    <row r="8" spans="1:32">
      <c r="A8" s="52">
        <v>12</v>
      </c>
      <c r="D8" s="118">
        <v>8.9090000000000003E-2</v>
      </c>
      <c r="E8" s="118">
        <v>9.0340000000000004E-2</v>
      </c>
      <c r="F8" s="118">
        <v>9.178E-2</v>
      </c>
      <c r="G8" s="118">
        <v>9.2460000000000001E-2</v>
      </c>
      <c r="H8" s="118">
        <v>9.1990000000000002E-2</v>
      </c>
      <c r="I8" s="118">
        <v>9.2429999999999998E-2</v>
      </c>
      <c r="J8" s="3">
        <v>12</v>
      </c>
      <c r="K8" s="17"/>
      <c r="AA8" s="24">
        <f t="shared" si="3"/>
        <v>8.6730000000000002E-2</v>
      </c>
      <c r="AB8" s="24">
        <f t="shared" si="4"/>
        <v>8.7919999999999998E-2</v>
      </c>
      <c r="AC8" s="24">
        <f t="shared" si="5"/>
        <v>8.9260000000000006E-2</v>
      </c>
      <c r="AD8" s="24">
        <f t="shared" si="6"/>
        <v>8.992E-2</v>
      </c>
      <c r="AE8" s="24">
        <f t="shared" si="7"/>
        <v>8.9470000000000008E-2</v>
      </c>
      <c r="AF8" s="24">
        <f t="shared" si="8"/>
        <v>8.9900000000000008E-2</v>
      </c>
    </row>
    <row r="9" spans="1:32" s="3" customFormat="1">
      <c r="A9" s="52">
        <v>13</v>
      </c>
      <c r="D9" s="118">
        <v>8.9950000000000002E-2</v>
      </c>
      <c r="E9" s="118">
        <v>9.2799999999999994E-2</v>
      </c>
      <c r="F9" s="118">
        <v>9.3869999999999995E-2</v>
      </c>
      <c r="G9" s="118">
        <v>9.2119999999999994E-2</v>
      </c>
      <c r="H9" s="118">
        <v>9.1520000000000004E-2</v>
      </c>
      <c r="I9" s="118">
        <v>9.1520000000000004E-2</v>
      </c>
      <c r="J9" s="3">
        <v>13</v>
      </c>
      <c r="K9" s="17"/>
      <c r="AA9" s="24">
        <f t="shared" si="3"/>
        <v>8.7660000000000002E-2</v>
      </c>
      <c r="AB9" s="24">
        <f t="shared" si="4"/>
        <v>9.0310000000000001E-2</v>
      </c>
      <c r="AC9" s="24">
        <f t="shared" si="5"/>
        <v>9.1340000000000005E-2</v>
      </c>
      <c r="AD9" s="24">
        <f t="shared" si="6"/>
        <v>8.9690000000000006E-2</v>
      </c>
      <c r="AE9" s="24">
        <f t="shared" si="7"/>
        <v>8.9040000000000008E-2</v>
      </c>
      <c r="AF9" s="24">
        <f t="shared" si="8"/>
        <v>8.8950000000000001E-2</v>
      </c>
    </row>
    <row r="10" spans="1:32" s="3" customFormat="1">
      <c r="A10" s="52">
        <v>14</v>
      </c>
      <c r="D10" s="118">
        <v>9.2270000000000005E-2</v>
      </c>
      <c r="E10" s="118">
        <v>9.4649999999999998E-2</v>
      </c>
      <c r="F10" s="118">
        <v>9.3450000000000005E-2</v>
      </c>
      <c r="G10" s="118">
        <v>9.1679999999999998E-2</v>
      </c>
      <c r="H10" s="118">
        <v>9.0730000000000005E-2</v>
      </c>
      <c r="I10" s="118">
        <v>9.2469999999999997E-2</v>
      </c>
      <c r="J10" s="3">
        <v>14</v>
      </c>
      <c r="K10" s="17"/>
      <c r="AA10" s="24">
        <f t="shared" si="3"/>
        <v>8.9910000000000004E-2</v>
      </c>
      <c r="AB10" s="24">
        <f t="shared" si="4"/>
        <v>9.2179999999999998E-2</v>
      </c>
      <c r="AC10" s="24">
        <f t="shared" si="5"/>
        <v>9.103E-2</v>
      </c>
      <c r="AD10" s="24">
        <f t="shared" si="6"/>
        <v>8.9270000000000002E-2</v>
      </c>
      <c r="AE10" s="24">
        <f t="shared" si="7"/>
        <v>8.8210000000000011E-2</v>
      </c>
      <c r="AF10" s="24">
        <f t="shared" si="8"/>
        <v>8.9610000000000009E-2</v>
      </c>
    </row>
    <row r="11" spans="1:32" s="3" customFormat="1">
      <c r="A11" s="52">
        <v>15</v>
      </c>
      <c r="D11" s="118">
        <v>9.4030000000000002E-2</v>
      </c>
      <c r="E11" s="118">
        <v>9.4219999999999998E-2</v>
      </c>
      <c r="F11" s="118">
        <v>9.2960000000000001E-2</v>
      </c>
      <c r="G11" s="118">
        <v>9.0929999999999997E-2</v>
      </c>
      <c r="H11" s="118">
        <v>9.1670000000000001E-2</v>
      </c>
      <c r="I11" s="118">
        <v>9.3329999999999996E-2</v>
      </c>
      <c r="J11" s="3">
        <v>15</v>
      </c>
      <c r="K11" s="17"/>
      <c r="AA11" s="24">
        <f t="shared" si="3"/>
        <v>9.1679999999999998E-2</v>
      </c>
      <c r="AB11" s="24">
        <f t="shared" si="4"/>
        <v>9.1830000000000009E-2</v>
      </c>
      <c r="AC11" s="24">
        <f t="shared" si="5"/>
        <v>9.0560000000000002E-2</v>
      </c>
      <c r="AD11" s="24">
        <f t="shared" si="6"/>
        <v>8.8480000000000003E-2</v>
      </c>
      <c r="AE11" s="24">
        <f t="shared" si="7"/>
        <v>8.8890000000000011E-2</v>
      </c>
      <c r="AF11" s="24">
        <f t="shared" si="8"/>
        <v>9.0459999999999999E-2</v>
      </c>
    </row>
    <row r="12" spans="1:32" s="3" customFormat="1">
      <c r="A12" s="52">
        <v>16</v>
      </c>
      <c r="D12" s="118">
        <v>9.3659999999999993E-2</v>
      </c>
      <c r="E12" s="118">
        <v>9.3710000000000002E-2</v>
      </c>
      <c r="F12" s="118">
        <v>9.2179999999999998E-2</v>
      </c>
      <c r="G12" s="118">
        <v>9.1800000000000007E-2</v>
      </c>
      <c r="H12" s="118">
        <v>9.2530000000000001E-2</v>
      </c>
      <c r="I12" s="118">
        <v>9.3689999999999996E-2</v>
      </c>
      <c r="J12" s="3">
        <v>16</v>
      </c>
      <c r="K12" s="17"/>
      <c r="AA12" s="24">
        <f t="shared" si="3"/>
        <v>9.1380000000000003E-2</v>
      </c>
      <c r="AB12" s="24">
        <f t="shared" si="4"/>
        <v>9.1340000000000005E-2</v>
      </c>
      <c r="AC12" s="24">
        <f t="shared" si="5"/>
        <v>8.9730000000000004E-2</v>
      </c>
      <c r="AD12" s="24">
        <f t="shared" si="6"/>
        <v>8.9099999999999999E-2</v>
      </c>
      <c r="AE12" s="24">
        <f t="shared" si="7"/>
        <v>8.974E-2</v>
      </c>
      <c r="AF12" s="24">
        <f t="shared" si="8"/>
        <v>9.0740000000000001E-2</v>
      </c>
    </row>
    <row r="13" spans="1:32" s="3" customFormat="1">
      <c r="A13" s="52">
        <v>17</v>
      </c>
      <c r="D13" s="118">
        <v>9.3210000000000001E-2</v>
      </c>
      <c r="E13" s="118">
        <v>9.2950000000000005E-2</v>
      </c>
      <c r="F13" s="118">
        <v>9.2929999999999999E-2</v>
      </c>
      <c r="G13" s="118">
        <v>9.2600000000000002E-2</v>
      </c>
      <c r="H13" s="118">
        <v>9.2929999999999999E-2</v>
      </c>
      <c r="I13" s="118">
        <v>9.4079999999999997E-2</v>
      </c>
      <c r="J13" s="3">
        <v>17</v>
      </c>
      <c r="K13" s="17"/>
      <c r="AA13" s="24">
        <f t="shared" si="3"/>
        <v>9.0950000000000003E-2</v>
      </c>
      <c r="AB13" s="24">
        <f t="shared" si="4"/>
        <v>9.0520000000000003E-2</v>
      </c>
      <c r="AC13" s="24">
        <f t="shared" si="5"/>
        <v>9.0230000000000005E-2</v>
      </c>
      <c r="AD13" s="24">
        <f t="shared" si="6"/>
        <v>8.9889999999999998E-2</v>
      </c>
      <c r="AE13" s="24">
        <f t="shared" si="7"/>
        <v>9.0050000000000005E-2</v>
      </c>
      <c r="AF13" s="24">
        <f t="shared" si="8"/>
        <v>9.11E-2</v>
      </c>
    </row>
    <row r="14" spans="1:32">
      <c r="A14" s="52">
        <v>18</v>
      </c>
      <c r="D14" s="118">
        <v>9.2520000000000005E-2</v>
      </c>
      <c r="E14" s="118">
        <v>9.3600000000000003E-2</v>
      </c>
      <c r="F14" s="118">
        <v>9.3619999999999995E-2</v>
      </c>
      <c r="G14" s="118">
        <v>9.2979999999999993E-2</v>
      </c>
      <c r="H14" s="118">
        <v>9.3340000000000006E-2</v>
      </c>
      <c r="I14" s="118">
        <v>9.4700000000000006E-2</v>
      </c>
      <c r="J14" s="3">
        <v>18</v>
      </c>
      <c r="K14" s="17"/>
      <c r="AA14" s="24">
        <f t="shared" si="3"/>
        <v>9.0190000000000006E-2</v>
      </c>
      <c r="AB14" s="24">
        <f t="shared" si="4"/>
        <v>9.0940000000000007E-2</v>
      </c>
      <c r="AC14" s="24">
        <f t="shared" si="5"/>
        <v>9.0910000000000005E-2</v>
      </c>
      <c r="AD14" s="24">
        <f t="shared" si="6"/>
        <v>9.017E-2</v>
      </c>
      <c r="AE14" s="24">
        <f t="shared" si="7"/>
        <v>9.043000000000001E-2</v>
      </c>
      <c r="AF14" s="24">
        <f t="shared" si="8"/>
        <v>9.1749999999999998E-2</v>
      </c>
    </row>
    <row r="15" spans="1:32" s="3" customFormat="1">
      <c r="A15" s="52">
        <v>19</v>
      </c>
      <c r="D15" s="118">
        <v>9.3160000000000007E-2</v>
      </c>
      <c r="E15" s="118">
        <v>9.4219999999999998E-2</v>
      </c>
      <c r="F15" s="118">
        <v>9.3909999999999993E-2</v>
      </c>
      <c r="G15" s="118">
        <v>9.3359999999999999E-2</v>
      </c>
      <c r="H15" s="118">
        <v>9.3969999999999998E-2</v>
      </c>
      <c r="I15" s="118">
        <v>9.5589999999999994E-2</v>
      </c>
      <c r="J15" s="3">
        <v>19</v>
      </c>
      <c r="K15" s="17"/>
      <c r="AA15" s="24">
        <f t="shared" si="3"/>
        <v>9.061000000000001E-2</v>
      </c>
      <c r="AB15" s="24">
        <f t="shared" si="4"/>
        <v>9.154000000000001E-2</v>
      </c>
      <c r="AC15" s="24">
        <f t="shared" si="5"/>
        <v>9.1120000000000007E-2</v>
      </c>
      <c r="AD15" s="24">
        <f t="shared" si="6"/>
        <v>9.0529999999999999E-2</v>
      </c>
      <c r="AE15" s="24">
        <f t="shared" si="7"/>
        <v>9.1080000000000008E-2</v>
      </c>
      <c r="AF15" s="24">
        <f t="shared" si="8"/>
        <v>9.2700000000000005E-2</v>
      </c>
    </row>
    <row r="16" spans="1:32" s="3" customFormat="1">
      <c r="A16" s="52">
        <v>20</v>
      </c>
      <c r="D16" s="118">
        <v>9.3770000000000006E-2</v>
      </c>
      <c r="E16" s="118">
        <v>9.4460000000000002E-2</v>
      </c>
      <c r="F16" s="118">
        <v>9.4229999999999994E-2</v>
      </c>
      <c r="G16" s="118">
        <v>9.3950000000000006E-2</v>
      </c>
      <c r="H16" s="118">
        <v>9.4850000000000004E-2</v>
      </c>
      <c r="I16" s="118">
        <v>9.6460000000000004E-2</v>
      </c>
      <c r="J16" s="3">
        <v>20</v>
      </c>
      <c r="K16" s="17"/>
      <c r="AA16" s="24">
        <f t="shared" si="3"/>
        <v>9.1200000000000003E-2</v>
      </c>
      <c r="AB16" s="24">
        <f>E35-0.0018</f>
        <v>9.1700000000000004E-2</v>
      </c>
      <c r="AC16" s="24">
        <f t="shared" si="5"/>
        <v>9.1410000000000005E-2</v>
      </c>
      <c r="AD16" s="24">
        <f t="shared" si="6"/>
        <v>9.1139999999999999E-2</v>
      </c>
      <c r="AE16" s="24">
        <f t="shared" si="7"/>
        <v>9.2030000000000001E-2</v>
      </c>
      <c r="AF16" s="24">
        <f t="shared" si="8"/>
        <v>9.3660000000000007E-2</v>
      </c>
    </row>
    <row r="17" spans="1:32" s="3" customFormat="1">
      <c r="A17" s="52">
        <v>21</v>
      </c>
      <c r="D17" s="118">
        <v>9.4020000000000006E-2</v>
      </c>
      <c r="E17" s="118">
        <v>9.4740000000000005E-2</v>
      </c>
      <c r="F17" s="118">
        <v>9.4759999999999997E-2</v>
      </c>
      <c r="G17" s="118">
        <v>9.4799999999999995E-2</v>
      </c>
      <c r="H17" s="118">
        <v>9.572E-2</v>
      </c>
      <c r="I17" s="118">
        <v>9.9150000000000002E-2</v>
      </c>
      <c r="J17" s="3">
        <v>21</v>
      </c>
      <c r="K17" s="17"/>
      <c r="AA17" s="24">
        <f t="shared" si="3"/>
        <v>9.1370000000000007E-2</v>
      </c>
      <c r="AB17" s="24">
        <f t="shared" si="4"/>
        <v>9.1950000000000004E-2</v>
      </c>
      <c r="AC17" s="24">
        <f t="shared" si="5"/>
        <v>9.196E-2</v>
      </c>
      <c r="AD17" s="24">
        <f t="shared" si="6"/>
        <v>9.2040000000000011E-2</v>
      </c>
      <c r="AE17" s="24">
        <f t="shared" si="7"/>
        <v>9.2980000000000007E-2</v>
      </c>
      <c r="AF17" s="24">
        <f t="shared" si="8"/>
        <v>9.6259999999999998E-2</v>
      </c>
    </row>
    <row r="18" spans="1:32" s="3" customFormat="1">
      <c r="A18" s="52">
        <v>22</v>
      </c>
      <c r="D18" s="118">
        <v>9.4310000000000005E-2</v>
      </c>
      <c r="E18" s="118">
        <v>9.5219999999999999E-2</v>
      </c>
      <c r="F18" s="118">
        <v>9.5530000000000004E-2</v>
      </c>
      <c r="G18" s="118">
        <v>9.5630000000000007E-2</v>
      </c>
      <c r="H18" s="118">
        <v>9.8339999999999997E-2</v>
      </c>
      <c r="I18" s="118">
        <v>0.10141</v>
      </c>
      <c r="J18" s="3">
        <v>22</v>
      </c>
      <c r="K18" s="17"/>
      <c r="AA18" s="24">
        <f t="shared" si="3"/>
        <v>9.1630000000000003E-2</v>
      </c>
      <c r="AB18" s="24">
        <f t="shared" si="4"/>
        <v>9.2460000000000001E-2</v>
      </c>
      <c r="AC18" s="24">
        <f t="shared" si="5"/>
        <v>9.2789999999999997E-2</v>
      </c>
      <c r="AD18" s="24">
        <f t="shared" si="6"/>
        <v>9.2950000000000005E-2</v>
      </c>
      <c r="AE18" s="24">
        <f t="shared" si="7"/>
        <v>9.5490000000000005E-2</v>
      </c>
      <c r="AF18" s="24">
        <f t="shared" si="8"/>
        <v>9.8490000000000008E-2</v>
      </c>
    </row>
    <row r="19" spans="1:32" s="3" customFormat="1">
      <c r="A19" s="52">
        <v>23</v>
      </c>
      <c r="D19" s="118">
        <v>9.4780000000000003E-2</v>
      </c>
      <c r="E19" s="118">
        <v>9.5930000000000001E-2</v>
      </c>
      <c r="F19" s="118">
        <v>9.6290000000000001E-2</v>
      </c>
      <c r="G19" s="118">
        <v>9.8140000000000005E-2</v>
      </c>
      <c r="H19" s="118">
        <v>0.10054</v>
      </c>
      <c r="I19" s="118">
        <v>0.10229000000000001</v>
      </c>
      <c r="J19" s="3">
        <v>23</v>
      </c>
      <c r="K19" s="17"/>
      <c r="AA19" s="24">
        <f t="shared" si="3"/>
        <v>9.2130000000000004E-2</v>
      </c>
      <c r="AB19" s="24">
        <f t="shared" si="4"/>
        <v>9.3230000000000007E-2</v>
      </c>
      <c r="AC19" s="24">
        <f t="shared" si="5"/>
        <v>9.3630000000000005E-2</v>
      </c>
      <c r="AD19" s="24">
        <f t="shared" si="6"/>
        <v>9.536E-2</v>
      </c>
      <c r="AE19" s="24">
        <f t="shared" si="7"/>
        <v>9.7670000000000007E-2</v>
      </c>
      <c r="AF19" s="24">
        <f t="shared" si="8"/>
        <v>9.9420000000000008E-2</v>
      </c>
    </row>
    <row r="20" spans="1:32">
      <c r="A20" s="52">
        <v>24</v>
      </c>
      <c r="D20" s="118">
        <v>9.5479999999999995E-2</v>
      </c>
      <c r="E20" s="118">
        <v>9.6640000000000004E-2</v>
      </c>
      <c r="F20" s="118">
        <v>9.8659999999999998E-2</v>
      </c>
      <c r="G20" s="118">
        <v>0.10026</v>
      </c>
      <c r="H20" s="118">
        <v>0.10142</v>
      </c>
      <c r="I20" s="118">
        <v>0.10242999999999999</v>
      </c>
      <c r="J20" s="3">
        <v>24</v>
      </c>
      <c r="K20" s="17"/>
      <c r="AA20" s="24">
        <f t="shared" si="3"/>
        <v>9.2880000000000004E-2</v>
      </c>
      <c r="AB20" s="24">
        <f t="shared" si="4"/>
        <v>9.4020000000000006E-2</v>
      </c>
      <c r="AC20" s="24">
        <f t="shared" si="5"/>
        <v>9.5920000000000005E-2</v>
      </c>
      <c r="AD20" s="24">
        <f t="shared" si="6"/>
        <v>9.7450000000000009E-2</v>
      </c>
      <c r="AE20" s="24">
        <f t="shared" si="7"/>
        <v>9.8589999999999997E-2</v>
      </c>
      <c r="AF20" s="24">
        <f t="shared" si="8"/>
        <v>9.9570000000000006E-2</v>
      </c>
    </row>
    <row r="21" spans="1:32">
      <c r="A21" s="3">
        <v>6</v>
      </c>
      <c r="C21" s="3" t="s">
        <v>16</v>
      </c>
      <c r="D21" s="119">
        <v>9.1590000000000005E-2</v>
      </c>
      <c r="E21" s="119">
        <v>9.0539999999999995E-2</v>
      </c>
      <c r="F21" s="119">
        <v>8.7910000000000002E-2</v>
      </c>
      <c r="G21" s="119">
        <v>8.3510000000000001E-2</v>
      </c>
      <c r="H21" s="119">
        <v>8.14E-2</v>
      </c>
      <c r="I21" s="119">
        <v>8.2650000000000001E-2</v>
      </c>
      <c r="J21" s="3">
        <v>6</v>
      </c>
      <c r="K21" s="17">
        <f>MIN(D21:D39)</f>
        <v>8.8050000000000003E-2</v>
      </c>
      <c r="L21" s="17">
        <f t="shared" ref="L21" si="10">MIN(E21:E39)</f>
        <v>8.8230000000000003E-2</v>
      </c>
      <c r="M21" s="17">
        <f t="shared" ref="M21" si="11">MIN(F21:F39)</f>
        <v>8.6249999999999993E-2</v>
      </c>
      <c r="N21" s="17">
        <f t="shared" ref="N21" si="12">MIN(G21:G39)</f>
        <v>8.3070000000000005E-2</v>
      </c>
      <c r="O21" s="17">
        <f t="shared" ref="O21" si="13">MIN(H21:H39)</f>
        <v>8.14E-2</v>
      </c>
      <c r="P21" s="17">
        <f t="shared" ref="P21" si="14">MIN(I21:I39)</f>
        <v>8.2650000000000001E-2</v>
      </c>
      <c r="Q21" s="17">
        <f>MIN(K21:P21)</f>
        <v>8.14E-2</v>
      </c>
      <c r="R21" s="17">
        <f>K21</f>
        <v>8.8050000000000003E-2</v>
      </c>
      <c r="S21" s="17">
        <f t="shared" ref="S21" si="15">L21</f>
        <v>8.8230000000000003E-2</v>
      </c>
      <c r="T21" s="17">
        <f t="shared" ref="T21" si="16">M21</f>
        <v>8.6249999999999993E-2</v>
      </c>
      <c r="U21" s="17">
        <f t="shared" ref="U21" si="17">N21</f>
        <v>8.3070000000000005E-2</v>
      </c>
      <c r="V21" s="17">
        <f t="shared" ref="V21" si="18">O21</f>
        <v>8.14E-2</v>
      </c>
      <c r="W21" s="17">
        <f t="shared" ref="W21" si="19">P21</f>
        <v>8.2650000000000001E-2</v>
      </c>
      <c r="X21" s="19">
        <f>HLOOKUP(Q21,R21:W22,2,FALSE)</f>
        <v>42474</v>
      </c>
      <c r="Z21" s="23" t="s">
        <v>20</v>
      </c>
      <c r="AA21" s="24">
        <f>D59-0.0018</f>
        <v>8.6690000000000003E-2</v>
      </c>
      <c r="AB21" s="24">
        <f t="shared" ref="AB21:AF21" si="20">E59-0.0018</f>
        <v>8.541E-2</v>
      </c>
      <c r="AC21" s="24">
        <f t="shared" si="20"/>
        <v>8.2560000000000008E-2</v>
      </c>
      <c r="AD21" s="24">
        <f t="shared" si="20"/>
        <v>7.8520000000000006E-2</v>
      </c>
      <c r="AE21" s="24">
        <f t="shared" si="20"/>
        <v>7.6300000000000007E-2</v>
      </c>
      <c r="AF21" s="24">
        <f t="shared" si="20"/>
        <v>7.740000000000001E-2</v>
      </c>
    </row>
    <row r="22" spans="1:32" s="3" customFormat="1">
      <c r="A22" s="3">
        <v>7</v>
      </c>
      <c r="D22" s="119">
        <v>8.9940000000000006E-2</v>
      </c>
      <c r="E22" s="119">
        <v>9.0279999999999999E-2</v>
      </c>
      <c r="F22" s="119">
        <v>8.7069999999999995E-2</v>
      </c>
      <c r="G22" s="119">
        <v>8.3070000000000005E-2</v>
      </c>
      <c r="H22" s="119">
        <v>8.226E-2</v>
      </c>
      <c r="I22" s="119">
        <v>8.405E-2</v>
      </c>
      <c r="J22" s="3">
        <v>7</v>
      </c>
      <c r="K22" s="20">
        <f>-VLOOKUP(K21,$D$21:$J$39,7,FALSE)</f>
        <v>-10</v>
      </c>
      <c r="L22" s="20">
        <f>-VLOOKUP(L21,$E$21:$J$39,6,FALSE)</f>
        <v>-9</v>
      </c>
      <c r="M22" s="20">
        <f>-VLOOKUP(M21,$F$21:$J$39,5,FALSE)</f>
        <v>-8</v>
      </c>
      <c r="N22" s="20">
        <f>-VLOOKUP(N21,$G$21:$J$39,4,FALSE)</f>
        <v>-7</v>
      </c>
      <c r="O22" s="20">
        <f>-VLOOKUP(O21,$H$21:$J$39,3,FALSE)</f>
        <v>-6</v>
      </c>
      <c r="P22" s="20">
        <f>-VLOOKUP(P21,$I$21:$J$39,2,FALSE)</f>
        <v>-6</v>
      </c>
      <c r="R22" s="19">
        <f>$K$1</f>
        <v>42352</v>
      </c>
      <c r="S22" s="19">
        <f>$L$1</f>
        <v>42383</v>
      </c>
      <c r="T22" s="19">
        <f>$M$1</f>
        <v>42414</v>
      </c>
      <c r="U22" s="19">
        <f>$N$1</f>
        <v>42443</v>
      </c>
      <c r="V22" s="19">
        <f>$O$1</f>
        <v>42474</v>
      </c>
      <c r="W22" s="19">
        <f>$P$1</f>
        <v>42504</v>
      </c>
      <c r="X22" s="20">
        <f>IF($K$1=X21,K23,IF($L$1=X21,L23,IF($M$1=X21,M23,IF($N$1=X21,N23,IF($O$1=X21,O23,IF($P$1=X21,P23))))))</f>
        <v>6</v>
      </c>
      <c r="AA22" s="24">
        <f t="shared" ref="AA22:AA39" si="21">D60-0.0018</f>
        <v>8.4900000000000003E-2</v>
      </c>
      <c r="AB22" s="24">
        <f t="shared" ref="AB22:AB39" si="22">E60-0.0018</f>
        <v>8.4930000000000005E-2</v>
      </c>
      <c r="AC22" s="24">
        <f t="shared" ref="AC22:AC39" si="23">F60-0.0018</f>
        <v>8.183E-2</v>
      </c>
      <c r="AD22" s="24">
        <f t="shared" ref="AD22:AD39" si="24">G60-0.0018</f>
        <v>7.7969999999999998E-2</v>
      </c>
      <c r="AE22" s="24">
        <f t="shared" ref="AE22:AE39" si="25">H60-0.0018</f>
        <v>7.7109999999999998E-2</v>
      </c>
      <c r="AF22" s="24">
        <f t="shared" ref="AF22:AF39" si="26">I60-0.0018</f>
        <v>7.8800000000000009E-2</v>
      </c>
    </row>
    <row r="23" spans="1:32" s="3" customFormat="1">
      <c r="A23" s="3">
        <v>8</v>
      </c>
      <c r="D23" s="119">
        <v>8.9800000000000005E-2</v>
      </c>
      <c r="E23" s="119">
        <v>8.9190000000000005E-2</v>
      </c>
      <c r="F23" s="119">
        <v>8.6249999999999993E-2</v>
      </c>
      <c r="G23" s="119">
        <v>8.3659999999999998E-2</v>
      </c>
      <c r="H23" s="119">
        <v>8.3549999999999999E-2</v>
      </c>
      <c r="I23" s="119">
        <v>8.6050000000000001E-2</v>
      </c>
      <c r="J23" s="3">
        <v>8</v>
      </c>
      <c r="K23" s="20">
        <f>K22*-1</f>
        <v>10</v>
      </c>
      <c r="L23" s="20">
        <f t="shared" ref="L23" si="27">L22*-1</f>
        <v>9</v>
      </c>
      <c r="M23" s="20">
        <f t="shared" ref="M23" si="28">M22*-1</f>
        <v>8</v>
      </c>
      <c r="N23" s="20">
        <f t="shared" ref="N23" si="29">N22*-1</f>
        <v>7</v>
      </c>
      <c r="O23" s="20">
        <f t="shared" ref="O23" si="30">O22*-1</f>
        <v>6</v>
      </c>
      <c r="P23" s="20">
        <f t="shared" ref="P23" si="31">P22*-1</f>
        <v>6</v>
      </c>
      <c r="AA23" s="24">
        <f t="shared" si="21"/>
        <v>8.456000000000001E-2</v>
      </c>
      <c r="AB23" s="24">
        <f t="shared" si="22"/>
        <v>8.3930000000000005E-2</v>
      </c>
      <c r="AC23" s="24">
        <f t="shared" si="23"/>
        <v>8.0930000000000002E-2</v>
      </c>
      <c r="AD23" s="24">
        <f t="shared" si="24"/>
        <v>7.8520000000000006E-2</v>
      </c>
      <c r="AE23" s="24">
        <f t="shared" si="25"/>
        <v>7.8390000000000001E-2</v>
      </c>
      <c r="AF23" s="24">
        <f t="shared" si="26"/>
        <v>8.0740000000000006E-2</v>
      </c>
    </row>
    <row r="24" spans="1:32" s="3" customFormat="1">
      <c r="A24" s="3">
        <v>9</v>
      </c>
      <c r="D24" s="119">
        <v>8.8889999999999997E-2</v>
      </c>
      <c r="E24" s="119">
        <v>8.8230000000000003E-2</v>
      </c>
      <c r="F24" s="119">
        <v>8.6489999999999997E-2</v>
      </c>
      <c r="G24" s="119">
        <v>8.4669999999999995E-2</v>
      </c>
      <c r="H24" s="119">
        <v>8.5400000000000004E-2</v>
      </c>
      <c r="I24" s="119">
        <v>8.9810000000000001E-2</v>
      </c>
      <c r="J24" s="3">
        <v>9</v>
      </c>
      <c r="K24" s="17"/>
      <c r="AA24" s="24">
        <f t="shared" si="21"/>
        <v>8.3710000000000007E-2</v>
      </c>
      <c r="AB24" s="24">
        <f t="shared" si="22"/>
        <v>8.2900000000000001E-2</v>
      </c>
      <c r="AC24" s="24">
        <f t="shared" si="23"/>
        <v>8.1140000000000004E-2</v>
      </c>
      <c r="AD24" s="24">
        <f t="shared" si="24"/>
        <v>7.9530000000000003E-2</v>
      </c>
      <c r="AE24" s="24">
        <f t="shared" si="25"/>
        <v>8.0170000000000005E-2</v>
      </c>
      <c r="AF24" s="24">
        <f t="shared" si="26"/>
        <v>8.4370000000000001E-2</v>
      </c>
    </row>
    <row r="25" spans="1:32" s="3" customFormat="1">
      <c r="A25" s="3">
        <v>10</v>
      </c>
      <c r="D25" s="119">
        <v>8.8050000000000003E-2</v>
      </c>
      <c r="E25" s="119">
        <v>8.8279999999999997E-2</v>
      </c>
      <c r="F25" s="119">
        <v>8.7139999999999995E-2</v>
      </c>
      <c r="G25" s="119">
        <v>8.6239999999999997E-2</v>
      </c>
      <c r="H25" s="119">
        <v>8.8889999999999997E-2</v>
      </c>
      <c r="I25" s="119">
        <v>9.2579999999999996E-2</v>
      </c>
      <c r="J25" s="3">
        <v>10</v>
      </c>
      <c r="AA25" s="24">
        <f t="shared" si="21"/>
        <v>8.2790000000000002E-2</v>
      </c>
      <c r="AB25" s="24">
        <f t="shared" si="22"/>
        <v>8.2920000000000008E-2</v>
      </c>
      <c r="AC25" s="24">
        <f t="shared" si="23"/>
        <v>8.183E-2</v>
      </c>
      <c r="AD25" s="24">
        <f t="shared" si="24"/>
        <v>8.1049999999999997E-2</v>
      </c>
      <c r="AE25" s="24">
        <f t="shared" si="25"/>
        <v>8.3540000000000003E-2</v>
      </c>
      <c r="AF25" s="24">
        <f t="shared" si="26"/>
        <v>8.6970000000000006E-2</v>
      </c>
    </row>
    <row r="26" spans="1:32" s="3" customFormat="1">
      <c r="A26" s="3">
        <v>11</v>
      </c>
      <c r="D26" s="119">
        <v>8.8099999999999998E-2</v>
      </c>
      <c r="E26" s="119">
        <v>8.8719999999999993E-2</v>
      </c>
      <c r="F26" s="119">
        <v>8.8359999999999994E-2</v>
      </c>
      <c r="G26" s="119">
        <v>8.9340000000000003E-2</v>
      </c>
      <c r="H26" s="119">
        <v>9.1499999999999998E-2</v>
      </c>
      <c r="I26" s="119">
        <v>9.2240000000000003E-2</v>
      </c>
      <c r="J26" s="3">
        <v>11</v>
      </c>
      <c r="AA26" s="24">
        <f t="shared" si="21"/>
        <v>8.2820000000000005E-2</v>
      </c>
      <c r="AB26" s="24">
        <f t="shared" si="22"/>
        <v>8.3400000000000002E-2</v>
      </c>
      <c r="AC26" s="24">
        <f t="shared" si="23"/>
        <v>8.3040000000000003E-2</v>
      </c>
      <c r="AD26" s="24">
        <f t="shared" si="24"/>
        <v>8.406000000000001E-2</v>
      </c>
      <c r="AE26" s="24">
        <f t="shared" si="25"/>
        <v>8.5990000000000011E-2</v>
      </c>
      <c r="AF26" s="24">
        <f t="shared" si="26"/>
        <v>8.678000000000001E-2</v>
      </c>
    </row>
    <row r="27" spans="1:32">
      <c r="A27" s="3">
        <v>12</v>
      </c>
      <c r="D27" s="119">
        <v>8.8529999999999998E-2</v>
      </c>
      <c r="E27" s="119">
        <v>8.9719999999999994E-2</v>
      </c>
      <c r="F27" s="119">
        <v>9.1060000000000002E-2</v>
      </c>
      <c r="G27" s="119">
        <v>9.1719999999999996E-2</v>
      </c>
      <c r="H27" s="119">
        <v>9.1270000000000004E-2</v>
      </c>
      <c r="I27" s="119">
        <v>9.1700000000000004E-2</v>
      </c>
      <c r="J27" s="3">
        <v>12</v>
      </c>
      <c r="AA27" s="24">
        <f t="shared" si="21"/>
        <v>8.3270000000000011E-2</v>
      </c>
      <c r="AB27" s="24">
        <f t="shared" si="22"/>
        <v>8.4380000000000011E-2</v>
      </c>
      <c r="AC27" s="24">
        <f t="shared" si="23"/>
        <v>8.567000000000001E-2</v>
      </c>
      <c r="AD27" s="24">
        <f t="shared" si="24"/>
        <v>8.6280000000000009E-2</v>
      </c>
      <c r="AE27" s="24">
        <f t="shared" si="25"/>
        <v>8.5890000000000008E-2</v>
      </c>
      <c r="AF27" s="24">
        <f t="shared" si="26"/>
        <v>8.6300000000000002E-2</v>
      </c>
    </row>
    <row r="28" spans="1:32" s="3" customFormat="1">
      <c r="A28" s="3">
        <v>13</v>
      </c>
      <c r="D28" s="119">
        <v>8.9459999999999998E-2</v>
      </c>
      <c r="E28" s="119">
        <v>9.2109999999999997E-2</v>
      </c>
      <c r="F28" s="119">
        <v>9.3140000000000001E-2</v>
      </c>
      <c r="G28" s="119">
        <v>9.1490000000000002E-2</v>
      </c>
      <c r="H28" s="119">
        <v>9.0840000000000004E-2</v>
      </c>
      <c r="I28" s="119">
        <v>9.0749999999999997E-2</v>
      </c>
      <c r="J28" s="3">
        <v>13</v>
      </c>
      <c r="AA28" s="24">
        <f t="shared" si="21"/>
        <v>8.4190000000000001E-2</v>
      </c>
      <c r="AB28" s="24">
        <f t="shared" si="22"/>
        <v>8.6710000000000009E-2</v>
      </c>
      <c r="AC28" s="24">
        <f t="shared" si="23"/>
        <v>8.764000000000001E-2</v>
      </c>
      <c r="AD28" s="24">
        <f t="shared" si="24"/>
        <v>8.617000000000001E-2</v>
      </c>
      <c r="AE28" s="24">
        <f t="shared" si="25"/>
        <v>8.5500000000000007E-2</v>
      </c>
      <c r="AF28" s="24">
        <f t="shared" si="26"/>
        <v>8.542000000000001E-2</v>
      </c>
    </row>
    <row r="29" spans="1:32" s="3" customFormat="1">
      <c r="A29" s="3">
        <v>14</v>
      </c>
      <c r="D29" s="119">
        <v>9.171E-2</v>
      </c>
      <c r="E29" s="119">
        <v>9.3979999999999994E-2</v>
      </c>
      <c r="F29" s="119">
        <v>9.2829999999999996E-2</v>
      </c>
      <c r="G29" s="119">
        <v>9.1069999999999998E-2</v>
      </c>
      <c r="H29" s="119">
        <v>9.0010000000000007E-2</v>
      </c>
      <c r="I29" s="119">
        <v>9.1410000000000005E-2</v>
      </c>
      <c r="J29" s="3">
        <v>14</v>
      </c>
      <c r="AA29" s="24">
        <f t="shared" si="21"/>
        <v>8.6379999999999998E-2</v>
      </c>
      <c r="AB29" s="24">
        <f t="shared" si="22"/>
        <v>8.8480000000000003E-2</v>
      </c>
      <c r="AC29" s="24">
        <f t="shared" si="23"/>
        <v>8.7440000000000004E-2</v>
      </c>
      <c r="AD29" s="24">
        <f t="shared" si="24"/>
        <v>8.5790000000000005E-2</v>
      </c>
      <c r="AE29" s="24">
        <f t="shared" si="25"/>
        <v>8.474000000000001E-2</v>
      </c>
      <c r="AF29" s="24">
        <f t="shared" si="26"/>
        <v>8.6000000000000007E-2</v>
      </c>
    </row>
    <row r="30" spans="1:32" s="3" customFormat="1">
      <c r="A30" s="3">
        <v>15</v>
      </c>
      <c r="D30" s="119">
        <v>9.3479999999999994E-2</v>
      </c>
      <c r="E30" s="119">
        <v>9.3630000000000005E-2</v>
      </c>
      <c r="F30" s="119">
        <v>9.2359999999999998E-2</v>
      </c>
      <c r="G30" s="119">
        <v>9.0279999999999999E-2</v>
      </c>
      <c r="H30" s="119">
        <v>9.0690000000000007E-2</v>
      </c>
      <c r="I30" s="119">
        <v>9.2259999999999995E-2</v>
      </c>
      <c r="J30" s="3">
        <v>15</v>
      </c>
      <c r="AA30" s="24">
        <f t="shared" si="21"/>
        <v>8.8050000000000003E-2</v>
      </c>
      <c r="AB30" s="24">
        <f t="shared" si="22"/>
        <v>8.8239999999999999E-2</v>
      </c>
      <c r="AC30" s="24">
        <f t="shared" si="23"/>
        <v>8.7010000000000004E-2</v>
      </c>
      <c r="AD30" s="24">
        <f t="shared" si="24"/>
        <v>8.5050000000000001E-2</v>
      </c>
      <c r="AE30" s="24">
        <f t="shared" si="25"/>
        <v>8.5330000000000003E-2</v>
      </c>
      <c r="AF30" s="24">
        <f t="shared" si="26"/>
        <v>8.6680000000000007E-2</v>
      </c>
    </row>
    <row r="31" spans="1:32" s="3" customFormat="1">
      <c r="A31" s="3">
        <v>16</v>
      </c>
      <c r="D31" s="119">
        <v>9.3179999999999999E-2</v>
      </c>
      <c r="E31" s="119">
        <v>9.3140000000000001E-2</v>
      </c>
      <c r="F31" s="119">
        <v>9.153E-2</v>
      </c>
      <c r="G31" s="119">
        <v>9.0899999999999995E-2</v>
      </c>
      <c r="H31" s="119">
        <v>9.1539999999999996E-2</v>
      </c>
      <c r="I31" s="119">
        <v>9.2539999999999997E-2</v>
      </c>
      <c r="J31" s="3">
        <v>16</v>
      </c>
      <c r="AA31" s="24">
        <f t="shared" si="21"/>
        <v>8.7860000000000008E-2</v>
      </c>
      <c r="AB31" s="24">
        <f t="shared" si="22"/>
        <v>8.7790000000000007E-2</v>
      </c>
      <c r="AC31" s="24">
        <f t="shared" si="23"/>
        <v>8.6230000000000001E-2</v>
      </c>
      <c r="AD31" s="24">
        <f t="shared" si="24"/>
        <v>8.5589999999999999E-2</v>
      </c>
      <c r="AE31" s="24">
        <f t="shared" si="25"/>
        <v>8.6030000000000009E-2</v>
      </c>
      <c r="AF31" s="24">
        <f t="shared" si="26"/>
        <v>8.6970000000000006E-2</v>
      </c>
    </row>
    <row r="32" spans="1:32" s="3" customFormat="1">
      <c r="A32" s="3">
        <v>17</v>
      </c>
      <c r="D32" s="119">
        <v>9.2749999999999999E-2</v>
      </c>
      <c r="E32" s="119">
        <v>9.2319999999999999E-2</v>
      </c>
      <c r="F32" s="119">
        <v>9.2030000000000001E-2</v>
      </c>
      <c r="G32" s="119">
        <v>9.1689999999999994E-2</v>
      </c>
      <c r="H32" s="119">
        <v>9.1850000000000001E-2</v>
      </c>
      <c r="I32" s="119">
        <v>9.2899999999999996E-2</v>
      </c>
      <c r="J32" s="3">
        <v>17</v>
      </c>
      <c r="AA32" s="24">
        <f t="shared" si="21"/>
        <v>8.745E-2</v>
      </c>
      <c r="AB32" s="24">
        <f t="shared" si="22"/>
        <v>8.702E-2</v>
      </c>
      <c r="AC32" s="24">
        <f t="shared" si="23"/>
        <v>8.6660000000000001E-2</v>
      </c>
      <c r="AD32" s="24">
        <f t="shared" si="24"/>
        <v>8.6230000000000001E-2</v>
      </c>
      <c r="AE32" s="24">
        <f t="shared" si="25"/>
        <v>8.635000000000001E-2</v>
      </c>
      <c r="AF32" s="24">
        <f t="shared" si="26"/>
        <v>8.7250000000000008E-2</v>
      </c>
    </row>
    <row r="33" spans="1:32">
      <c r="A33" s="3">
        <v>18</v>
      </c>
      <c r="D33" s="119">
        <v>9.1990000000000002E-2</v>
      </c>
      <c r="E33" s="119">
        <v>9.2740000000000003E-2</v>
      </c>
      <c r="F33" s="119">
        <v>9.2710000000000001E-2</v>
      </c>
      <c r="G33" s="119">
        <v>9.1969999999999996E-2</v>
      </c>
      <c r="H33" s="119">
        <v>9.2230000000000006E-2</v>
      </c>
      <c r="I33" s="119">
        <v>9.3549999999999994E-2</v>
      </c>
      <c r="J33" s="3">
        <v>18</v>
      </c>
      <c r="AA33" s="24">
        <f t="shared" si="21"/>
        <v>8.6739999999999998E-2</v>
      </c>
      <c r="AB33" s="24">
        <f t="shared" si="22"/>
        <v>8.7370000000000003E-2</v>
      </c>
      <c r="AC33" s="24">
        <f t="shared" si="23"/>
        <v>8.72E-2</v>
      </c>
      <c r="AD33" s="24">
        <f t="shared" si="24"/>
        <v>8.652E-2</v>
      </c>
      <c r="AE33" s="24">
        <f t="shared" si="25"/>
        <v>8.6640000000000009E-2</v>
      </c>
      <c r="AF33" s="24">
        <f t="shared" si="26"/>
        <v>8.7840000000000001E-2</v>
      </c>
    </row>
    <row r="34" spans="1:32" s="3" customFormat="1">
      <c r="A34" s="3">
        <v>19</v>
      </c>
      <c r="D34" s="119">
        <v>9.2410000000000006E-2</v>
      </c>
      <c r="E34" s="119">
        <v>9.3340000000000006E-2</v>
      </c>
      <c r="F34" s="119">
        <v>9.2920000000000003E-2</v>
      </c>
      <c r="G34" s="119">
        <v>9.2329999999999995E-2</v>
      </c>
      <c r="H34" s="119">
        <v>9.2880000000000004E-2</v>
      </c>
      <c r="I34" s="119">
        <v>9.4500000000000001E-2</v>
      </c>
      <c r="J34" s="3">
        <v>19</v>
      </c>
      <c r="AA34" s="24">
        <f t="shared" si="21"/>
        <v>8.7090000000000001E-2</v>
      </c>
      <c r="AB34" s="24">
        <f t="shared" si="22"/>
        <v>8.7830000000000005E-2</v>
      </c>
      <c r="AC34" s="24">
        <f t="shared" si="23"/>
        <v>8.7419999999999998E-2</v>
      </c>
      <c r="AD34" s="24">
        <f t="shared" si="24"/>
        <v>8.6800000000000002E-2</v>
      </c>
      <c r="AE34" s="24">
        <f t="shared" si="25"/>
        <v>8.7239999999999998E-2</v>
      </c>
      <c r="AF34" s="24">
        <f t="shared" si="26"/>
        <v>8.8790000000000008E-2</v>
      </c>
    </row>
    <row r="35" spans="1:32" s="3" customFormat="1">
      <c r="A35" s="3">
        <v>20</v>
      </c>
      <c r="D35" s="119">
        <v>9.2999999999999999E-2</v>
      </c>
      <c r="E35" s="119">
        <v>9.35E-2</v>
      </c>
      <c r="F35" s="119">
        <v>9.3210000000000001E-2</v>
      </c>
      <c r="G35" s="119">
        <v>9.2939999999999995E-2</v>
      </c>
      <c r="H35" s="119">
        <v>9.3829999999999997E-2</v>
      </c>
      <c r="I35" s="119">
        <v>9.5460000000000003E-2</v>
      </c>
      <c r="J35" s="3">
        <v>20</v>
      </c>
      <c r="AA35" s="24">
        <f t="shared" si="21"/>
        <v>8.7550000000000003E-2</v>
      </c>
      <c r="AB35" s="24">
        <f t="shared" si="22"/>
        <v>8.8000000000000009E-2</v>
      </c>
      <c r="AC35" s="24">
        <f t="shared" si="23"/>
        <v>8.763E-2</v>
      </c>
      <c r="AD35" s="24">
        <f t="shared" si="24"/>
        <v>8.7360000000000007E-2</v>
      </c>
      <c r="AE35" s="24">
        <f t="shared" si="25"/>
        <v>8.8169999999999998E-2</v>
      </c>
      <c r="AF35" s="24">
        <f t="shared" si="26"/>
        <v>8.974E-2</v>
      </c>
    </row>
    <row r="36" spans="1:32" s="3" customFormat="1">
      <c r="A36" s="3">
        <v>21</v>
      </c>
      <c r="D36" s="119">
        <v>9.3170000000000003E-2</v>
      </c>
      <c r="E36" s="119">
        <v>9.375E-2</v>
      </c>
      <c r="F36" s="119">
        <v>9.3759999999999996E-2</v>
      </c>
      <c r="G36" s="119">
        <v>9.3840000000000007E-2</v>
      </c>
      <c r="H36" s="119">
        <v>9.4780000000000003E-2</v>
      </c>
      <c r="I36" s="119">
        <v>9.8059999999999994E-2</v>
      </c>
      <c r="J36" s="3">
        <v>21</v>
      </c>
      <c r="AA36" s="24">
        <f t="shared" si="21"/>
        <v>8.7730000000000002E-2</v>
      </c>
      <c r="AB36" s="24">
        <f t="shared" si="22"/>
        <v>8.8180000000000008E-2</v>
      </c>
      <c r="AC36" s="24">
        <f t="shared" si="23"/>
        <v>8.813E-2</v>
      </c>
      <c r="AD36" s="24">
        <f t="shared" si="24"/>
        <v>8.8239999999999999E-2</v>
      </c>
      <c r="AE36" s="24">
        <f t="shared" si="25"/>
        <v>8.9099999999999999E-2</v>
      </c>
      <c r="AF36" s="24">
        <f t="shared" si="26"/>
        <v>9.2240000000000003E-2</v>
      </c>
    </row>
    <row r="37" spans="1:32" s="3" customFormat="1">
      <c r="A37" s="3">
        <v>22</v>
      </c>
      <c r="D37" s="119">
        <v>9.3429999999999999E-2</v>
      </c>
      <c r="E37" s="119">
        <v>9.4259999999999997E-2</v>
      </c>
      <c r="F37" s="119">
        <v>9.4589999999999994E-2</v>
      </c>
      <c r="G37" s="119">
        <v>9.4750000000000001E-2</v>
      </c>
      <c r="H37" s="119">
        <v>9.7290000000000001E-2</v>
      </c>
      <c r="I37" s="119">
        <v>0.10029</v>
      </c>
      <c r="J37" s="3">
        <v>22</v>
      </c>
      <c r="AA37" s="24">
        <f t="shared" si="21"/>
        <v>8.7910000000000002E-2</v>
      </c>
      <c r="AB37" s="24">
        <f t="shared" si="22"/>
        <v>8.864000000000001E-2</v>
      </c>
      <c r="AC37" s="24">
        <f t="shared" si="23"/>
        <v>8.8950000000000001E-2</v>
      </c>
      <c r="AD37" s="24">
        <f t="shared" si="24"/>
        <v>8.9139999999999997E-2</v>
      </c>
      <c r="AE37" s="24">
        <f t="shared" si="25"/>
        <v>9.153E-2</v>
      </c>
      <c r="AF37" s="24">
        <f t="shared" si="26"/>
        <v>9.4359999999999999E-2</v>
      </c>
    </row>
    <row r="38" spans="1:32" s="3" customFormat="1">
      <c r="A38" s="3">
        <v>23</v>
      </c>
      <c r="D38" s="119">
        <v>9.393E-2</v>
      </c>
      <c r="E38" s="119">
        <v>9.5030000000000003E-2</v>
      </c>
      <c r="F38" s="119">
        <v>9.5430000000000001E-2</v>
      </c>
      <c r="G38" s="119">
        <v>9.7159999999999996E-2</v>
      </c>
      <c r="H38" s="119">
        <v>9.9470000000000003E-2</v>
      </c>
      <c r="I38" s="119">
        <v>0.10122</v>
      </c>
      <c r="J38" s="3">
        <v>23</v>
      </c>
      <c r="AA38" s="24">
        <f t="shared" si="21"/>
        <v>8.8360000000000008E-2</v>
      </c>
      <c r="AB38" s="24">
        <f t="shared" si="22"/>
        <v>8.9400000000000007E-2</v>
      </c>
      <c r="AC38" s="24">
        <f t="shared" si="23"/>
        <v>8.9790000000000009E-2</v>
      </c>
      <c r="AD38" s="24">
        <f t="shared" si="24"/>
        <v>9.147000000000001E-2</v>
      </c>
      <c r="AE38" s="24">
        <f t="shared" si="25"/>
        <v>9.3600000000000003E-2</v>
      </c>
      <c r="AF38" s="24">
        <f t="shared" si="26"/>
        <v>9.5310000000000006E-2</v>
      </c>
    </row>
    <row r="39" spans="1:32">
      <c r="A39" s="3">
        <v>24</v>
      </c>
      <c r="D39" s="119">
        <v>9.468E-2</v>
      </c>
      <c r="E39" s="119">
        <v>9.5820000000000002E-2</v>
      </c>
      <c r="F39" s="119">
        <v>9.7720000000000001E-2</v>
      </c>
      <c r="G39" s="119">
        <v>9.9250000000000005E-2</v>
      </c>
      <c r="H39" s="119">
        <v>0.10038999999999999</v>
      </c>
      <c r="I39" s="119">
        <v>0.10137</v>
      </c>
      <c r="J39" s="3">
        <v>24</v>
      </c>
      <c r="AA39" s="24">
        <f t="shared" si="21"/>
        <v>8.9110000000000009E-2</v>
      </c>
      <c r="AB39" s="24">
        <f t="shared" si="22"/>
        <v>9.018000000000001E-2</v>
      </c>
      <c r="AC39" s="24">
        <f t="shared" si="23"/>
        <v>9.2010000000000008E-2</v>
      </c>
      <c r="AD39" s="24">
        <f t="shared" si="24"/>
        <v>9.3450000000000005E-2</v>
      </c>
      <c r="AE39" s="24">
        <f t="shared" si="25"/>
        <v>9.4539999999999999E-2</v>
      </c>
      <c r="AF39" s="24">
        <f t="shared" si="26"/>
        <v>9.5469999999999999E-2</v>
      </c>
    </row>
    <row r="40" spans="1:32">
      <c r="A40" s="3">
        <v>6</v>
      </c>
      <c r="C40" s="3" t="s">
        <v>19</v>
      </c>
      <c r="D40" s="120">
        <v>9.1670000000000001E-2</v>
      </c>
      <c r="E40" s="120">
        <v>9.0709999999999999E-2</v>
      </c>
      <c r="F40" s="120">
        <v>8.7959999999999997E-2</v>
      </c>
      <c r="G40" s="120">
        <v>8.3799999999999999E-2</v>
      </c>
      <c r="H40" s="120">
        <v>8.1729999999999997E-2</v>
      </c>
      <c r="I40" s="120">
        <v>8.2930000000000004E-2</v>
      </c>
      <c r="J40" s="3">
        <v>6</v>
      </c>
      <c r="K40" s="17">
        <f>MIN(D40:D58)</f>
        <v>8.8289999999999993E-2</v>
      </c>
      <c r="L40" s="17">
        <f t="shared" ref="L40" si="32">MIN(E40:E58)</f>
        <v>8.8469999999999993E-2</v>
      </c>
      <c r="M40" s="17">
        <f t="shared" ref="M40" si="33">MIN(F40:F58)</f>
        <v>8.6529999999999996E-2</v>
      </c>
      <c r="N40" s="17">
        <f t="shared" ref="N40" si="34">MIN(G40:G58)</f>
        <v>8.3379999999999996E-2</v>
      </c>
      <c r="O40" s="17">
        <f t="shared" ref="O40" si="35">MIN(H40:H58)</f>
        <v>8.1729999999999997E-2</v>
      </c>
      <c r="P40" s="17">
        <f t="shared" ref="P40" si="36">MIN(I40:I58)</f>
        <v>8.2930000000000004E-2</v>
      </c>
      <c r="Q40" s="17">
        <f>MIN(K40:P40)</f>
        <v>8.1729999999999997E-2</v>
      </c>
      <c r="R40" s="17">
        <f>K40</f>
        <v>8.8289999999999993E-2</v>
      </c>
      <c r="S40" s="17">
        <f t="shared" ref="S40" si="37">L40</f>
        <v>8.8469999999999993E-2</v>
      </c>
      <c r="T40" s="17">
        <f t="shared" ref="T40" si="38">M40</f>
        <v>8.6529999999999996E-2</v>
      </c>
      <c r="U40" s="17">
        <f t="shared" ref="U40" si="39">N40</f>
        <v>8.3379999999999996E-2</v>
      </c>
      <c r="V40" s="17">
        <f t="shared" ref="V40" si="40">O40</f>
        <v>8.1729999999999997E-2</v>
      </c>
      <c r="W40" s="17">
        <f t="shared" ref="W40" si="41">P40</f>
        <v>8.2930000000000004E-2</v>
      </c>
      <c r="X40" s="19">
        <f>HLOOKUP(Q40,R40:W41,2,FALSE)</f>
        <v>42474</v>
      </c>
      <c r="Z40" s="23" t="s">
        <v>18</v>
      </c>
      <c r="AA40" s="24">
        <f>D97-0.0018</f>
        <v>9.0130000000000002E-2</v>
      </c>
      <c r="AB40" s="24">
        <f t="shared" ref="AB40:AF40" si="42">E97-0.0018</f>
        <v>8.795E-2</v>
      </c>
      <c r="AC40" s="24">
        <f t="shared" si="42"/>
        <v>8.3920000000000008E-2</v>
      </c>
      <c r="AD40" s="24">
        <f t="shared" si="42"/>
        <v>7.8300000000000008E-2</v>
      </c>
      <c r="AE40" s="24">
        <f t="shared" si="42"/>
        <v>7.5080000000000008E-2</v>
      </c>
      <c r="AF40" s="24">
        <f t="shared" si="42"/>
        <v>7.5190000000000007E-2</v>
      </c>
    </row>
    <row r="41" spans="1:32" s="3" customFormat="1">
      <c r="A41" s="3">
        <v>7</v>
      </c>
      <c r="D41" s="120">
        <v>9.01E-2</v>
      </c>
      <c r="E41" s="120">
        <v>9.0370000000000006E-2</v>
      </c>
      <c r="F41" s="120">
        <v>8.7319999999999995E-2</v>
      </c>
      <c r="G41" s="120">
        <v>8.3379999999999996E-2</v>
      </c>
      <c r="H41" s="120">
        <v>8.2500000000000004E-2</v>
      </c>
      <c r="I41" s="120">
        <v>8.4430000000000005E-2</v>
      </c>
      <c r="J41" s="3">
        <v>7</v>
      </c>
      <c r="K41" s="20">
        <f>-VLOOKUP(K40,$D$40:$J$58,7,FALSE)</f>
        <v>-11</v>
      </c>
      <c r="L41" s="20">
        <f>-VLOOKUP(L40,$E$40:$J$58,6,FALSE)</f>
        <v>-10</v>
      </c>
      <c r="M41" s="20">
        <f>-VLOOKUP(M40,$F$40:$J$58,5,FALSE)</f>
        <v>-8</v>
      </c>
      <c r="N41" s="20">
        <f>-VLOOKUP(N40,$G$40:$J$58,4,FALSE)</f>
        <v>-7</v>
      </c>
      <c r="O41" s="20">
        <f>-VLOOKUP(O40,$H$40:$J$58,3,FALSE)</f>
        <v>-6</v>
      </c>
      <c r="P41" s="20">
        <f>-VLOOKUP(P40,$I$40:$J$58,2,FALSE)</f>
        <v>-6</v>
      </c>
      <c r="R41" s="19">
        <f>$K$1</f>
        <v>42352</v>
      </c>
      <c r="S41" s="19">
        <f>$L$1</f>
        <v>42383</v>
      </c>
      <c r="T41" s="19">
        <f>$M$1</f>
        <v>42414</v>
      </c>
      <c r="U41" s="19">
        <f>$N$1</f>
        <v>42443</v>
      </c>
      <c r="V41" s="19">
        <f>$O$1</f>
        <v>42474</v>
      </c>
      <c r="W41" s="19">
        <f>$P$1</f>
        <v>42504</v>
      </c>
      <c r="X41" s="20">
        <f>IF($K$1=X40,K42,IF($L$1=X40,L42,IF($M$1=X40,M42,IF($N$1=X40,N42,IF($O$1=X40,O42,IF($P$1=X40,P42))))))</f>
        <v>6</v>
      </c>
      <c r="AA41" s="24">
        <f t="shared" ref="AA41:AA58" si="43">D98-0.0018</f>
        <v>8.7400000000000005E-2</v>
      </c>
      <c r="AB41" s="24">
        <f t="shared" ref="AB41:AB58" si="44">E98-0.0018</f>
        <v>8.678000000000001E-2</v>
      </c>
      <c r="AC41" s="24">
        <f t="shared" ref="AC41:AC58" si="45">F98-0.0018</f>
        <v>8.2420000000000007E-2</v>
      </c>
      <c r="AD41" s="24">
        <f t="shared" ref="AD41:AD58" si="46">G98-0.0018</f>
        <v>7.7350000000000002E-2</v>
      </c>
      <c r="AE41" s="24">
        <f t="shared" ref="AE41:AE58" si="47">H98-0.0018</f>
        <v>7.5499999999999998E-2</v>
      </c>
      <c r="AF41" s="24">
        <f t="shared" ref="AF41:AF58" si="48">I98-0.0018</f>
        <v>7.6410000000000006E-2</v>
      </c>
    </row>
    <row r="42" spans="1:32" s="3" customFormat="1">
      <c r="A42" s="3">
        <v>8</v>
      </c>
      <c r="D42" s="120">
        <v>8.9889999999999998E-2</v>
      </c>
      <c r="E42" s="120">
        <v>8.9459999999999998E-2</v>
      </c>
      <c r="F42" s="120">
        <v>8.6529999999999996E-2</v>
      </c>
      <c r="G42" s="120">
        <v>8.3879999999999996E-2</v>
      </c>
      <c r="H42" s="120">
        <v>8.387E-2</v>
      </c>
      <c r="I42" s="120">
        <v>8.6449999999999999E-2</v>
      </c>
      <c r="J42" s="3">
        <v>8</v>
      </c>
      <c r="K42" s="20">
        <f>K41*-1</f>
        <v>11</v>
      </c>
      <c r="L42" s="20">
        <f t="shared" ref="L42" si="49">L41*-1</f>
        <v>10</v>
      </c>
      <c r="M42" s="20">
        <f t="shared" ref="M42" si="50">M41*-1</f>
        <v>8</v>
      </c>
      <c r="N42" s="20">
        <f t="shared" ref="N42" si="51">N41*-1</f>
        <v>7</v>
      </c>
      <c r="O42" s="20">
        <f t="shared" ref="O42" si="52">O41*-1</f>
        <v>6</v>
      </c>
      <c r="P42" s="20">
        <f t="shared" ref="P42" si="53">P41*-1</f>
        <v>6</v>
      </c>
      <c r="AA42" s="24">
        <f t="shared" si="43"/>
        <v>8.6449999999999999E-2</v>
      </c>
      <c r="AB42" s="24">
        <f t="shared" si="44"/>
        <v>8.5030000000000008E-2</v>
      </c>
      <c r="AC42" s="24">
        <f t="shared" si="45"/>
        <v>8.1079999999999999E-2</v>
      </c>
      <c r="AD42" s="24">
        <f t="shared" si="46"/>
        <v>7.7480000000000007E-2</v>
      </c>
      <c r="AE42" s="24">
        <f t="shared" si="47"/>
        <v>7.6540000000000011E-2</v>
      </c>
      <c r="AF42" s="24">
        <f t="shared" si="48"/>
        <v>7.8200000000000006E-2</v>
      </c>
    </row>
    <row r="43" spans="1:32" s="3" customFormat="1">
      <c r="A43" s="3">
        <v>9</v>
      </c>
      <c r="D43" s="120">
        <v>8.9139999999999997E-2</v>
      </c>
      <c r="E43" s="120">
        <v>8.8529999999999998E-2</v>
      </c>
      <c r="F43" s="120">
        <v>8.6660000000000001E-2</v>
      </c>
      <c r="G43" s="120">
        <v>8.498E-2</v>
      </c>
      <c r="H43" s="120">
        <v>8.5750000000000007E-2</v>
      </c>
      <c r="I43" s="120">
        <v>9.0279999999999999E-2</v>
      </c>
      <c r="J43" s="3">
        <v>9</v>
      </c>
      <c r="K43" s="17"/>
      <c r="AA43" s="24">
        <f t="shared" si="43"/>
        <v>8.4930000000000005E-2</v>
      </c>
      <c r="AB43" s="24">
        <f t="shared" si="44"/>
        <v>8.3549999999999999E-2</v>
      </c>
      <c r="AC43" s="24">
        <f t="shared" si="45"/>
        <v>8.0850000000000005E-2</v>
      </c>
      <c r="AD43" s="24">
        <f t="shared" si="46"/>
        <v>7.8210000000000002E-2</v>
      </c>
      <c r="AE43" s="24">
        <f t="shared" si="47"/>
        <v>7.8140000000000001E-2</v>
      </c>
      <c r="AF43" s="24">
        <f t="shared" si="48"/>
        <v>8.2150000000000001E-2</v>
      </c>
    </row>
    <row r="44" spans="1:32" s="3" customFormat="1">
      <c r="A44" s="3">
        <v>10</v>
      </c>
      <c r="D44" s="120">
        <v>8.8330000000000006E-2</v>
      </c>
      <c r="E44" s="120">
        <v>8.8469999999999993E-2</v>
      </c>
      <c r="F44" s="120">
        <v>8.7429999999999994E-2</v>
      </c>
      <c r="G44" s="120">
        <v>8.6559999999999998E-2</v>
      </c>
      <c r="H44" s="120">
        <v>8.9289999999999994E-2</v>
      </c>
      <c r="I44" s="120">
        <v>9.3039999999999998E-2</v>
      </c>
      <c r="J44" s="3">
        <v>10</v>
      </c>
      <c r="AA44" s="24">
        <f t="shared" si="43"/>
        <v>8.3600000000000008E-2</v>
      </c>
      <c r="AB44" s="24">
        <f t="shared" si="44"/>
        <v>8.3140000000000006E-2</v>
      </c>
      <c r="AC44" s="24">
        <f t="shared" si="45"/>
        <v>8.1210000000000004E-2</v>
      </c>
      <c r="AD44" s="24">
        <f t="shared" si="46"/>
        <v>7.9500000000000001E-2</v>
      </c>
      <c r="AE44" s="24">
        <f t="shared" si="47"/>
        <v>8.1740000000000007E-2</v>
      </c>
      <c r="AF44" s="24">
        <f t="shared" si="48"/>
        <v>8.4720000000000004E-2</v>
      </c>
    </row>
    <row r="45" spans="1:32" s="3" customFormat="1">
      <c r="A45" s="3">
        <v>11</v>
      </c>
      <c r="D45" s="120">
        <v>8.8289999999999993E-2</v>
      </c>
      <c r="E45" s="120">
        <v>8.9029999999999998E-2</v>
      </c>
      <c r="F45" s="120">
        <v>8.8669999999999999E-2</v>
      </c>
      <c r="G45" s="120">
        <v>8.9730000000000004E-2</v>
      </c>
      <c r="H45" s="120">
        <v>9.1889999999999999E-2</v>
      </c>
      <c r="I45" s="120">
        <v>9.2660000000000006E-2</v>
      </c>
      <c r="J45" s="3">
        <v>11</v>
      </c>
      <c r="AA45" s="24">
        <f t="shared" si="43"/>
        <v>8.3220000000000002E-2</v>
      </c>
      <c r="AB45" s="24">
        <f t="shared" si="44"/>
        <v>8.3270000000000011E-2</v>
      </c>
      <c r="AC45" s="24">
        <f t="shared" si="45"/>
        <v>8.2119999999999999E-2</v>
      </c>
      <c r="AD45" s="24">
        <f t="shared" si="46"/>
        <v>8.2659999999999997E-2</v>
      </c>
      <c r="AE45" s="24">
        <f t="shared" si="47"/>
        <v>8.413000000000001E-2</v>
      </c>
      <c r="AF45" s="24">
        <f t="shared" si="48"/>
        <v>8.4470000000000003E-2</v>
      </c>
    </row>
    <row r="46" spans="1:32">
      <c r="A46" s="3">
        <v>12</v>
      </c>
      <c r="D46" s="120">
        <v>8.8819999999999996E-2</v>
      </c>
      <c r="E46" s="120">
        <v>9.0029999999999999E-2</v>
      </c>
      <c r="F46" s="120">
        <v>9.1410000000000005E-2</v>
      </c>
      <c r="G46" s="120">
        <v>9.2079999999999995E-2</v>
      </c>
      <c r="H46" s="120">
        <v>9.1639999999999999E-2</v>
      </c>
      <c r="I46" s="120">
        <v>9.2090000000000005E-2</v>
      </c>
      <c r="J46" s="3">
        <v>12</v>
      </c>
      <c r="AA46" s="24">
        <f t="shared" si="43"/>
        <v>8.3330000000000001E-2</v>
      </c>
      <c r="AB46" s="24">
        <f t="shared" si="44"/>
        <v>8.3940000000000001E-2</v>
      </c>
      <c r="AC46" s="24">
        <f t="shared" si="45"/>
        <v>8.4830000000000003E-2</v>
      </c>
      <c r="AD46" s="24">
        <f t="shared" si="46"/>
        <v>8.48E-2</v>
      </c>
      <c r="AE46" s="24">
        <f t="shared" si="47"/>
        <v>8.3950000000000011E-2</v>
      </c>
      <c r="AF46" s="24">
        <f t="shared" si="48"/>
        <v>8.3570000000000005E-2</v>
      </c>
    </row>
    <row r="47" spans="1:32" s="3" customFormat="1">
      <c r="A47" s="3">
        <v>13</v>
      </c>
      <c r="D47" s="120">
        <v>8.9760000000000006E-2</v>
      </c>
      <c r="E47" s="120">
        <v>9.2460000000000001E-2</v>
      </c>
      <c r="F47" s="120">
        <v>9.3490000000000004E-2</v>
      </c>
      <c r="G47" s="120">
        <v>9.1840000000000005E-2</v>
      </c>
      <c r="H47" s="120">
        <v>9.1179999999999997E-2</v>
      </c>
      <c r="I47" s="120">
        <v>9.1130000000000003E-2</v>
      </c>
      <c r="J47" s="3">
        <v>13</v>
      </c>
      <c r="AA47" s="24">
        <f t="shared" si="43"/>
        <v>8.3950000000000011E-2</v>
      </c>
      <c r="AB47" s="24">
        <f t="shared" si="44"/>
        <v>8.6320000000000008E-2</v>
      </c>
      <c r="AC47" s="24">
        <f t="shared" si="45"/>
        <v>8.6660000000000001E-2</v>
      </c>
      <c r="AD47" s="24">
        <f t="shared" si="46"/>
        <v>8.4570000000000006E-2</v>
      </c>
      <c r="AE47" s="24">
        <f t="shared" si="47"/>
        <v>8.3150000000000002E-2</v>
      </c>
      <c r="AF47" s="24">
        <f t="shared" si="48"/>
        <v>8.2560000000000008E-2</v>
      </c>
    </row>
    <row r="48" spans="1:32" s="3" customFormat="1">
      <c r="A48" s="3">
        <v>14</v>
      </c>
      <c r="D48" s="120">
        <v>9.2039999999999997E-2</v>
      </c>
      <c r="E48" s="120">
        <v>9.4320000000000001E-2</v>
      </c>
      <c r="F48" s="120">
        <v>9.3160000000000007E-2</v>
      </c>
      <c r="G48" s="120">
        <v>9.1389999999999999E-2</v>
      </c>
      <c r="H48" s="120">
        <v>9.035E-2</v>
      </c>
      <c r="I48" s="120">
        <v>9.1840000000000005E-2</v>
      </c>
      <c r="J48" s="3">
        <v>14</v>
      </c>
      <c r="AA48" s="24">
        <f t="shared" si="43"/>
        <v>8.616E-2</v>
      </c>
      <c r="AB48" s="24">
        <f t="shared" si="44"/>
        <v>8.7919999999999998E-2</v>
      </c>
      <c r="AC48" s="24">
        <f t="shared" si="45"/>
        <v>8.6320000000000008E-2</v>
      </c>
      <c r="AD48" s="24">
        <f t="shared" si="46"/>
        <v>8.3790000000000003E-2</v>
      </c>
      <c r="AE48" s="24">
        <f t="shared" si="47"/>
        <v>8.2240000000000008E-2</v>
      </c>
      <c r="AF48" s="24">
        <f t="shared" si="48"/>
        <v>8.2860000000000003E-2</v>
      </c>
    </row>
    <row r="49" spans="1:32" s="3" customFormat="1">
      <c r="A49" s="3">
        <v>15</v>
      </c>
      <c r="D49" s="120">
        <v>9.3799999999999994E-2</v>
      </c>
      <c r="E49" s="120">
        <v>9.3960000000000002E-2</v>
      </c>
      <c r="F49" s="120">
        <v>9.2660000000000006E-2</v>
      </c>
      <c r="G49" s="120">
        <v>9.0609999999999996E-2</v>
      </c>
      <c r="H49" s="120">
        <v>9.1079999999999994E-2</v>
      </c>
      <c r="I49" s="120">
        <v>9.2649999999999996E-2</v>
      </c>
      <c r="J49" s="3">
        <v>15</v>
      </c>
      <c r="AA49" s="24">
        <f t="shared" si="43"/>
        <v>8.7660000000000002E-2</v>
      </c>
      <c r="AB49" s="24">
        <f t="shared" si="44"/>
        <v>8.7520000000000001E-2</v>
      </c>
      <c r="AC49" s="24">
        <f t="shared" si="45"/>
        <v>8.548E-2</v>
      </c>
      <c r="AD49" s="24">
        <f t="shared" si="46"/>
        <v>8.2900000000000001E-2</v>
      </c>
      <c r="AE49" s="24">
        <f t="shared" si="47"/>
        <v>8.2540000000000002E-2</v>
      </c>
      <c r="AF49" s="24">
        <f t="shared" si="48"/>
        <v>8.3360000000000004E-2</v>
      </c>
    </row>
    <row r="50" spans="1:32" s="3" customFormat="1">
      <c r="A50" s="3">
        <v>16</v>
      </c>
      <c r="D50" s="120">
        <v>9.3490000000000004E-2</v>
      </c>
      <c r="E50" s="120">
        <v>9.3439999999999995E-2</v>
      </c>
      <c r="F50" s="120">
        <v>9.1840000000000005E-2</v>
      </c>
      <c r="G50" s="120">
        <v>9.1270000000000004E-2</v>
      </c>
      <c r="H50" s="120">
        <v>9.1889999999999999E-2</v>
      </c>
      <c r="I50" s="120">
        <v>9.3049999999999994E-2</v>
      </c>
      <c r="J50" s="3">
        <v>16</v>
      </c>
      <c r="AA50" s="24">
        <f t="shared" si="43"/>
        <v>8.7309999999999999E-2</v>
      </c>
      <c r="AB50" s="24">
        <f t="shared" si="44"/>
        <v>8.6660000000000001E-2</v>
      </c>
      <c r="AC50" s="24">
        <f t="shared" si="45"/>
        <v>8.4530000000000008E-2</v>
      </c>
      <c r="AD50" s="24">
        <f t="shared" si="46"/>
        <v>8.3130000000000009E-2</v>
      </c>
      <c r="AE50" s="24">
        <f t="shared" si="47"/>
        <v>8.3030000000000007E-2</v>
      </c>
      <c r="AF50" s="24">
        <f t="shared" si="48"/>
        <v>8.337E-2</v>
      </c>
    </row>
    <row r="51" spans="1:32" s="3" customFormat="1">
      <c r="A51" s="3">
        <v>17</v>
      </c>
      <c r="D51" s="120">
        <v>9.3039999999999998E-2</v>
      </c>
      <c r="E51" s="120">
        <v>9.2630000000000004E-2</v>
      </c>
      <c r="F51" s="120">
        <v>9.239E-2</v>
      </c>
      <c r="G51" s="120">
        <v>9.2030000000000001E-2</v>
      </c>
      <c r="H51" s="120">
        <v>9.2319999999999999E-2</v>
      </c>
      <c r="I51" s="120">
        <v>9.3450000000000005E-2</v>
      </c>
      <c r="J51" s="3">
        <v>17</v>
      </c>
      <c r="AA51" s="24">
        <f t="shared" si="43"/>
        <v>8.6510000000000004E-2</v>
      </c>
      <c r="AB51" s="24">
        <f t="shared" si="44"/>
        <v>8.5699999999999998E-2</v>
      </c>
      <c r="AC51" s="24">
        <f t="shared" si="45"/>
        <v>8.4640000000000007E-2</v>
      </c>
      <c r="AD51" s="24">
        <f t="shared" si="46"/>
        <v>8.3560000000000009E-2</v>
      </c>
      <c r="AE51" s="24">
        <f t="shared" si="47"/>
        <v>8.3070000000000005E-2</v>
      </c>
      <c r="AF51" s="24">
        <f t="shared" si="48"/>
        <v>8.3390000000000006E-2</v>
      </c>
    </row>
    <row r="52" spans="1:32">
      <c r="A52" s="3">
        <v>18</v>
      </c>
      <c r="D52" s="120">
        <v>9.2289999999999997E-2</v>
      </c>
      <c r="E52" s="120">
        <v>9.3090000000000006E-2</v>
      </c>
      <c r="F52" s="120">
        <v>9.3030000000000002E-2</v>
      </c>
      <c r="G52" s="120">
        <v>9.2420000000000002E-2</v>
      </c>
      <c r="H52" s="120">
        <v>9.2740000000000003E-2</v>
      </c>
      <c r="I52" s="120">
        <v>9.4020000000000006E-2</v>
      </c>
      <c r="J52" s="3">
        <v>18</v>
      </c>
      <c r="AA52" s="24">
        <f t="shared" si="43"/>
        <v>8.5610000000000006E-2</v>
      </c>
      <c r="AB52" s="24">
        <f t="shared" si="44"/>
        <v>8.5730000000000001E-2</v>
      </c>
      <c r="AC52" s="24">
        <f t="shared" si="45"/>
        <v>8.4949999999999998E-2</v>
      </c>
      <c r="AD52" s="24">
        <f t="shared" si="46"/>
        <v>8.3560000000000009E-2</v>
      </c>
      <c r="AE52" s="24">
        <f t="shared" si="47"/>
        <v>8.3110000000000003E-2</v>
      </c>
      <c r="AF52" s="24">
        <f t="shared" si="48"/>
        <v>8.3740000000000009E-2</v>
      </c>
    </row>
    <row r="53" spans="1:32" s="3" customFormat="1">
      <c r="A53" s="3">
        <v>19</v>
      </c>
      <c r="D53" s="120">
        <v>9.2749999999999999E-2</v>
      </c>
      <c r="E53" s="120">
        <v>9.3659999999999993E-2</v>
      </c>
      <c r="F53" s="120">
        <v>9.3350000000000002E-2</v>
      </c>
      <c r="G53" s="120">
        <v>9.2810000000000004E-2</v>
      </c>
      <c r="H53" s="120">
        <v>9.332E-2</v>
      </c>
      <c r="I53" s="120">
        <v>9.5089999999999994E-2</v>
      </c>
      <c r="J53" s="3">
        <v>19</v>
      </c>
      <c r="AA53" s="24">
        <f t="shared" si="43"/>
        <v>8.5640000000000008E-2</v>
      </c>
      <c r="AB53" s="24">
        <f t="shared" si="44"/>
        <v>8.5960000000000009E-2</v>
      </c>
      <c r="AC53" s="24">
        <f t="shared" si="45"/>
        <v>8.4860000000000005E-2</v>
      </c>
      <c r="AD53" s="24">
        <f t="shared" si="46"/>
        <v>8.3570000000000005E-2</v>
      </c>
      <c r="AE53" s="24">
        <f t="shared" si="47"/>
        <v>8.345000000000001E-2</v>
      </c>
      <c r="AF53" s="24">
        <f t="shared" si="48"/>
        <v>8.4449999999999997E-2</v>
      </c>
    </row>
    <row r="54" spans="1:32" s="3" customFormat="1">
      <c r="A54" s="3">
        <v>20</v>
      </c>
      <c r="D54" s="120">
        <v>9.3310000000000004E-2</v>
      </c>
      <c r="E54" s="120">
        <v>9.393E-2</v>
      </c>
      <c r="F54" s="120">
        <v>9.3679999999999999E-2</v>
      </c>
      <c r="G54" s="120">
        <v>9.3359999999999999E-2</v>
      </c>
      <c r="H54" s="120">
        <v>9.4369999999999996E-2</v>
      </c>
      <c r="I54" s="120">
        <v>9.6060000000000006E-2</v>
      </c>
      <c r="J54" s="3">
        <v>20</v>
      </c>
      <c r="AA54" s="24">
        <f t="shared" si="43"/>
        <v>8.5870000000000002E-2</v>
      </c>
      <c r="AB54" s="24">
        <f t="shared" si="44"/>
        <v>8.5809999999999997E-2</v>
      </c>
      <c r="AC54" s="24">
        <f t="shared" si="45"/>
        <v>8.481000000000001E-2</v>
      </c>
      <c r="AD54" s="24">
        <f t="shared" si="46"/>
        <v>8.388000000000001E-2</v>
      </c>
      <c r="AE54" s="24">
        <f t="shared" si="47"/>
        <v>8.4140000000000006E-2</v>
      </c>
      <c r="AF54" s="24">
        <f t="shared" si="48"/>
        <v>8.523E-2</v>
      </c>
    </row>
    <row r="55" spans="1:32" s="3" customFormat="1">
      <c r="A55" s="3">
        <v>21</v>
      </c>
      <c r="D55" s="120">
        <v>9.3579999999999997E-2</v>
      </c>
      <c r="E55" s="120">
        <v>9.4210000000000002E-2</v>
      </c>
      <c r="F55" s="120">
        <v>9.4170000000000004E-2</v>
      </c>
      <c r="G55" s="120">
        <v>9.4359999999999999E-2</v>
      </c>
      <c r="H55" s="120">
        <v>9.5329999999999998E-2</v>
      </c>
      <c r="I55" s="120">
        <v>9.8699999999999996E-2</v>
      </c>
      <c r="J55" s="3">
        <v>21</v>
      </c>
      <c r="AA55" s="24">
        <f t="shared" si="43"/>
        <v>8.5730000000000001E-2</v>
      </c>
      <c r="AB55" s="24">
        <f t="shared" si="44"/>
        <v>8.5720000000000005E-2</v>
      </c>
      <c r="AC55" s="24">
        <f t="shared" si="45"/>
        <v>8.5060000000000011E-2</v>
      </c>
      <c r="AD55" s="24">
        <f t="shared" si="46"/>
        <v>8.4519999999999998E-2</v>
      </c>
      <c r="AE55" s="24">
        <f t="shared" si="47"/>
        <v>8.4900000000000003E-2</v>
      </c>
      <c r="AF55" s="24">
        <f t="shared" si="48"/>
        <v>8.7470000000000006E-2</v>
      </c>
    </row>
    <row r="56" spans="1:32" s="3" customFormat="1">
      <c r="A56" s="3">
        <v>22</v>
      </c>
      <c r="D56" s="120">
        <v>9.3869999999999995E-2</v>
      </c>
      <c r="E56" s="120">
        <v>9.4659999999999994E-2</v>
      </c>
      <c r="F56" s="120">
        <v>9.5089999999999994E-2</v>
      </c>
      <c r="G56" s="120">
        <v>9.5280000000000004E-2</v>
      </c>
      <c r="H56" s="120">
        <v>9.7890000000000005E-2</v>
      </c>
      <c r="I56" s="120">
        <v>0.10094</v>
      </c>
      <c r="J56" s="3">
        <v>22</v>
      </c>
      <c r="AA56" s="24">
        <f t="shared" si="43"/>
        <v>8.5640000000000008E-2</v>
      </c>
      <c r="AB56" s="24">
        <f t="shared" si="44"/>
        <v>8.592000000000001E-2</v>
      </c>
      <c r="AC56" s="24">
        <f t="shared" si="45"/>
        <v>8.5620000000000002E-2</v>
      </c>
      <c r="AD56" s="24">
        <f t="shared" si="46"/>
        <v>8.523E-2</v>
      </c>
      <c r="AE56" s="24">
        <f t="shared" si="47"/>
        <v>8.7059999999999998E-2</v>
      </c>
      <c r="AF56" s="24">
        <f t="shared" si="48"/>
        <v>8.9389999999999997E-2</v>
      </c>
    </row>
    <row r="57" spans="1:32" s="3" customFormat="1">
      <c r="A57" s="3">
        <v>23</v>
      </c>
      <c r="D57" s="120">
        <v>9.4310000000000005E-2</v>
      </c>
      <c r="E57" s="120">
        <v>9.5519999999999994E-2</v>
      </c>
      <c r="F57" s="120">
        <v>9.5949999999999994E-2</v>
      </c>
      <c r="G57" s="120">
        <v>9.7729999999999997E-2</v>
      </c>
      <c r="H57" s="120">
        <v>0.10007000000000001</v>
      </c>
      <c r="I57" s="120">
        <v>0.10187</v>
      </c>
      <c r="J57" s="3">
        <v>23</v>
      </c>
      <c r="AA57" s="24">
        <f t="shared" si="43"/>
        <v>8.584E-2</v>
      </c>
      <c r="AB57" s="24">
        <f t="shared" si="44"/>
        <v>8.6420000000000011E-2</v>
      </c>
      <c r="AC57" s="24">
        <f t="shared" si="45"/>
        <v>8.6260000000000003E-2</v>
      </c>
      <c r="AD57" s="24">
        <f t="shared" si="46"/>
        <v>8.7290000000000006E-2</v>
      </c>
      <c r="AE57" s="24">
        <f t="shared" si="47"/>
        <v>8.8919999999999999E-2</v>
      </c>
      <c r="AF57" s="24">
        <f t="shared" si="48"/>
        <v>9.018000000000001E-2</v>
      </c>
    </row>
    <row r="58" spans="1:32">
      <c r="A58" s="3">
        <v>24</v>
      </c>
      <c r="D58" s="120">
        <v>9.5149999999999998E-2</v>
      </c>
      <c r="E58" s="120">
        <v>9.6320000000000003E-2</v>
      </c>
      <c r="F58" s="120">
        <v>9.8280000000000006E-2</v>
      </c>
      <c r="G58" s="120">
        <v>9.9839999999999998E-2</v>
      </c>
      <c r="H58" s="120">
        <v>0.10100000000000001</v>
      </c>
      <c r="I58" s="120">
        <v>0.10201</v>
      </c>
      <c r="J58" s="3">
        <v>24</v>
      </c>
      <c r="AA58" s="24">
        <f t="shared" si="43"/>
        <v>8.6320000000000008E-2</v>
      </c>
      <c r="AB58" s="24">
        <f t="shared" si="44"/>
        <v>8.7000000000000008E-2</v>
      </c>
      <c r="AC58" s="24">
        <f t="shared" si="45"/>
        <v>8.8190000000000004E-2</v>
      </c>
      <c r="AD58" s="24">
        <f t="shared" si="46"/>
        <v>8.906E-2</v>
      </c>
      <c r="AE58" s="24">
        <f t="shared" si="47"/>
        <v>8.9700000000000002E-2</v>
      </c>
      <c r="AF58" s="24">
        <f t="shared" si="48"/>
        <v>9.0160000000000004E-2</v>
      </c>
    </row>
    <row r="59" spans="1:32">
      <c r="A59" s="3">
        <v>6</v>
      </c>
      <c r="C59" s="3" t="s">
        <v>20</v>
      </c>
      <c r="D59" s="120">
        <v>8.8489999999999999E-2</v>
      </c>
      <c r="E59" s="120">
        <v>8.7209999999999996E-2</v>
      </c>
      <c r="F59" s="120">
        <v>8.4360000000000004E-2</v>
      </c>
      <c r="G59" s="120">
        <v>8.0320000000000003E-2</v>
      </c>
      <c r="H59" s="120">
        <v>7.8100000000000003E-2</v>
      </c>
      <c r="I59" s="120">
        <v>7.9200000000000007E-2</v>
      </c>
      <c r="J59" s="3">
        <v>6</v>
      </c>
      <c r="K59" s="17">
        <f>MIN(D59:D77)</f>
        <v>8.4589999999999999E-2</v>
      </c>
      <c r="L59" s="17">
        <f t="shared" ref="L59" si="54">MIN(E59:E77)</f>
        <v>8.4699999999999998E-2</v>
      </c>
      <c r="M59" s="17">
        <f t="shared" ref="M59" si="55">MIN(F59:F77)</f>
        <v>8.2729999999999998E-2</v>
      </c>
      <c r="N59" s="17">
        <f t="shared" ref="N59" si="56">MIN(G59:G77)</f>
        <v>7.9769999999999994E-2</v>
      </c>
      <c r="O59" s="17">
        <f t="shared" ref="O59" si="57">MIN(H59:H77)</f>
        <v>7.8100000000000003E-2</v>
      </c>
      <c r="P59" s="17">
        <f t="shared" ref="P59" si="58">MIN(I59:I77)</f>
        <v>7.9200000000000007E-2</v>
      </c>
      <c r="Q59" s="17">
        <f>MIN(K59:P59)</f>
        <v>7.8100000000000003E-2</v>
      </c>
      <c r="R59" s="17">
        <f>K59</f>
        <v>8.4589999999999999E-2</v>
      </c>
      <c r="S59" s="17">
        <f t="shared" ref="S59" si="59">L59</f>
        <v>8.4699999999999998E-2</v>
      </c>
      <c r="T59" s="17">
        <f t="shared" ref="T59" si="60">M59</f>
        <v>8.2729999999999998E-2</v>
      </c>
      <c r="U59" s="17">
        <f t="shared" ref="U59" si="61">N59</f>
        <v>7.9769999999999994E-2</v>
      </c>
      <c r="V59" s="17">
        <f t="shared" ref="V59" si="62">O59</f>
        <v>7.8100000000000003E-2</v>
      </c>
      <c r="W59" s="17">
        <f t="shared" ref="W59" si="63">P59</f>
        <v>7.9200000000000007E-2</v>
      </c>
      <c r="X59" s="19">
        <f>HLOOKUP(Q59,R59:W60,2,FALSE)</f>
        <v>42474</v>
      </c>
      <c r="Z59" s="23" t="s">
        <v>22</v>
      </c>
      <c r="AA59" s="24">
        <f>D135-0.0018</f>
        <v>8.6910000000000001E-2</v>
      </c>
      <c r="AB59" s="24">
        <f t="shared" ref="AB59:AF59" si="64">E135-0.0018</f>
        <v>8.5150000000000003E-2</v>
      </c>
      <c r="AC59" s="24">
        <f t="shared" si="64"/>
        <v>8.1009999999999999E-2</v>
      </c>
      <c r="AD59" s="24">
        <f t="shared" si="64"/>
        <v>7.579000000000001E-2</v>
      </c>
      <c r="AE59" s="24">
        <f t="shared" si="64"/>
        <v>7.2500000000000009E-2</v>
      </c>
      <c r="AF59" s="24">
        <f t="shared" si="64"/>
        <v>7.2419999999999998E-2</v>
      </c>
    </row>
    <row r="60" spans="1:32" s="3" customFormat="1">
      <c r="A60" s="3">
        <v>7</v>
      </c>
      <c r="D60" s="120">
        <v>8.6699999999999999E-2</v>
      </c>
      <c r="E60" s="120">
        <v>8.6730000000000002E-2</v>
      </c>
      <c r="F60" s="120">
        <v>8.3629999999999996E-2</v>
      </c>
      <c r="G60" s="120">
        <v>7.9769999999999994E-2</v>
      </c>
      <c r="H60" s="120">
        <v>7.8909999999999994E-2</v>
      </c>
      <c r="I60" s="120">
        <v>8.0600000000000005E-2</v>
      </c>
      <c r="J60" s="3">
        <v>7</v>
      </c>
      <c r="K60" s="20">
        <f>-VLOOKUP(K59,$D$59:$J$77,7,FALSE)</f>
        <v>-10</v>
      </c>
      <c r="L60" s="20">
        <f>-VLOOKUP(L59,$E$59:$J$77,6,FALSE)</f>
        <v>-9</v>
      </c>
      <c r="M60" s="20">
        <f>-VLOOKUP(M59,$F$59:$J$77,5,FALSE)</f>
        <v>-8</v>
      </c>
      <c r="N60" s="20">
        <f>-VLOOKUP(N59,$G$59:$J$77,4,FALSE)</f>
        <v>-7</v>
      </c>
      <c r="O60" s="20">
        <f>-VLOOKUP(O59,$H$59:$J$77,3,FALSE)</f>
        <v>-6</v>
      </c>
      <c r="P60" s="20">
        <f>-VLOOKUP(P59,$I$59:$J$77,2,FALSE)</f>
        <v>-6</v>
      </c>
      <c r="R60" s="19">
        <f>$K$1</f>
        <v>42352</v>
      </c>
      <c r="S60" s="19">
        <f>$L$1</f>
        <v>42383</v>
      </c>
      <c r="T60" s="19">
        <f>$M$1</f>
        <v>42414</v>
      </c>
      <c r="U60" s="19">
        <f>$N$1</f>
        <v>42443</v>
      </c>
      <c r="V60" s="19">
        <f>$O$1</f>
        <v>42474</v>
      </c>
      <c r="W60" s="19">
        <f>$P$1</f>
        <v>42504</v>
      </c>
      <c r="X60" s="20">
        <f>IF($K$1=X59,K61,IF($L$1=X59,L61,IF($M$1=X59,M61,IF($N$1=X59,N61,IF($O$1=X59,O61,IF($P$1=X59,P61))))))</f>
        <v>6</v>
      </c>
      <c r="AA60" s="24">
        <f t="shared" ref="AA60:AA77" si="65">D136-0.0018</f>
        <v>8.455E-2</v>
      </c>
      <c r="AB60" s="24">
        <f t="shared" ref="AB60:AB77" si="66">E136-0.0018</f>
        <v>8.3820000000000006E-2</v>
      </c>
      <c r="AC60" s="24">
        <f t="shared" ref="AC60:AC77" si="67">F136-0.0018</f>
        <v>7.9680000000000001E-2</v>
      </c>
      <c r="AD60" s="24">
        <f t="shared" ref="AD60:AD77" si="68">G136-0.0018</f>
        <v>7.4690000000000006E-2</v>
      </c>
      <c r="AE60" s="24">
        <f t="shared" ref="AE60:AE77" si="69">H136-0.0018</f>
        <v>7.2779999999999997E-2</v>
      </c>
      <c r="AF60" s="24">
        <f t="shared" ref="AF60:AF77" si="70">I136-0.0018</f>
        <v>7.3610000000000009E-2</v>
      </c>
    </row>
    <row r="61" spans="1:32" s="3" customFormat="1">
      <c r="A61" s="3">
        <v>8</v>
      </c>
      <c r="D61" s="120">
        <v>8.6360000000000006E-2</v>
      </c>
      <c r="E61" s="120">
        <v>8.5730000000000001E-2</v>
      </c>
      <c r="F61" s="120">
        <v>8.2729999999999998E-2</v>
      </c>
      <c r="G61" s="120">
        <v>8.0320000000000003E-2</v>
      </c>
      <c r="H61" s="120">
        <v>8.0189999999999997E-2</v>
      </c>
      <c r="I61" s="120">
        <v>8.2540000000000002E-2</v>
      </c>
      <c r="J61" s="3">
        <v>8</v>
      </c>
      <c r="K61" s="20">
        <f>K60*-1</f>
        <v>10</v>
      </c>
      <c r="L61" s="20">
        <f t="shared" ref="L61" si="71">L60*-1</f>
        <v>9</v>
      </c>
      <c r="M61" s="20">
        <f t="shared" ref="M61" si="72">M60*-1</f>
        <v>8</v>
      </c>
      <c r="N61" s="20">
        <f t="shared" ref="N61" si="73">N60*-1</f>
        <v>7</v>
      </c>
      <c r="O61" s="20">
        <f t="shared" ref="O61" si="74">O60*-1</f>
        <v>6</v>
      </c>
      <c r="P61" s="20">
        <f t="shared" ref="P61" si="75">P60*-1</f>
        <v>6</v>
      </c>
      <c r="AA61" s="24">
        <f t="shared" si="65"/>
        <v>8.3479999999999999E-2</v>
      </c>
      <c r="AB61" s="24">
        <f t="shared" si="66"/>
        <v>8.2229999999999998E-2</v>
      </c>
      <c r="AC61" s="24">
        <f t="shared" si="67"/>
        <v>7.8190000000000009E-2</v>
      </c>
      <c r="AD61" s="24">
        <f t="shared" si="68"/>
        <v>7.4690000000000006E-2</v>
      </c>
      <c r="AE61" s="24">
        <f t="shared" si="69"/>
        <v>7.3800000000000004E-2</v>
      </c>
      <c r="AF61" s="24">
        <f t="shared" si="70"/>
        <v>7.5380000000000003E-2</v>
      </c>
    </row>
    <row r="62" spans="1:32" s="3" customFormat="1">
      <c r="A62" s="3">
        <v>9</v>
      </c>
      <c r="D62" s="120">
        <v>8.5510000000000003E-2</v>
      </c>
      <c r="E62" s="120">
        <v>8.4699999999999998E-2</v>
      </c>
      <c r="F62" s="120">
        <v>8.294E-2</v>
      </c>
      <c r="G62" s="120">
        <v>8.133E-2</v>
      </c>
      <c r="H62" s="120">
        <v>8.1970000000000001E-2</v>
      </c>
      <c r="I62" s="120">
        <v>8.6169999999999997E-2</v>
      </c>
      <c r="J62" s="3">
        <v>9</v>
      </c>
      <c r="K62" s="17"/>
      <c r="AA62" s="24">
        <f t="shared" si="65"/>
        <v>8.2110000000000002E-2</v>
      </c>
      <c r="AB62" s="24">
        <f t="shared" si="66"/>
        <v>8.0600000000000005E-2</v>
      </c>
      <c r="AC62" s="24">
        <f t="shared" si="67"/>
        <v>7.782E-2</v>
      </c>
      <c r="AD62" s="24">
        <f t="shared" si="68"/>
        <v>7.5420000000000001E-2</v>
      </c>
      <c r="AE62" s="24">
        <f t="shared" si="69"/>
        <v>7.5389999999999999E-2</v>
      </c>
      <c r="AF62" s="24">
        <f t="shared" si="70"/>
        <v>7.911E-2</v>
      </c>
    </row>
    <row r="63" spans="1:32" s="3" customFormat="1">
      <c r="A63" s="3">
        <v>10</v>
      </c>
      <c r="D63" s="120">
        <v>8.4589999999999999E-2</v>
      </c>
      <c r="E63" s="120">
        <v>8.4720000000000004E-2</v>
      </c>
      <c r="F63" s="120">
        <v>8.3629999999999996E-2</v>
      </c>
      <c r="G63" s="120">
        <v>8.2849999999999993E-2</v>
      </c>
      <c r="H63" s="120">
        <v>8.5339999999999999E-2</v>
      </c>
      <c r="I63" s="120">
        <v>8.8770000000000002E-2</v>
      </c>
      <c r="J63" s="3">
        <v>10</v>
      </c>
      <c r="AA63" s="24">
        <f t="shared" si="65"/>
        <v>8.0660000000000009E-2</v>
      </c>
      <c r="AB63" s="24">
        <f t="shared" si="66"/>
        <v>8.0030000000000004E-2</v>
      </c>
      <c r="AC63" s="24">
        <f t="shared" si="67"/>
        <v>7.8200000000000006E-2</v>
      </c>
      <c r="AD63" s="24">
        <f t="shared" si="68"/>
        <v>7.6690000000000008E-2</v>
      </c>
      <c r="AE63" s="24">
        <f t="shared" si="69"/>
        <v>7.8800000000000009E-2</v>
      </c>
      <c r="AF63" s="24">
        <f t="shared" si="70"/>
        <v>8.1520000000000009E-2</v>
      </c>
    </row>
    <row r="64" spans="1:32" s="3" customFormat="1">
      <c r="A64" s="3">
        <v>11</v>
      </c>
      <c r="D64" s="120">
        <v>8.4620000000000001E-2</v>
      </c>
      <c r="E64" s="120">
        <v>8.5199999999999998E-2</v>
      </c>
      <c r="F64" s="120">
        <v>8.4839999999999999E-2</v>
      </c>
      <c r="G64" s="120">
        <v>8.5860000000000006E-2</v>
      </c>
      <c r="H64" s="120">
        <v>8.7790000000000007E-2</v>
      </c>
      <c r="I64" s="120">
        <v>8.8580000000000006E-2</v>
      </c>
      <c r="J64" s="3">
        <v>11</v>
      </c>
      <c r="AA64" s="24">
        <f t="shared" si="65"/>
        <v>8.0130000000000007E-2</v>
      </c>
      <c r="AB64" s="24">
        <f t="shared" si="66"/>
        <v>8.0189999999999997E-2</v>
      </c>
      <c r="AC64" s="24">
        <f t="shared" si="67"/>
        <v>7.9130000000000006E-2</v>
      </c>
      <c r="AD64" s="24">
        <f t="shared" si="68"/>
        <v>7.9700000000000007E-2</v>
      </c>
      <c r="AE64" s="24">
        <f t="shared" si="69"/>
        <v>8.1030000000000005E-2</v>
      </c>
      <c r="AF64" s="24">
        <f t="shared" si="70"/>
        <v>8.1320000000000003E-2</v>
      </c>
    </row>
    <row r="65" spans="1:32">
      <c r="A65" s="3">
        <v>12</v>
      </c>
      <c r="D65" s="120">
        <v>8.5070000000000007E-2</v>
      </c>
      <c r="E65" s="120">
        <v>8.6180000000000007E-2</v>
      </c>
      <c r="F65" s="120">
        <v>8.7470000000000006E-2</v>
      </c>
      <c r="G65" s="120">
        <v>8.8080000000000006E-2</v>
      </c>
      <c r="H65" s="120">
        <v>8.7690000000000004E-2</v>
      </c>
      <c r="I65" s="120">
        <v>8.8099999999999998E-2</v>
      </c>
      <c r="J65" s="3">
        <v>12</v>
      </c>
      <c r="AA65" s="24">
        <f t="shared" si="65"/>
        <v>8.0270000000000008E-2</v>
      </c>
      <c r="AB65" s="24">
        <f t="shared" si="66"/>
        <v>8.0890000000000004E-2</v>
      </c>
      <c r="AC65" s="24">
        <f t="shared" si="67"/>
        <v>8.1729999999999997E-2</v>
      </c>
      <c r="AD65" s="24">
        <f t="shared" si="68"/>
        <v>8.1700000000000009E-2</v>
      </c>
      <c r="AE65" s="24">
        <f t="shared" si="69"/>
        <v>8.0890000000000004E-2</v>
      </c>
      <c r="AF65" s="24">
        <f t="shared" si="70"/>
        <v>8.054E-2</v>
      </c>
    </row>
    <row r="66" spans="1:32" s="3" customFormat="1">
      <c r="A66" s="3">
        <v>13</v>
      </c>
      <c r="D66" s="120">
        <v>8.5989999999999997E-2</v>
      </c>
      <c r="E66" s="120">
        <v>8.8510000000000005E-2</v>
      </c>
      <c r="F66" s="120">
        <v>8.9440000000000006E-2</v>
      </c>
      <c r="G66" s="120">
        <v>8.7970000000000007E-2</v>
      </c>
      <c r="H66" s="120">
        <v>8.7300000000000003E-2</v>
      </c>
      <c r="I66" s="120">
        <v>8.7220000000000006E-2</v>
      </c>
      <c r="J66" s="3">
        <v>13</v>
      </c>
      <c r="AA66" s="24">
        <f t="shared" si="65"/>
        <v>8.091000000000001E-2</v>
      </c>
      <c r="AB66" s="24">
        <f t="shared" si="66"/>
        <v>8.3170000000000008E-2</v>
      </c>
      <c r="AC66" s="24">
        <f t="shared" si="67"/>
        <v>8.3460000000000006E-2</v>
      </c>
      <c r="AD66" s="24">
        <f t="shared" si="68"/>
        <v>8.1520000000000009E-2</v>
      </c>
      <c r="AE66" s="24">
        <f t="shared" si="69"/>
        <v>8.0189999999999997E-2</v>
      </c>
      <c r="AF66" s="24">
        <f t="shared" si="70"/>
        <v>7.9509999999999997E-2</v>
      </c>
    </row>
    <row r="67" spans="1:32" s="3" customFormat="1">
      <c r="A67" s="3">
        <v>14</v>
      </c>
      <c r="D67" s="120">
        <v>8.8179999999999994E-2</v>
      </c>
      <c r="E67" s="120">
        <v>9.0279999999999999E-2</v>
      </c>
      <c r="F67" s="120">
        <v>8.924E-2</v>
      </c>
      <c r="G67" s="120">
        <v>8.7590000000000001E-2</v>
      </c>
      <c r="H67" s="120">
        <v>8.6540000000000006E-2</v>
      </c>
      <c r="I67" s="120">
        <v>8.7800000000000003E-2</v>
      </c>
      <c r="J67" s="3">
        <v>14</v>
      </c>
      <c r="AA67" s="24">
        <f t="shared" si="65"/>
        <v>8.3030000000000007E-2</v>
      </c>
      <c r="AB67" s="24">
        <f t="shared" si="66"/>
        <v>8.4690000000000001E-2</v>
      </c>
      <c r="AC67" s="24">
        <f t="shared" si="67"/>
        <v>8.3170000000000008E-2</v>
      </c>
      <c r="AD67" s="24">
        <f t="shared" si="68"/>
        <v>8.0829999999999999E-2</v>
      </c>
      <c r="AE67" s="24">
        <f t="shared" si="69"/>
        <v>7.9250000000000001E-2</v>
      </c>
      <c r="AF67" s="24">
        <f t="shared" si="70"/>
        <v>7.9890000000000003E-2</v>
      </c>
    </row>
    <row r="68" spans="1:32" s="3" customFormat="1">
      <c r="A68" s="3">
        <v>15</v>
      </c>
      <c r="D68" s="120">
        <v>8.9849999999999999E-2</v>
      </c>
      <c r="E68" s="120">
        <v>9.0039999999999995E-2</v>
      </c>
      <c r="F68" s="120">
        <v>8.881E-2</v>
      </c>
      <c r="G68" s="120">
        <v>8.6849999999999997E-2</v>
      </c>
      <c r="H68" s="120">
        <v>8.7129999999999999E-2</v>
      </c>
      <c r="I68" s="120">
        <v>8.8480000000000003E-2</v>
      </c>
      <c r="J68" s="3">
        <v>15</v>
      </c>
      <c r="AA68" s="24">
        <f t="shared" si="65"/>
        <v>8.4449999999999997E-2</v>
      </c>
      <c r="AB68" s="24">
        <f t="shared" si="66"/>
        <v>8.4339999999999998E-2</v>
      </c>
      <c r="AC68" s="24">
        <f t="shared" si="67"/>
        <v>8.2420000000000007E-2</v>
      </c>
      <c r="AD68" s="24">
        <f t="shared" si="68"/>
        <v>7.9899999999999999E-2</v>
      </c>
      <c r="AE68" s="24">
        <f t="shared" si="69"/>
        <v>7.9630000000000006E-2</v>
      </c>
      <c r="AF68" s="24">
        <f t="shared" si="70"/>
        <v>8.0310000000000006E-2</v>
      </c>
    </row>
    <row r="69" spans="1:32" s="3" customFormat="1">
      <c r="A69" s="3">
        <v>16</v>
      </c>
      <c r="D69" s="120">
        <v>8.9660000000000004E-2</v>
      </c>
      <c r="E69" s="120">
        <v>8.9590000000000003E-2</v>
      </c>
      <c r="F69" s="120">
        <v>8.8029999999999997E-2</v>
      </c>
      <c r="G69" s="120">
        <v>8.7389999999999995E-2</v>
      </c>
      <c r="H69" s="120">
        <v>8.7830000000000005E-2</v>
      </c>
      <c r="I69" s="120">
        <v>8.8770000000000002E-2</v>
      </c>
      <c r="J69" s="3">
        <v>16</v>
      </c>
      <c r="AA69" s="24">
        <f t="shared" si="65"/>
        <v>8.4140000000000006E-2</v>
      </c>
      <c r="AB69" s="24">
        <f t="shared" si="66"/>
        <v>8.3570000000000005E-2</v>
      </c>
      <c r="AC69" s="24">
        <f t="shared" si="67"/>
        <v>8.1439999999999999E-2</v>
      </c>
      <c r="AD69" s="24">
        <f t="shared" si="68"/>
        <v>8.022E-2</v>
      </c>
      <c r="AE69" s="24">
        <f t="shared" si="69"/>
        <v>8.004E-2</v>
      </c>
      <c r="AF69" s="24">
        <f t="shared" si="70"/>
        <v>8.0399999999999999E-2</v>
      </c>
    </row>
    <row r="70" spans="1:32" s="3" customFormat="1">
      <c r="A70" s="3">
        <v>17</v>
      </c>
      <c r="D70" s="120">
        <v>8.9249999999999996E-2</v>
      </c>
      <c r="E70" s="120">
        <v>8.8819999999999996E-2</v>
      </c>
      <c r="F70" s="120">
        <v>8.8459999999999997E-2</v>
      </c>
      <c r="G70" s="120">
        <v>8.8029999999999997E-2</v>
      </c>
      <c r="H70" s="120">
        <v>8.8150000000000006E-2</v>
      </c>
      <c r="I70" s="120">
        <v>8.9050000000000004E-2</v>
      </c>
      <c r="J70" s="3">
        <v>17</v>
      </c>
      <c r="AA70" s="24">
        <f t="shared" si="65"/>
        <v>8.3430000000000004E-2</v>
      </c>
      <c r="AB70" s="24">
        <f t="shared" si="66"/>
        <v>8.2580000000000001E-2</v>
      </c>
      <c r="AC70" s="24">
        <f t="shared" si="67"/>
        <v>8.1640000000000004E-2</v>
      </c>
      <c r="AD70" s="24">
        <f t="shared" si="68"/>
        <v>8.0570000000000003E-2</v>
      </c>
      <c r="AE70" s="24">
        <f t="shared" si="69"/>
        <v>8.0140000000000003E-2</v>
      </c>
      <c r="AF70" s="24">
        <f t="shared" si="70"/>
        <v>8.0310000000000006E-2</v>
      </c>
    </row>
    <row r="71" spans="1:32">
      <c r="A71" s="3">
        <v>18</v>
      </c>
      <c r="D71" s="120">
        <v>8.8539999999999994E-2</v>
      </c>
      <c r="E71" s="120">
        <v>8.9169999999999999E-2</v>
      </c>
      <c r="F71" s="120">
        <v>8.8999999999999996E-2</v>
      </c>
      <c r="G71" s="120">
        <v>8.8319999999999996E-2</v>
      </c>
      <c r="H71" s="120">
        <v>8.8440000000000005E-2</v>
      </c>
      <c r="I71" s="120">
        <v>8.9639999999999997E-2</v>
      </c>
      <c r="J71" s="3">
        <v>18</v>
      </c>
      <c r="AA71" s="24">
        <f t="shared" si="65"/>
        <v>8.2500000000000004E-2</v>
      </c>
      <c r="AB71" s="24">
        <f t="shared" si="66"/>
        <v>8.270000000000001E-2</v>
      </c>
      <c r="AC71" s="24">
        <f t="shared" si="67"/>
        <v>8.1880000000000008E-2</v>
      </c>
      <c r="AD71" s="24">
        <f t="shared" si="68"/>
        <v>8.0630000000000007E-2</v>
      </c>
      <c r="AE71" s="24">
        <f t="shared" si="69"/>
        <v>8.0079999999999998E-2</v>
      </c>
      <c r="AF71" s="24">
        <f t="shared" si="70"/>
        <v>8.0509999999999998E-2</v>
      </c>
    </row>
    <row r="72" spans="1:32" s="3" customFormat="1">
      <c r="A72" s="3">
        <v>19</v>
      </c>
      <c r="D72" s="120">
        <v>8.8889999999999997E-2</v>
      </c>
      <c r="E72" s="120">
        <v>8.9630000000000001E-2</v>
      </c>
      <c r="F72" s="120">
        <v>8.9219999999999994E-2</v>
      </c>
      <c r="G72" s="120">
        <v>8.8599999999999998E-2</v>
      </c>
      <c r="H72" s="120">
        <v>8.9039999999999994E-2</v>
      </c>
      <c r="I72" s="120">
        <v>9.0590000000000004E-2</v>
      </c>
      <c r="J72" s="3">
        <v>19</v>
      </c>
      <c r="AA72" s="24">
        <f t="shared" si="65"/>
        <v>8.2619999999999999E-2</v>
      </c>
      <c r="AB72" s="24">
        <f t="shared" si="66"/>
        <v>8.2860000000000003E-2</v>
      </c>
      <c r="AC72" s="24">
        <f t="shared" si="67"/>
        <v>8.1860000000000002E-2</v>
      </c>
      <c r="AD72" s="24">
        <f t="shared" si="68"/>
        <v>8.054E-2</v>
      </c>
      <c r="AE72" s="24">
        <f t="shared" si="69"/>
        <v>8.0280000000000004E-2</v>
      </c>
      <c r="AF72" s="24">
        <f t="shared" si="70"/>
        <v>8.1200000000000008E-2</v>
      </c>
    </row>
    <row r="73" spans="1:32" s="3" customFormat="1">
      <c r="A73" s="3">
        <v>20</v>
      </c>
      <c r="D73" s="120">
        <v>8.9349999999999999E-2</v>
      </c>
      <c r="E73" s="120">
        <v>8.9800000000000005E-2</v>
      </c>
      <c r="F73" s="120">
        <v>8.9429999999999996E-2</v>
      </c>
      <c r="G73" s="120">
        <v>8.9160000000000003E-2</v>
      </c>
      <c r="H73" s="120">
        <v>8.9969999999999994E-2</v>
      </c>
      <c r="I73" s="120">
        <v>9.1539999999999996E-2</v>
      </c>
      <c r="J73" s="3">
        <v>20</v>
      </c>
      <c r="AA73" s="24">
        <f t="shared" si="65"/>
        <v>8.2780000000000006E-2</v>
      </c>
      <c r="AB73" s="24">
        <f t="shared" si="66"/>
        <v>8.2780000000000006E-2</v>
      </c>
      <c r="AC73" s="24">
        <f t="shared" si="67"/>
        <v>8.1710000000000005E-2</v>
      </c>
      <c r="AD73" s="24">
        <f t="shared" si="68"/>
        <v>8.0710000000000004E-2</v>
      </c>
      <c r="AE73" s="24">
        <f t="shared" si="69"/>
        <v>8.0950000000000008E-2</v>
      </c>
      <c r="AF73" s="24">
        <f t="shared" si="70"/>
        <v>8.1960000000000005E-2</v>
      </c>
    </row>
    <row r="74" spans="1:32" s="3" customFormat="1">
      <c r="A74" s="3">
        <v>21</v>
      </c>
      <c r="D74" s="120">
        <v>8.9529999999999998E-2</v>
      </c>
      <c r="E74" s="120">
        <v>8.9980000000000004E-2</v>
      </c>
      <c r="F74" s="120">
        <v>8.9929999999999996E-2</v>
      </c>
      <c r="G74" s="120">
        <v>9.0039999999999995E-2</v>
      </c>
      <c r="H74" s="120">
        <v>9.0899999999999995E-2</v>
      </c>
      <c r="I74" s="120">
        <v>9.4039999999999999E-2</v>
      </c>
      <c r="J74" s="3">
        <v>21</v>
      </c>
      <c r="AA74" s="24">
        <f t="shared" si="65"/>
        <v>8.270000000000001E-2</v>
      </c>
      <c r="AB74" s="24">
        <f t="shared" si="66"/>
        <v>8.2590000000000011E-2</v>
      </c>
      <c r="AC74" s="24">
        <f t="shared" si="67"/>
        <v>8.1810000000000008E-2</v>
      </c>
      <c r="AD74" s="24">
        <f t="shared" si="68"/>
        <v>8.133E-2</v>
      </c>
      <c r="AE74" s="24">
        <f t="shared" si="69"/>
        <v>8.1689999999999999E-2</v>
      </c>
      <c r="AF74" s="24">
        <f t="shared" si="70"/>
        <v>8.4100000000000008E-2</v>
      </c>
    </row>
    <row r="75" spans="1:32" s="3" customFormat="1">
      <c r="A75" s="3">
        <v>22</v>
      </c>
      <c r="D75" s="120">
        <v>8.9709999999999998E-2</v>
      </c>
      <c r="E75" s="120">
        <v>9.0440000000000006E-2</v>
      </c>
      <c r="F75" s="120">
        <v>9.0749999999999997E-2</v>
      </c>
      <c r="G75" s="120">
        <v>9.0939999999999993E-2</v>
      </c>
      <c r="H75" s="120">
        <v>9.3329999999999996E-2</v>
      </c>
      <c r="I75" s="120">
        <v>9.6159999999999995E-2</v>
      </c>
      <c r="J75" s="3">
        <v>22</v>
      </c>
      <c r="AA75" s="24">
        <f t="shared" si="65"/>
        <v>8.2530000000000006E-2</v>
      </c>
      <c r="AB75" s="24">
        <f t="shared" si="66"/>
        <v>8.2659999999999997E-2</v>
      </c>
      <c r="AC75" s="24">
        <f t="shared" si="67"/>
        <v>8.2369999999999999E-2</v>
      </c>
      <c r="AD75" s="24">
        <f t="shared" si="68"/>
        <v>8.202000000000001E-2</v>
      </c>
      <c r="AE75" s="24">
        <f t="shared" si="69"/>
        <v>8.3750000000000005E-2</v>
      </c>
      <c r="AF75" s="24">
        <f t="shared" si="70"/>
        <v>8.5900000000000004E-2</v>
      </c>
    </row>
    <row r="76" spans="1:32" s="3" customFormat="1">
      <c r="A76" s="3">
        <v>23</v>
      </c>
      <c r="D76" s="120">
        <v>9.0160000000000004E-2</v>
      </c>
      <c r="E76" s="120">
        <v>9.1200000000000003E-2</v>
      </c>
      <c r="F76" s="120">
        <v>9.1590000000000005E-2</v>
      </c>
      <c r="G76" s="120">
        <v>9.3270000000000006E-2</v>
      </c>
      <c r="H76" s="120">
        <v>9.5399999999999999E-2</v>
      </c>
      <c r="I76" s="120">
        <v>9.7110000000000002E-2</v>
      </c>
      <c r="J76" s="3">
        <v>23</v>
      </c>
      <c r="AA76" s="24">
        <f t="shared" si="65"/>
        <v>8.2590000000000011E-2</v>
      </c>
      <c r="AB76" s="24">
        <f t="shared" si="66"/>
        <v>8.3150000000000002E-2</v>
      </c>
      <c r="AC76" s="24">
        <f t="shared" si="67"/>
        <v>8.2990000000000008E-2</v>
      </c>
      <c r="AD76" s="24">
        <f t="shared" si="68"/>
        <v>8.3990000000000009E-2</v>
      </c>
      <c r="AE76" s="24">
        <f t="shared" si="69"/>
        <v>8.5500000000000007E-2</v>
      </c>
      <c r="AF76" s="24">
        <f t="shared" si="70"/>
        <v>8.6680000000000007E-2</v>
      </c>
    </row>
    <row r="77" spans="1:32">
      <c r="A77" s="3">
        <v>24</v>
      </c>
      <c r="D77" s="120">
        <v>9.0910000000000005E-2</v>
      </c>
      <c r="E77" s="120">
        <v>9.1980000000000006E-2</v>
      </c>
      <c r="F77" s="120">
        <v>9.3810000000000004E-2</v>
      </c>
      <c r="G77" s="120">
        <v>9.5250000000000001E-2</v>
      </c>
      <c r="H77" s="120">
        <v>9.6339999999999995E-2</v>
      </c>
      <c r="I77" s="120">
        <v>9.7269999999999995E-2</v>
      </c>
      <c r="J77" s="3">
        <v>24</v>
      </c>
      <c r="Z77" s="23" t="s">
        <v>23</v>
      </c>
      <c r="AA77" s="24">
        <f t="shared" si="65"/>
        <v>8.3070000000000005E-2</v>
      </c>
      <c r="AB77" s="24">
        <f t="shared" si="66"/>
        <v>8.3720000000000003E-2</v>
      </c>
      <c r="AC77" s="24">
        <f t="shared" si="67"/>
        <v>8.4850000000000009E-2</v>
      </c>
      <c r="AD77" s="24">
        <f t="shared" si="68"/>
        <v>8.566E-2</v>
      </c>
      <c r="AE77" s="24">
        <f t="shared" si="69"/>
        <v>8.6260000000000003E-2</v>
      </c>
      <c r="AF77" s="24">
        <f t="shared" si="70"/>
        <v>8.6710000000000009E-2</v>
      </c>
    </row>
    <row r="78" spans="1:32">
      <c r="A78" s="3">
        <v>6</v>
      </c>
      <c r="C78" s="3" t="s">
        <v>17</v>
      </c>
      <c r="D78" s="121">
        <v>9.2030000000000001E-2</v>
      </c>
      <c r="E78" s="121">
        <v>9.0749999999999997E-2</v>
      </c>
      <c r="F78" s="121">
        <v>8.6510000000000004E-2</v>
      </c>
      <c r="G78" s="121">
        <v>8.0579999999999999E-2</v>
      </c>
      <c r="H78" s="121">
        <v>7.7179999999999999E-2</v>
      </c>
      <c r="I78" s="121">
        <v>7.7280000000000001E-2</v>
      </c>
      <c r="J78" s="3">
        <v>6</v>
      </c>
      <c r="K78" s="17">
        <f>MIN(D78:D96)</f>
        <v>8.5610000000000006E-2</v>
      </c>
      <c r="L78" s="17">
        <f t="shared" ref="L78" si="76">MIN(E78:E96)</f>
        <v>8.566E-2</v>
      </c>
      <c r="M78" s="17">
        <f t="shared" ref="M78" si="77">MIN(F78:F96)</f>
        <v>8.3239999999999995E-2</v>
      </c>
      <c r="N78" s="17">
        <f t="shared" ref="N78" si="78">MIN(G78:G96)</f>
        <v>7.9549999999999996E-2</v>
      </c>
      <c r="O78" s="17">
        <f t="shared" ref="O78" si="79">MIN(H78:H96)</f>
        <v>7.7179999999999999E-2</v>
      </c>
      <c r="P78" s="17">
        <f t="shared" ref="P78" si="80">MIN(I78:I96)</f>
        <v>7.7280000000000001E-2</v>
      </c>
      <c r="Q78" s="17">
        <f>MIN(K78:P78)</f>
        <v>7.7179999999999999E-2</v>
      </c>
      <c r="R78" s="17">
        <f>K78</f>
        <v>8.5610000000000006E-2</v>
      </c>
      <c r="S78" s="17">
        <f t="shared" ref="S78" si="81">L78</f>
        <v>8.566E-2</v>
      </c>
      <c r="T78" s="17">
        <f t="shared" ref="T78" si="82">M78</f>
        <v>8.3239999999999995E-2</v>
      </c>
      <c r="U78" s="17">
        <f t="shared" ref="U78" si="83">N78</f>
        <v>7.9549999999999996E-2</v>
      </c>
      <c r="V78" s="17">
        <f t="shared" ref="V78" si="84">O78</f>
        <v>7.7179999999999999E-2</v>
      </c>
      <c r="W78" s="17">
        <f t="shared" ref="W78" si="85">P78</f>
        <v>7.7280000000000001E-2</v>
      </c>
      <c r="X78" s="19">
        <f>HLOOKUP(Q78,R78:W79,2,FALSE)</f>
        <v>42474</v>
      </c>
      <c r="Z78" s="23" t="s">
        <v>29</v>
      </c>
      <c r="AA78" s="24">
        <f>D174-0.0018</f>
        <v>8.9570000000000011E-2</v>
      </c>
      <c r="AB78" s="24">
        <f t="shared" ref="AB78:AF78" si="86">E174-0.0018</f>
        <v>8.8940000000000005E-2</v>
      </c>
      <c r="AC78" s="24">
        <f t="shared" si="86"/>
        <v>8.5990000000000011E-2</v>
      </c>
      <c r="AD78" s="24">
        <f t="shared" si="86"/>
        <v>8.1390000000000004E-2</v>
      </c>
      <c r="AE78" s="24">
        <f t="shared" si="86"/>
        <v>7.9090000000000008E-2</v>
      </c>
      <c r="AF78" s="24">
        <f t="shared" si="86"/>
        <v>7.9840000000000008E-2</v>
      </c>
    </row>
    <row r="79" spans="1:32" s="3" customFormat="1">
      <c r="A79" s="3">
        <v>7</v>
      </c>
      <c r="D79" s="121">
        <v>8.9899999999999994E-2</v>
      </c>
      <c r="E79" s="121">
        <v>8.9450000000000002E-2</v>
      </c>
      <c r="F79" s="121">
        <v>8.4989999999999996E-2</v>
      </c>
      <c r="G79" s="121">
        <v>7.9549999999999996E-2</v>
      </c>
      <c r="H79" s="121">
        <v>7.7560000000000004E-2</v>
      </c>
      <c r="I79" s="121">
        <v>7.8509999999999996E-2</v>
      </c>
      <c r="J79" s="3">
        <v>7</v>
      </c>
      <c r="K79" s="20">
        <f>-VLOOKUP(K78,$D$78:$J$96,7,FALSE)</f>
        <v>-11</v>
      </c>
      <c r="L79" s="20">
        <f>-VLOOKUP(L78,$E$78:$J$96,6,FALSE)</f>
        <v>-10</v>
      </c>
      <c r="M79" s="20">
        <f>-VLOOKUP(M78,$F$78:$J$96,5,FALSE)</f>
        <v>-9</v>
      </c>
      <c r="N79" s="20">
        <f>-VLOOKUP(N78,$G$78:$J$96,4,FALSE)</f>
        <v>-7</v>
      </c>
      <c r="O79" s="20">
        <f>-VLOOKUP(O78,$H$78:$J$96,3,FALSE)</f>
        <v>-6</v>
      </c>
      <c r="P79" s="20">
        <f>-VLOOKUP(P78,$I$78:$J$96,2,FALSE)</f>
        <v>-6</v>
      </c>
      <c r="R79" s="19">
        <f>$K$1</f>
        <v>42352</v>
      </c>
      <c r="S79" s="19">
        <f>$L$1</f>
        <v>42383</v>
      </c>
      <c r="T79" s="19">
        <f>$M$1</f>
        <v>42414</v>
      </c>
      <c r="U79" s="19">
        <f>$N$1</f>
        <v>42443</v>
      </c>
      <c r="V79" s="19">
        <f>$O$1</f>
        <v>42474</v>
      </c>
      <c r="W79" s="19">
        <f>$P$1</f>
        <v>42504</v>
      </c>
      <c r="X79" s="20">
        <f>IF($K$1=X78,K80,IF($L$1=X78,L80,IF($M$1=X78,M80,IF($N$1=X78,N80,IF($O$1=X78,O80,IF($P$1=X78,P80))))))</f>
        <v>6</v>
      </c>
      <c r="Z79" s="23"/>
      <c r="AA79" s="24">
        <f t="shared" ref="AA79:AA96" si="87">D175-0.0018</f>
        <v>8.8180000000000008E-2</v>
      </c>
      <c r="AB79" s="24">
        <f t="shared" ref="AB79:AB96" si="88">E175-0.0018</f>
        <v>8.8430000000000009E-2</v>
      </c>
      <c r="AC79" s="24">
        <f t="shared" ref="AC79:AC96" si="89">F175-0.0018</f>
        <v>8.5010000000000002E-2</v>
      </c>
      <c r="AD79" s="24">
        <f t="shared" ref="AD79:AD96" si="90">G175-0.0018</f>
        <v>8.0820000000000003E-2</v>
      </c>
      <c r="AE79" s="24">
        <f t="shared" ref="AE79:AE96" si="91">H175-0.0018</f>
        <v>7.9640000000000002E-2</v>
      </c>
      <c r="AF79" s="24">
        <f t="shared" ref="AF79:AF96" si="92">I175-0.0018</f>
        <v>8.1170000000000006E-2</v>
      </c>
    </row>
    <row r="80" spans="1:32" s="3" customFormat="1">
      <c r="A80" s="3">
        <v>8</v>
      </c>
      <c r="D80" s="121">
        <v>8.8889999999999997E-2</v>
      </c>
      <c r="E80" s="121">
        <v>8.7720000000000006E-2</v>
      </c>
      <c r="F80" s="121">
        <v>8.3559999999999995E-2</v>
      </c>
      <c r="G80" s="121">
        <v>7.9619999999999996E-2</v>
      </c>
      <c r="H80" s="121">
        <v>7.8609999999999999E-2</v>
      </c>
      <c r="I80" s="121">
        <v>8.0350000000000005E-2</v>
      </c>
      <c r="J80" s="3">
        <v>8</v>
      </c>
      <c r="K80" s="20">
        <f>K79*-1</f>
        <v>11</v>
      </c>
      <c r="L80" s="20">
        <f t="shared" ref="L80:P80" si="93">L79*-1</f>
        <v>10</v>
      </c>
      <c r="M80" s="20">
        <f t="shared" si="93"/>
        <v>9</v>
      </c>
      <c r="N80" s="20">
        <f t="shared" si="93"/>
        <v>7</v>
      </c>
      <c r="O80" s="20">
        <f t="shared" si="93"/>
        <v>6</v>
      </c>
      <c r="P80" s="20">
        <f t="shared" si="93"/>
        <v>6</v>
      </c>
      <c r="AA80" s="24">
        <f t="shared" si="87"/>
        <v>8.7840000000000001E-2</v>
      </c>
      <c r="AB80" s="24">
        <f t="shared" si="88"/>
        <v>8.7220000000000006E-2</v>
      </c>
      <c r="AC80" s="24">
        <f t="shared" si="89"/>
        <v>8.4080000000000002E-2</v>
      </c>
      <c r="AD80" s="24">
        <f t="shared" si="90"/>
        <v>8.1100000000000005E-2</v>
      </c>
      <c r="AE80" s="24">
        <f t="shared" si="91"/>
        <v>8.0850000000000005E-2</v>
      </c>
      <c r="AF80" s="24">
        <f t="shared" si="92"/>
        <v>8.3159999999999998E-2</v>
      </c>
    </row>
    <row r="81" spans="1:32" s="3" customFormat="1">
      <c r="A81" s="3">
        <v>9</v>
      </c>
      <c r="D81" s="121">
        <v>8.7429999999999994E-2</v>
      </c>
      <c r="E81" s="121">
        <v>8.6180000000000007E-2</v>
      </c>
      <c r="F81" s="121">
        <v>8.3239999999999995E-2</v>
      </c>
      <c r="G81" s="121">
        <v>8.0320000000000003E-2</v>
      </c>
      <c r="H81" s="121">
        <v>8.0250000000000002E-2</v>
      </c>
      <c r="I81" s="121">
        <v>8.4669999999999995E-2</v>
      </c>
      <c r="J81" s="3">
        <v>9</v>
      </c>
      <c r="AA81" s="24">
        <f t="shared" si="87"/>
        <v>8.6840000000000001E-2</v>
      </c>
      <c r="AB81" s="24">
        <f t="shared" si="88"/>
        <v>8.616E-2</v>
      </c>
      <c r="AC81" s="24">
        <f t="shared" si="89"/>
        <v>8.3979999999999999E-2</v>
      </c>
      <c r="AD81" s="24">
        <f t="shared" si="90"/>
        <v>8.202000000000001E-2</v>
      </c>
      <c r="AE81" s="24">
        <f t="shared" si="91"/>
        <v>8.2680000000000003E-2</v>
      </c>
      <c r="AF81" s="24">
        <f t="shared" si="92"/>
        <v>8.7140000000000009E-2</v>
      </c>
    </row>
    <row r="82" spans="1:32" s="3" customFormat="1">
      <c r="A82" s="3">
        <v>10</v>
      </c>
      <c r="D82" s="121">
        <v>8.6069999999999994E-2</v>
      </c>
      <c r="E82" s="121">
        <v>8.566E-2</v>
      </c>
      <c r="F82" s="121">
        <v>8.3510000000000001E-2</v>
      </c>
      <c r="G82" s="121">
        <v>8.1610000000000002E-2</v>
      </c>
      <c r="H82" s="121">
        <v>8.4180000000000005E-2</v>
      </c>
      <c r="I82" s="121">
        <v>8.7309999999999999E-2</v>
      </c>
      <c r="J82" s="3">
        <v>10</v>
      </c>
      <c r="AA82" s="24">
        <f t="shared" si="87"/>
        <v>8.592000000000001E-2</v>
      </c>
      <c r="AB82" s="24">
        <f t="shared" si="88"/>
        <v>8.5879999999999998E-2</v>
      </c>
      <c r="AC82" s="24">
        <f t="shared" si="89"/>
        <v>8.455E-2</v>
      </c>
      <c r="AD82" s="24">
        <f t="shared" si="90"/>
        <v>8.3549999999999999E-2</v>
      </c>
      <c r="AE82" s="24">
        <f t="shared" si="91"/>
        <v>8.6390000000000008E-2</v>
      </c>
      <c r="AF82" s="24">
        <f t="shared" si="92"/>
        <v>8.9880000000000002E-2</v>
      </c>
    </row>
    <row r="83" spans="1:32" s="3" customFormat="1">
      <c r="A83" s="3">
        <v>11</v>
      </c>
      <c r="D83" s="121">
        <v>8.5610000000000006E-2</v>
      </c>
      <c r="E83" s="121">
        <v>8.5680000000000006E-2</v>
      </c>
      <c r="F83" s="121">
        <v>8.4370000000000001E-2</v>
      </c>
      <c r="G83" s="121">
        <v>8.5059999999999997E-2</v>
      </c>
      <c r="H83" s="121">
        <v>8.6650000000000005E-2</v>
      </c>
      <c r="I83" s="121">
        <v>8.6929999999999993E-2</v>
      </c>
      <c r="J83" s="3">
        <v>11</v>
      </c>
      <c r="AA83" s="24">
        <f t="shared" si="87"/>
        <v>8.5680000000000006E-2</v>
      </c>
      <c r="AB83" s="24">
        <f t="shared" si="88"/>
        <v>8.6230000000000001E-2</v>
      </c>
      <c r="AC83" s="24">
        <f t="shared" si="89"/>
        <v>8.5730000000000001E-2</v>
      </c>
      <c r="AD83" s="24">
        <f t="shared" si="90"/>
        <v>8.6820000000000008E-2</v>
      </c>
      <c r="AE83" s="24">
        <f t="shared" si="91"/>
        <v>8.8980000000000004E-2</v>
      </c>
      <c r="AF83" s="24">
        <f t="shared" si="92"/>
        <v>8.9349999999999999E-2</v>
      </c>
    </row>
    <row r="84" spans="1:32">
      <c r="A84" s="3">
        <v>12</v>
      </c>
      <c r="D84" s="121">
        <v>8.5629999999999998E-2</v>
      </c>
      <c r="E84" s="121">
        <v>8.6279999999999996E-2</v>
      </c>
      <c r="F84" s="121">
        <v>8.7279999999999996E-2</v>
      </c>
      <c r="G84" s="121">
        <v>8.7239999999999998E-2</v>
      </c>
      <c r="H84" s="121">
        <v>8.6360000000000006E-2</v>
      </c>
      <c r="I84" s="121">
        <v>8.5989999999999997E-2</v>
      </c>
      <c r="J84" s="3">
        <v>12</v>
      </c>
      <c r="AA84" s="24">
        <f t="shared" si="87"/>
        <v>8.6019999999999999E-2</v>
      </c>
      <c r="AB84" s="24">
        <f t="shared" si="88"/>
        <v>8.7169999999999997E-2</v>
      </c>
      <c r="AC84" s="24">
        <f t="shared" si="89"/>
        <v>8.8550000000000004E-2</v>
      </c>
      <c r="AD84" s="24">
        <f t="shared" si="90"/>
        <v>8.9160000000000003E-2</v>
      </c>
      <c r="AE84" s="24">
        <f t="shared" si="91"/>
        <v>8.856E-2</v>
      </c>
      <c r="AF84" s="24">
        <f t="shared" si="92"/>
        <v>8.8950000000000001E-2</v>
      </c>
    </row>
    <row r="85" spans="1:32" s="3" customFormat="1">
      <c r="A85" s="3">
        <v>13</v>
      </c>
      <c r="D85" s="121">
        <v>8.6190000000000003E-2</v>
      </c>
      <c r="E85" s="121">
        <v>8.8789999999999994E-2</v>
      </c>
      <c r="F85" s="121">
        <v>8.9130000000000001E-2</v>
      </c>
      <c r="G85" s="121">
        <v>8.6929999999999993E-2</v>
      </c>
      <c r="H85" s="121">
        <v>8.5529999999999995E-2</v>
      </c>
      <c r="I85" s="121">
        <v>8.5000000000000006E-2</v>
      </c>
      <c r="J85" s="3">
        <v>13</v>
      </c>
      <c r="AA85" s="24">
        <f t="shared" si="87"/>
        <v>8.6910000000000001E-2</v>
      </c>
      <c r="AB85" s="24">
        <f t="shared" si="88"/>
        <v>8.9650000000000007E-2</v>
      </c>
      <c r="AC85" s="24">
        <f t="shared" si="89"/>
        <v>9.06E-2</v>
      </c>
      <c r="AD85" s="24">
        <f t="shared" si="90"/>
        <v>8.8760000000000006E-2</v>
      </c>
      <c r="AE85" s="24">
        <f t="shared" si="91"/>
        <v>8.8239999999999999E-2</v>
      </c>
      <c r="AF85" s="24">
        <f t="shared" si="92"/>
        <v>8.8010000000000005E-2</v>
      </c>
    </row>
    <row r="86" spans="1:32" s="3" customFormat="1">
      <c r="A86" s="3">
        <v>14</v>
      </c>
      <c r="D86" s="121">
        <v>8.8520000000000001E-2</v>
      </c>
      <c r="E86" s="121">
        <v>9.0380000000000002E-2</v>
      </c>
      <c r="F86" s="121">
        <v>8.8700000000000001E-2</v>
      </c>
      <c r="G86" s="121">
        <v>8.6120000000000002E-2</v>
      </c>
      <c r="H86" s="121">
        <v>8.4620000000000001E-2</v>
      </c>
      <c r="I86" s="121">
        <v>8.5470000000000004E-2</v>
      </c>
      <c r="J86" s="3">
        <v>14</v>
      </c>
      <c r="AA86" s="24">
        <f t="shared" si="87"/>
        <v>8.9230000000000004E-2</v>
      </c>
      <c r="AB86" s="24">
        <f t="shared" si="88"/>
        <v>9.147000000000001E-2</v>
      </c>
      <c r="AC86" s="24">
        <f t="shared" si="89"/>
        <v>9.0120000000000006E-2</v>
      </c>
      <c r="AD86" s="24">
        <f t="shared" si="90"/>
        <v>8.8440000000000005E-2</v>
      </c>
      <c r="AE86" s="24">
        <f t="shared" si="91"/>
        <v>8.7410000000000002E-2</v>
      </c>
      <c r="AF86" s="24">
        <f t="shared" si="92"/>
        <v>8.8709999999999997E-2</v>
      </c>
    </row>
    <row r="87" spans="1:32" s="3" customFormat="1">
      <c r="A87" s="3">
        <v>15</v>
      </c>
      <c r="D87" s="121">
        <v>9.0020000000000003E-2</v>
      </c>
      <c r="E87" s="121">
        <v>8.9910000000000004E-2</v>
      </c>
      <c r="F87" s="121">
        <v>8.7840000000000001E-2</v>
      </c>
      <c r="G87" s="121">
        <v>8.5239999999999996E-2</v>
      </c>
      <c r="H87" s="121">
        <v>8.5099999999999995E-2</v>
      </c>
      <c r="I87" s="121">
        <v>8.5970000000000005E-2</v>
      </c>
      <c r="J87" s="3">
        <v>15</v>
      </c>
      <c r="AA87" s="24">
        <f t="shared" si="87"/>
        <v>9.0959999999999999E-2</v>
      </c>
      <c r="AB87" s="24">
        <f t="shared" si="88"/>
        <v>9.0959999999999999E-2</v>
      </c>
      <c r="AC87" s="24">
        <f t="shared" si="89"/>
        <v>8.975000000000001E-2</v>
      </c>
      <c r="AD87" s="24">
        <f t="shared" si="90"/>
        <v>8.7660000000000002E-2</v>
      </c>
      <c r="AE87" s="24">
        <f t="shared" si="91"/>
        <v>8.8110000000000008E-2</v>
      </c>
      <c r="AF87" s="24">
        <f t="shared" si="92"/>
        <v>8.9389999999999997E-2</v>
      </c>
    </row>
    <row r="88" spans="1:32" s="3" customFormat="1">
      <c r="A88" s="3">
        <v>16</v>
      </c>
      <c r="D88" s="121">
        <v>8.9599999999999999E-2</v>
      </c>
      <c r="E88" s="121">
        <v>8.9029999999999998E-2</v>
      </c>
      <c r="F88" s="121">
        <v>8.6919999999999997E-2</v>
      </c>
      <c r="G88" s="121">
        <v>8.5650000000000004E-2</v>
      </c>
      <c r="H88" s="121">
        <v>8.5589999999999999E-2</v>
      </c>
      <c r="I88" s="121">
        <v>8.6040000000000005E-2</v>
      </c>
      <c r="J88" s="3">
        <v>16</v>
      </c>
      <c r="AA88" s="24">
        <f t="shared" si="87"/>
        <v>9.0520000000000003E-2</v>
      </c>
      <c r="AB88" s="24">
        <f t="shared" si="88"/>
        <v>9.0569999999999998E-2</v>
      </c>
      <c r="AC88" s="24">
        <f t="shared" si="89"/>
        <v>8.8930000000000009E-2</v>
      </c>
      <c r="AD88" s="24">
        <f t="shared" si="90"/>
        <v>8.8300000000000003E-2</v>
      </c>
      <c r="AE88" s="24">
        <f t="shared" si="91"/>
        <v>8.8800000000000004E-2</v>
      </c>
      <c r="AF88" s="24">
        <f t="shared" si="92"/>
        <v>8.9570000000000011E-2</v>
      </c>
    </row>
    <row r="89" spans="1:32" s="3" customFormat="1">
      <c r="A89" s="3">
        <v>17</v>
      </c>
      <c r="D89" s="121">
        <v>8.8789999999999994E-2</v>
      </c>
      <c r="E89" s="121">
        <v>8.8109999999999994E-2</v>
      </c>
      <c r="F89" s="121">
        <v>8.72E-2</v>
      </c>
      <c r="G89" s="121">
        <v>8.6069999999999994E-2</v>
      </c>
      <c r="H89" s="121">
        <v>8.5680000000000006E-2</v>
      </c>
      <c r="I89" s="121">
        <v>8.6069999999999994E-2</v>
      </c>
      <c r="J89" s="3">
        <v>17</v>
      </c>
      <c r="AA89" s="24">
        <f t="shared" si="87"/>
        <v>9.017E-2</v>
      </c>
      <c r="AB89" s="24">
        <f t="shared" si="88"/>
        <v>8.9760000000000006E-2</v>
      </c>
      <c r="AC89" s="24">
        <f t="shared" si="89"/>
        <v>8.9459999999999998E-2</v>
      </c>
      <c r="AD89" s="24">
        <f t="shared" si="90"/>
        <v>8.8930000000000009E-2</v>
      </c>
      <c r="AE89" s="24">
        <f t="shared" si="91"/>
        <v>8.9010000000000006E-2</v>
      </c>
      <c r="AF89" s="24">
        <f t="shared" si="92"/>
        <v>8.9819999999999997E-2</v>
      </c>
    </row>
    <row r="90" spans="1:32">
      <c r="A90" s="3">
        <v>18</v>
      </c>
      <c r="D90" s="121">
        <v>8.7929999999999994E-2</v>
      </c>
      <c r="E90" s="121">
        <v>8.831E-2</v>
      </c>
      <c r="F90" s="121">
        <v>8.7510000000000004E-2</v>
      </c>
      <c r="G90" s="121">
        <v>8.6129999999999998E-2</v>
      </c>
      <c r="H90" s="121">
        <v>8.5730000000000001E-2</v>
      </c>
      <c r="I90" s="121">
        <v>8.6389999999999995E-2</v>
      </c>
      <c r="J90" s="3">
        <v>18</v>
      </c>
      <c r="AA90" s="24">
        <f t="shared" si="87"/>
        <v>8.9430000000000009E-2</v>
      </c>
      <c r="AB90" s="24">
        <f t="shared" si="88"/>
        <v>9.0209999999999999E-2</v>
      </c>
      <c r="AC90" s="24">
        <f t="shared" si="89"/>
        <v>8.9990000000000001E-2</v>
      </c>
      <c r="AD90" s="24">
        <f t="shared" si="90"/>
        <v>8.9120000000000005E-2</v>
      </c>
      <c r="AE90" s="24">
        <f t="shared" si="91"/>
        <v>8.9270000000000002E-2</v>
      </c>
      <c r="AF90" s="24">
        <f t="shared" si="92"/>
        <v>9.0160000000000004E-2</v>
      </c>
    </row>
    <row r="91" spans="1:32" s="3" customFormat="1">
      <c r="A91" s="3">
        <v>19</v>
      </c>
      <c r="D91" s="121">
        <v>8.813E-2</v>
      </c>
      <c r="E91" s="121">
        <v>8.8529999999999998E-2</v>
      </c>
      <c r="F91" s="121">
        <v>8.7470000000000006E-2</v>
      </c>
      <c r="G91" s="121">
        <v>8.6150000000000004E-2</v>
      </c>
      <c r="H91" s="121">
        <v>8.6050000000000001E-2</v>
      </c>
      <c r="I91" s="121">
        <v>8.7040000000000006E-2</v>
      </c>
      <c r="J91" s="3">
        <v>19</v>
      </c>
      <c r="AA91" s="24">
        <f t="shared" si="87"/>
        <v>8.9870000000000005E-2</v>
      </c>
      <c r="AB91" s="24">
        <f t="shared" si="88"/>
        <v>9.0660000000000004E-2</v>
      </c>
      <c r="AC91" s="24">
        <f t="shared" si="89"/>
        <v>9.01E-2</v>
      </c>
      <c r="AD91" s="24">
        <f t="shared" si="90"/>
        <v>8.9370000000000005E-2</v>
      </c>
      <c r="AE91" s="24">
        <f t="shared" si="91"/>
        <v>8.9630000000000001E-2</v>
      </c>
      <c r="AF91" s="24">
        <f t="shared" si="92"/>
        <v>9.1010000000000008E-2</v>
      </c>
    </row>
    <row r="92" spans="1:32" s="3" customFormat="1">
      <c r="A92" s="3">
        <v>20</v>
      </c>
      <c r="D92" s="121">
        <v>8.8359999999999994E-2</v>
      </c>
      <c r="E92" s="121">
        <v>8.8440000000000005E-2</v>
      </c>
      <c r="F92" s="121">
        <v>8.7429999999999994E-2</v>
      </c>
      <c r="G92" s="121">
        <v>8.6440000000000003E-2</v>
      </c>
      <c r="H92" s="121">
        <v>8.6690000000000003E-2</v>
      </c>
      <c r="I92" s="121">
        <v>8.7770000000000001E-2</v>
      </c>
      <c r="J92" s="3">
        <v>20</v>
      </c>
      <c r="AA92" s="24">
        <f t="shared" si="87"/>
        <v>9.0319999999999998E-2</v>
      </c>
      <c r="AB92" s="24">
        <f t="shared" si="88"/>
        <v>9.0720000000000009E-2</v>
      </c>
      <c r="AC92" s="24">
        <f t="shared" si="89"/>
        <v>9.0290000000000009E-2</v>
      </c>
      <c r="AD92" s="24">
        <f t="shared" si="90"/>
        <v>8.9700000000000002E-2</v>
      </c>
      <c r="AE92" s="24">
        <f t="shared" si="91"/>
        <v>9.0470000000000009E-2</v>
      </c>
      <c r="AF92" s="24">
        <f t="shared" si="92"/>
        <v>9.1880000000000003E-2</v>
      </c>
    </row>
    <row r="93" spans="1:32" s="3" customFormat="1">
      <c r="A93" s="3">
        <v>21</v>
      </c>
      <c r="D93" s="121">
        <v>8.8279999999999997E-2</v>
      </c>
      <c r="E93" s="121">
        <v>8.8359999999999994E-2</v>
      </c>
      <c r="F93" s="121">
        <v>8.7650000000000006E-2</v>
      </c>
      <c r="G93" s="121">
        <v>8.7029999999999996E-2</v>
      </c>
      <c r="H93" s="121">
        <v>8.7400000000000005E-2</v>
      </c>
      <c r="I93" s="121">
        <v>9.0130000000000002E-2</v>
      </c>
      <c r="J93" s="3">
        <v>21</v>
      </c>
      <c r="AA93" s="24">
        <f t="shared" si="87"/>
        <v>9.0400000000000008E-2</v>
      </c>
      <c r="AB93" s="24">
        <f t="shared" si="88"/>
        <v>9.0870000000000006E-2</v>
      </c>
      <c r="AC93" s="24">
        <f t="shared" si="89"/>
        <v>9.0560000000000002E-2</v>
      </c>
      <c r="AD93" s="24">
        <f t="shared" si="90"/>
        <v>9.0490000000000001E-2</v>
      </c>
      <c r="AE93" s="24">
        <f t="shared" si="91"/>
        <v>9.1330000000000008E-2</v>
      </c>
      <c r="AF93" s="24">
        <f t="shared" si="92"/>
        <v>9.4490000000000005E-2</v>
      </c>
    </row>
    <row r="94" spans="1:32" s="3" customFormat="1">
      <c r="A94" s="3">
        <v>22</v>
      </c>
      <c r="D94" s="121">
        <v>8.8209999999999997E-2</v>
      </c>
      <c r="E94" s="121">
        <v>8.8529999999999998E-2</v>
      </c>
      <c r="F94" s="121">
        <v>8.8160000000000002E-2</v>
      </c>
      <c r="G94" s="121">
        <v>8.7690000000000004E-2</v>
      </c>
      <c r="H94" s="121">
        <v>8.9690000000000006E-2</v>
      </c>
      <c r="I94" s="121">
        <v>9.2090000000000005E-2</v>
      </c>
      <c r="J94" s="3">
        <v>22</v>
      </c>
      <c r="AA94" s="24">
        <f t="shared" si="87"/>
        <v>9.0560000000000002E-2</v>
      </c>
      <c r="AB94" s="24">
        <f t="shared" si="88"/>
        <v>9.111000000000001E-2</v>
      </c>
      <c r="AC94" s="24">
        <f t="shared" si="89"/>
        <v>9.129000000000001E-2</v>
      </c>
      <c r="AD94" s="24">
        <f t="shared" si="90"/>
        <v>9.1310000000000002E-2</v>
      </c>
      <c r="AE94" s="24">
        <f t="shared" si="91"/>
        <v>9.3870000000000009E-2</v>
      </c>
      <c r="AF94" s="24">
        <f t="shared" si="92"/>
        <v>9.665E-2</v>
      </c>
    </row>
    <row r="95" spans="1:32" s="3" customFormat="1">
      <c r="A95" s="3">
        <v>23</v>
      </c>
      <c r="D95" s="121">
        <v>8.8370000000000004E-2</v>
      </c>
      <c r="E95" s="121">
        <v>8.8980000000000004E-2</v>
      </c>
      <c r="F95" s="121">
        <v>8.8739999999999999E-2</v>
      </c>
      <c r="G95" s="121">
        <v>8.9859999999999995E-2</v>
      </c>
      <c r="H95" s="121">
        <v>9.1590000000000005E-2</v>
      </c>
      <c r="I95" s="121">
        <v>9.2840000000000006E-2</v>
      </c>
      <c r="J95" s="3">
        <v>23</v>
      </c>
      <c r="AA95" s="24">
        <f t="shared" si="87"/>
        <v>9.0800000000000006E-2</v>
      </c>
      <c r="AB95" s="24">
        <f t="shared" si="88"/>
        <v>9.178E-2</v>
      </c>
      <c r="AC95" s="24">
        <f t="shared" si="89"/>
        <v>9.2040000000000011E-2</v>
      </c>
      <c r="AD95" s="24">
        <f t="shared" si="90"/>
        <v>9.3740000000000004E-2</v>
      </c>
      <c r="AE95" s="24">
        <f t="shared" si="91"/>
        <v>9.597E-2</v>
      </c>
      <c r="AF95" s="24">
        <f t="shared" si="92"/>
        <v>9.7460000000000005E-2</v>
      </c>
    </row>
    <row r="96" spans="1:32">
      <c r="A96" s="3">
        <v>24</v>
      </c>
      <c r="D96" s="121">
        <v>8.881E-2</v>
      </c>
      <c r="E96" s="121">
        <v>8.9499999999999996E-2</v>
      </c>
      <c r="F96" s="121">
        <v>9.078E-2</v>
      </c>
      <c r="G96" s="121">
        <v>9.1679999999999998E-2</v>
      </c>
      <c r="H96" s="121">
        <v>9.2319999999999999E-2</v>
      </c>
      <c r="I96" s="121">
        <v>9.2799999999999994E-2</v>
      </c>
      <c r="J96" s="3">
        <v>24</v>
      </c>
      <c r="AA96" s="24">
        <f t="shared" si="87"/>
        <v>9.1450000000000004E-2</v>
      </c>
      <c r="AB96" s="24">
        <f t="shared" si="88"/>
        <v>9.2480000000000007E-2</v>
      </c>
      <c r="AC96" s="24">
        <f t="shared" si="89"/>
        <v>9.4340000000000007E-2</v>
      </c>
      <c r="AD96" s="24">
        <f t="shared" si="90"/>
        <v>9.5750000000000002E-2</v>
      </c>
      <c r="AE96" s="24">
        <f t="shared" si="91"/>
        <v>9.6790000000000001E-2</v>
      </c>
      <c r="AF96" s="24">
        <f t="shared" si="92"/>
        <v>9.7660000000000011E-2</v>
      </c>
    </row>
    <row r="97" spans="1:32">
      <c r="A97" s="3">
        <v>6</v>
      </c>
      <c r="C97" s="3" t="s">
        <v>18</v>
      </c>
      <c r="D97" s="122">
        <v>9.1929999999999998E-2</v>
      </c>
      <c r="E97" s="122">
        <v>8.9749999999999996E-2</v>
      </c>
      <c r="F97" s="122">
        <v>8.5720000000000005E-2</v>
      </c>
      <c r="G97" s="122">
        <v>8.0100000000000005E-2</v>
      </c>
      <c r="H97" s="122">
        <v>7.6880000000000004E-2</v>
      </c>
      <c r="I97" s="122">
        <v>7.6990000000000003E-2</v>
      </c>
      <c r="J97" s="3">
        <v>6</v>
      </c>
      <c r="K97" s="17">
        <f>MIN(D97:D115)</f>
        <v>8.5019999999999998E-2</v>
      </c>
      <c r="L97" s="17">
        <f t="shared" ref="L97" si="94">MIN(E97:E115)</f>
        <v>8.4940000000000002E-2</v>
      </c>
      <c r="M97" s="17">
        <f t="shared" ref="M97" si="95">MIN(F97:F115)</f>
        <v>8.2650000000000001E-2</v>
      </c>
      <c r="N97" s="17">
        <f t="shared" ref="N97" si="96">MIN(G97:G115)</f>
        <v>7.9149999999999998E-2</v>
      </c>
      <c r="O97" s="17">
        <f t="shared" ref="O97" si="97">MIN(H97:H115)</f>
        <v>7.6880000000000004E-2</v>
      </c>
      <c r="P97" s="17">
        <f t="shared" ref="P97" si="98">MIN(I97:I115)</f>
        <v>7.6990000000000003E-2</v>
      </c>
      <c r="Q97" s="17">
        <f>MIN(K97:P97)</f>
        <v>7.6880000000000004E-2</v>
      </c>
      <c r="R97" s="17">
        <f>K97</f>
        <v>8.5019999999999998E-2</v>
      </c>
      <c r="S97" s="17">
        <f t="shared" ref="S97" si="99">L97</f>
        <v>8.4940000000000002E-2</v>
      </c>
      <c r="T97" s="17">
        <f t="shared" ref="T97" si="100">M97</f>
        <v>8.2650000000000001E-2</v>
      </c>
      <c r="U97" s="17">
        <f t="shared" ref="U97" si="101">N97</f>
        <v>7.9149999999999998E-2</v>
      </c>
      <c r="V97" s="17">
        <f t="shared" ref="V97" si="102">O97</f>
        <v>7.6880000000000004E-2</v>
      </c>
      <c r="W97" s="17">
        <f t="shared" ref="W97" si="103">P97</f>
        <v>7.6990000000000003E-2</v>
      </c>
      <c r="X97" s="19">
        <f>HLOOKUP(Q97,R97:W98,2,FALSE)</f>
        <v>42474</v>
      </c>
      <c r="Z97" s="23" t="s">
        <v>26</v>
      </c>
      <c r="AA97" s="24">
        <f>D212-0.0018</f>
        <v>9.1249999999999998E-2</v>
      </c>
      <c r="AB97" s="24">
        <f t="shared" ref="AB97:AF97" si="104">E212-0.0018</f>
        <v>8.9590000000000003E-2</v>
      </c>
      <c r="AC97" s="24">
        <f t="shared" si="104"/>
        <v>8.5260000000000002E-2</v>
      </c>
      <c r="AD97" s="24">
        <f t="shared" si="104"/>
        <v>7.9440000000000011E-2</v>
      </c>
      <c r="AE97" s="24">
        <f t="shared" si="104"/>
        <v>7.6060000000000003E-2</v>
      </c>
      <c r="AF97" s="24">
        <f t="shared" si="104"/>
        <v>7.5870000000000007E-2</v>
      </c>
    </row>
    <row r="98" spans="1:32" s="3" customFormat="1">
      <c r="A98" s="3">
        <v>7</v>
      </c>
      <c r="D98" s="122">
        <v>8.9200000000000002E-2</v>
      </c>
      <c r="E98" s="122">
        <v>8.8580000000000006E-2</v>
      </c>
      <c r="F98" s="122">
        <v>8.4220000000000003E-2</v>
      </c>
      <c r="G98" s="122">
        <v>7.9149999999999998E-2</v>
      </c>
      <c r="H98" s="122">
        <v>7.7299999999999994E-2</v>
      </c>
      <c r="I98" s="122">
        <v>7.8210000000000002E-2</v>
      </c>
      <c r="J98" s="3">
        <v>7</v>
      </c>
      <c r="K98" s="20">
        <f>-VLOOKUP(K97,$D$97:$J$115,7,FALSE)</f>
        <v>-11</v>
      </c>
      <c r="L98" s="20">
        <f>-VLOOKUP(L97,$E$97:$J$115,6,FALSE)</f>
        <v>-10</v>
      </c>
      <c r="M98" s="20">
        <f>-VLOOKUP(M97,$F$97:$J$115,5,FALSE)</f>
        <v>-9</v>
      </c>
      <c r="N98" s="20">
        <f>-VLOOKUP(N97,$G$97:$J$115,4,FALSE)</f>
        <v>-7</v>
      </c>
      <c r="O98" s="20">
        <f>-VLOOKUP(O97,$H$97:$J$115,3,FALSE)</f>
        <v>-6</v>
      </c>
      <c r="P98" s="20">
        <f>-VLOOKUP(P97,$I$97:$J$115,2,FALSE)</f>
        <v>-6</v>
      </c>
      <c r="R98" s="19">
        <f>$K$1</f>
        <v>42352</v>
      </c>
      <c r="S98" s="19">
        <f>$L$1</f>
        <v>42383</v>
      </c>
      <c r="T98" s="19">
        <f>$M$1</f>
        <v>42414</v>
      </c>
      <c r="U98" s="19">
        <f>$N$1</f>
        <v>42443</v>
      </c>
      <c r="V98" s="19">
        <f>$O$1</f>
        <v>42474</v>
      </c>
      <c r="W98" s="19">
        <f>$P$1</f>
        <v>42504</v>
      </c>
      <c r="X98" s="20">
        <f>IF($K$1=X97,K99,IF($L$1=X97,L99,IF($M$1=X97,M99,IF($N$1=X97,N99,IF($O$1=X97,O99,IF($P$1=X97,P99))))))</f>
        <v>6</v>
      </c>
      <c r="AA98" s="24">
        <f t="shared" ref="AA98:AA115" si="105">D213-0.0018</f>
        <v>8.8860000000000008E-2</v>
      </c>
      <c r="AB98" s="24">
        <f t="shared" ref="AB98:AB115" si="106">E213-0.0018</f>
        <v>8.8210000000000011E-2</v>
      </c>
      <c r="AC98" s="24">
        <f t="shared" ref="AC98:AC115" si="107">F213-0.0018</f>
        <v>8.363000000000001E-2</v>
      </c>
      <c r="AD98" s="24">
        <f t="shared" ref="AD98:AD115" si="108">G213-0.0018</f>
        <v>7.8420000000000004E-2</v>
      </c>
      <c r="AE98" s="24">
        <f t="shared" ref="AE98:AE115" si="109">H213-0.0018</f>
        <v>7.6300000000000007E-2</v>
      </c>
      <c r="AF98" s="24">
        <f t="shared" ref="AF98:AF115" si="110">I213-0.0018</f>
        <v>7.7060000000000003E-2</v>
      </c>
    </row>
    <row r="99" spans="1:32" s="3" customFormat="1">
      <c r="A99" s="3">
        <v>8</v>
      </c>
      <c r="D99" s="122">
        <v>8.8249999999999995E-2</v>
      </c>
      <c r="E99" s="122">
        <v>8.6830000000000004E-2</v>
      </c>
      <c r="F99" s="122">
        <v>8.2879999999999995E-2</v>
      </c>
      <c r="G99" s="122">
        <v>7.9280000000000003E-2</v>
      </c>
      <c r="H99" s="122">
        <v>7.8340000000000007E-2</v>
      </c>
      <c r="I99" s="122">
        <v>0.08</v>
      </c>
      <c r="J99" s="3">
        <v>8</v>
      </c>
      <c r="K99" s="20">
        <f>K98*-1</f>
        <v>11</v>
      </c>
      <c r="L99" s="20">
        <f t="shared" ref="L99:P99" si="111">L98*-1</f>
        <v>10</v>
      </c>
      <c r="M99" s="20">
        <f t="shared" si="111"/>
        <v>9</v>
      </c>
      <c r="N99" s="20">
        <f t="shared" si="111"/>
        <v>7</v>
      </c>
      <c r="O99" s="20">
        <f t="shared" si="111"/>
        <v>6</v>
      </c>
      <c r="P99" s="20">
        <f t="shared" si="111"/>
        <v>6</v>
      </c>
      <c r="AA99" s="24">
        <f t="shared" si="105"/>
        <v>8.7750000000000009E-2</v>
      </c>
      <c r="AB99" s="24">
        <f t="shared" si="106"/>
        <v>8.635000000000001E-2</v>
      </c>
      <c r="AC99" s="24">
        <f t="shared" si="107"/>
        <v>8.2229999999999998E-2</v>
      </c>
      <c r="AD99" s="24">
        <f t="shared" si="108"/>
        <v>7.8350000000000003E-2</v>
      </c>
      <c r="AE99" s="24">
        <f t="shared" si="109"/>
        <v>7.7310000000000004E-2</v>
      </c>
      <c r="AF99" s="24">
        <f t="shared" si="110"/>
        <v>7.887000000000001E-2</v>
      </c>
    </row>
    <row r="100" spans="1:32" s="3" customFormat="1">
      <c r="A100" s="3">
        <v>9</v>
      </c>
      <c r="D100" s="122">
        <v>8.6730000000000002E-2</v>
      </c>
      <c r="E100" s="122">
        <v>8.5349999999999995E-2</v>
      </c>
      <c r="F100" s="122">
        <v>8.2650000000000001E-2</v>
      </c>
      <c r="G100" s="122">
        <v>8.0009999999999998E-2</v>
      </c>
      <c r="H100" s="122">
        <v>7.9939999999999997E-2</v>
      </c>
      <c r="I100" s="122">
        <v>8.3949999999999997E-2</v>
      </c>
      <c r="J100" s="3">
        <v>9</v>
      </c>
      <c r="AA100" s="24">
        <f t="shared" si="105"/>
        <v>8.6150000000000004E-2</v>
      </c>
      <c r="AB100" s="24">
        <f t="shared" si="106"/>
        <v>8.4820000000000007E-2</v>
      </c>
      <c r="AC100" s="24">
        <f t="shared" si="107"/>
        <v>8.1759999999999999E-2</v>
      </c>
      <c r="AD100" s="24">
        <f t="shared" si="108"/>
        <v>7.9039999999999999E-2</v>
      </c>
      <c r="AE100" s="24">
        <f t="shared" si="109"/>
        <v>7.893E-2</v>
      </c>
      <c r="AF100" s="24">
        <f t="shared" si="110"/>
        <v>8.3150000000000002E-2</v>
      </c>
    </row>
    <row r="101" spans="1:32" s="3" customFormat="1">
      <c r="A101" s="3">
        <v>10</v>
      </c>
      <c r="D101" s="122">
        <v>8.5400000000000004E-2</v>
      </c>
      <c r="E101" s="122">
        <v>8.4940000000000002E-2</v>
      </c>
      <c r="F101" s="122">
        <v>8.301E-2</v>
      </c>
      <c r="G101" s="122">
        <v>8.1299999999999997E-2</v>
      </c>
      <c r="H101" s="122">
        <v>8.3540000000000003E-2</v>
      </c>
      <c r="I101" s="122">
        <v>8.652E-2</v>
      </c>
      <c r="J101" s="3">
        <v>10</v>
      </c>
      <c r="AA101" s="24">
        <f t="shared" si="105"/>
        <v>8.4790000000000004E-2</v>
      </c>
      <c r="AB101" s="24">
        <f t="shared" si="106"/>
        <v>8.4159999999999999E-2</v>
      </c>
      <c r="AC101" s="24">
        <f t="shared" si="107"/>
        <v>8.2070000000000004E-2</v>
      </c>
      <c r="AD101" s="24">
        <f t="shared" si="108"/>
        <v>8.0320000000000003E-2</v>
      </c>
      <c r="AE101" s="24">
        <f t="shared" si="109"/>
        <v>8.2840000000000011E-2</v>
      </c>
      <c r="AF101" s="24">
        <f t="shared" si="110"/>
        <v>8.5720000000000005E-2</v>
      </c>
    </row>
    <row r="102" spans="1:32" s="3" customFormat="1">
      <c r="A102" s="3">
        <v>11</v>
      </c>
      <c r="D102" s="122">
        <v>8.5019999999999998E-2</v>
      </c>
      <c r="E102" s="122">
        <v>8.5070000000000007E-2</v>
      </c>
      <c r="F102" s="122">
        <v>8.3919999999999995E-2</v>
      </c>
      <c r="G102" s="122">
        <v>8.4459999999999993E-2</v>
      </c>
      <c r="H102" s="122">
        <v>8.5930000000000006E-2</v>
      </c>
      <c r="I102" s="122">
        <v>8.6269999999999999E-2</v>
      </c>
      <c r="J102" s="3">
        <v>11</v>
      </c>
      <c r="AA102" s="24">
        <f t="shared" si="105"/>
        <v>8.4180000000000005E-2</v>
      </c>
      <c r="AB102" s="24">
        <f t="shared" si="106"/>
        <v>8.4229999999999999E-2</v>
      </c>
      <c r="AC102" s="24">
        <f t="shared" si="107"/>
        <v>8.2970000000000002E-2</v>
      </c>
      <c r="AD102" s="24">
        <f t="shared" si="108"/>
        <v>8.3729999999999999E-2</v>
      </c>
      <c r="AE102" s="24">
        <f t="shared" si="109"/>
        <v>8.524000000000001E-2</v>
      </c>
      <c r="AF102" s="24">
        <f t="shared" si="110"/>
        <v>8.5339999999999999E-2</v>
      </c>
    </row>
    <row r="103" spans="1:32">
      <c r="A103" s="3">
        <v>12</v>
      </c>
      <c r="D103" s="122">
        <v>8.5129999999999997E-2</v>
      </c>
      <c r="E103" s="122">
        <v>8.5739999999999997E-2</v>
      </c>
      <c r="F103" s="122">
        <v>8.6629999999999999E-2</v>
      </c>
      <c r="G103" s="122">
        <v>8.6599999999999996E-2</v>
      </c>
      <c r="H103" s="122">
        <v>8.5750000000000007E-2</v>
      </c>
      <c r="I103" s="122">
        <v>8.5370000000000001E-2</v>
      </c>
      <c r="J103" s="3">
        <v>12</v>
      </c>
      <c r="AA103" s="24">
        <f t="shared" si="105"/>
        <v>8.4250000000000005E-2</v>
      </c>
      <c r="AB103" s="24">
        <f t="shared" si="106"/>
        <v>8.4879999999999997E-2</v>
      </c>
      <c r="AC103" s="24">
        <f t="shared" si="107"/>
        <v>8.5890000000000008E-2</v>
      </c>
      <c r="AD103" s="24">
        <f t="shared" si="108"/>
        <v>8.585000000000001E-2</v>
      </c>
      <c r="AE103" s="24">
        <f t="shared" si="109"/>
        <v>8.4930000000000005E-2</v>
      </c>
      <c r="AF103" s="24">
        <f t="shared" si="110"/>
        <v>8.4570000000000006E-2</v>
      </c>
    </row>
    <row r="104" spans="1:32" s="3" customFormat="1">
      <c r="A104" s="3">
        <v>13</v>
      </c>
      <c r="D104" s="122">
        <v>8.5750000000000007E-2</v>
      </c>
      <c r="E104" s="122">
        <v>8.8120000000000004E-2</v>
      </c>
      <c r="F104" s="122">
        <v>8.8459999999999997E-2</v>
      </c>
      <c r="G104" s="122">
        <v>8.6370000000000002E-2</v>
      </c>
      <c r="H104" s="122">
        <v>8.4949999999999998E-2</v>
      </c>
      <c r="I104" s="122">
        <v>8.4360000000000004E-2</v>
      </c>
      <c r="J104" s="3">
        <v>13</v>
      </c>
      <c r="AA104" s="24">
        <f t="shared" si="105"/>
        <v>8.4850000000000009E-2</v>
      </c>
      <c r="AB104" s="24">
        <f t="shared" si="106"/>
        <v>8.7400000000000005E-2</v>
      </c>
      <c r="AC104" s="24">
        <f t="shared" si="107"/>
        <v>8.77E-2</v>
      </c>
      <c r="AD104" s="24">
        <f t="shared" si="108"/>
        <v>8.5510000000000003E-2</v>
      </c>
      <c r="AE104" s="24">
        <f t="shared" si="109"/>
        <v>8.4240000000000009E-2</v>
      </c>
      <c r="AF104" s="24">
        <f t="shared" si="110"/>
        <v>8.3580000000000002E-2</v>
      </c>
    </row>
    <row r="105" spans="1:32" s="3" customFormat="1">
      <c r="A105" s="3">
        <v>14</v>
      </c>
      <c r="D105" s="122">
        <v>8.7959999999999997E-2</v>
      </c>
      <c r="E105" s="122">
        <v>8.9719999999999994E-2</v>
      </c>
      <c r="F105" s="122">
        <v>8.8120000000000004E-2</v>
      </c>
      <c r="G105" s="122">
        <v>8.5589999999999999E-2</v>
      </c>
      <c r="H105" s="122">
        <v>8.4040000000000004E-2</v>
      </c>
      <c r="I105" s="122">
        <v>8.4659999999999999E-2</v>
      </c>
      <c r="J105" s="3">
        <v>14</v>
      </c>
      <c r="AA105" s="24">
        <f t="shared" si="105"/>
        <v>8.72E-2</v>
      </c>
      <c r="AB105" s="24">
        <f t="shared" si="106"/>
        <v>8.8980000000000004E-2</v>
      </c>
      <c r="AC105" s="24">
        <f t="shared" si="107"/>
        <v>8.7250000000000008E-2</v>
      </c>
      <c r="AD105" s="24">
        <f t="shared" si="108"/>
        <v>8.4839999999999999E-2</v>
      </c>
      <c r="AE105" s="24">
        <f t="shared" si="109"/>
        <v>8.3330000000000001E-2</v>
      </c>
      <c r="AF105" s="24">
        <f t="shared" si="110"/>
        <v>8.4030000000000007E-2</v>
      </c>
    </row>
    <row r="106" spans="1:32" s="3" customFormat="1">
      <c r="A106" s="3">
        <v>15</v>
      </c>
      <c r="D106" s="122">
        <v>8.9459999999999998E-2</v>
      </c>
      <c r="E106" s="122">
        <v>8.9319999999999997E-2</v>
      </c>
      <c r="F106" s="122">
        <v>8.7279999999999996E-2</v>
      </c>
      <c r="G106" s="122">
        <v>8.4699999999999998E-2</v>
      </c>
      <c r="H106" s="122">
        <v>8.4339999999999998E-2</v>
      </c>
      <c r="I106" s="122">
        <v>8.516E-2</v>
      </c>
      <c r="J106" s="3">
        <v>15</v>
      </c>
      <c r="AA106" s="24">
        <f t="shared" si="105"/>
        <v>8.8690000000000005E-2</v>
      </c>
      <c r="AB106" s="24">
        <f t="shared" si="106"/>
        <v>8.8470000000000007E-2</v>
      </c>
      <c r="AC106" s="24">
        <f t="shared" si="107"/>
        <v>8.652E-2</v>
      </c>
      <c r="AD106" s="24">
        <f t="shared" si="108"/>
        <v>8.3960000000000007E-2</v>
      </c>
      <c r="AE106" s="24">
        <f t="shared" si="109"/>
        <v>8.3769999999999997E-2</v>
      </c>
      <c r="AF106" s="24">
        <f t="shared" si="110"/>
        <v>8.4500000000000006E-2</v>
      </c>
    </row>
    <row r="107" spans="1:32" s="3" customFormat="1">
      <c r="A107" s="3">
        <v>16</v>
      </c>
      <c r="D107" s="122">
        <v>8.9109999999999995E-2</v>
      </c>
      <c r="E107" s="122">
        <v>8.8459999999999997E-2</v>
      </c>
      <c r="F107" s="122">
        <v>8.6330000000000004E-2</v>
      </c>
      <c r="G107" s="122">
        <v>8.4930000000000005E-2</v>
      </c>
      <c r="H107" s="122">
        <v>8.4830000000000003E-2</v>
      </c>
      <c r="I107" s="122">
        <v>8.5169999999999996E-2</v>
      </c>
      <c r="J107" s="3">
        <v>16</v>
      </c>
      <c r="AA107" s="24">
        <f t="shared" si="105"/>
        <v>8.8230000000000003E-2</v>
      </c>
      <c r="AB107" s="24">
        <f t="shared" si="106"/>
        <v>8.7720000000000006E-2</v>
      </c>
      <c r="AC107" s="24">
        <f t="shared" si="107"/>
        <v>8.5589999999999999E-2</v>
      </c>
      <c r="AD107" s="24">
        <f t="shared" si="108"/>
        <v>8.4330000000000002E-2</v>
      </c>
      <c r="AE107" s="24">
        <f t="shared" si="109"/>
        <v>8.4240000000000009E-2</v>
      </c>
      <c r="AF107" s="24">
        <f t="shared" si="110"/>
        <v>8.4519999999999998E-2</v>
      </c>
    </row>
    <row r="108" spans="1:32" s="3" customFormat="1">
      <c r="A108" s="3">
        <v>17</v>
      </c>
      <c r="D108" s="122">
        <v>8.831E-2</v>
      </c>
      <c r="E108" s="122">
        <v>8.7499999999999994E-2</v>
      </c>
      <c r="F108" s="122">
        <v>8.6440000000000003E-2</v>
      </c>
      <c r="G108" s="122">
        <v>8.5360000000000005E-2</v>
      </c>
      <c r="H108" s="122">
        <v>8.4870000000000001E-2</v>
      </c>
      <c r="I108" s="122">
        <v>8.5190000000000002E-2</v>
      </c>
      <c r="J108" s="3">
        <v>17</v>
      </c>
      <c r="AA108" s="24">
        <f t="shared" si="105"/>
        <v>8.7540000000000007E-2</v>
      </c>
      <c r="AB108" s="24">
        <f t="shared" si="106"/>
        <v>8.6790000000000006E-2</v>
      </c>
      <c r="AC108" s="24">
        <f t="shared" si="107"/>
        <v>8.584E-2</v>
      </c>
      <c r="AD108" s="24">
        <f t="shared" si="108"/>
        <v>8.473E-2</v>
      </c>
      <c r="AE108" s="24">
        <f t="shared" si="109"/>
        <v>8.4269999999999998E-2</v>
      </c>
      <c r="AF108" s="24">
        <f t="shared" si="110"/>
        <v>8.455E-2</v>
      </c>
    </row>
    <row r="109" spans="1:32">
      <c r="A109" s="3">
        <v>18</v>
      </c>
      <c r="D109" s="122">
        <v>8.7410000000000002E-2</v>
      </c>
      <c r="E109" s="122">
        <v>8.7529999999999997E-2</v>
      </c>
      <c r="F109" s="122">
        <v>8.6749999999999994E-2</v>
      </c>
      <c r="G109" s="122">
        <v>8.5360000000000005E-2</v>
      </c>
      <c r="H109" s="122">
        <v>8.4909999999999999E-2</v>
      </c>
      <c r="I109" s="122">
        <v>8.5540000000000005E-2</v>
      </c>
      <c r="J109" s="3">
        <v>18</v>
      </c>
      <c r="AA109" s="24">
        <f t="shared" si="105"/>
        <v>8.6660000000000001E-2</v>
      </c>
      <c r="AB109" s="24">
        <f t="shared" si="106"/>
        <v>8.695E-2</v>
      </c>
      <c r="AC109" s="24">
        <f t="shared" si="107"/>
        <v>8.6120000000000002E-2</v>
      </c>
      <c r="AD109" s="24">
        <f t="shared" si="108"/>
        <v>8.473E-2</v>
      </c>
      <c r="AE109" s="24">
        <f t="shared" si="109"/>
        <v>8.4320000000000006E-2</v>
      </c>
      <c r="AF109" s="24">
        <f t="shared" si="110"/>
        <v>8.4760000000000002E-2</v>
      </c>
    </row>
    <row r="110" spans="1:32" s="3" customFormat="1">
      <c r="A110" s="3">
        <v>19</v>
      </c>
      <c r="D110" s="122">
        <v>8.7440000000000004E-2</v>
      </c>
      <c r="E110" s="122">
        <v>8.7760000000000005E-2</v>
      </c>
      <c r="F110" s="122">
        <v>8.6660000000000001E-2</v>
      </c>
      <c r="G110" s="122">
        <v>8.5370000000000001E-2</v>
      </c>
      <c r="H110" s="122">
        <v>8.5250000000000006E-2</v>
      </c>
      <c r="I110" s="122">
        <v>8.6249999999999993E-2</v>
      </c>
      <c r="J110" s="3">
        <v>19</v>
      </c>
      <c r="AA110" s="24">
        <f t="shared" si="105"/>
        <v>8.6820000000000008E-2</v>
      </c>
      <c r="AB110" s="24">
        <f t="shared" si="106"/>
        <v>8.7160000000000001E-2</v>
      </c>
      <c r="AC110" s="24">
        <f t="shared" si="107"/>
        <v>8.6030000000000009E-2</v>
      </c>
      <c r="AD110" s="24">
        <f t="shared" si="108"/>
        <v>8.4750000000000006E-2</v>
      </c>
      <c r="AE110" s="24">
        <f t="shared" si="109"/>
        <v>8.4519999999999998E-2</v>
      </c>
      <c r="AF110" s="24">
        <f t="shared" si="110"/>
        <v>8.5460000000000008E-2</v>
      </c>
    </row>
    <row r="111" spans="1:32" s="3" customFormat="1">
      <c r="A111" s="3">
        <v>20</v>
      </c>
      <c r="D111" s="122">
        <v>8.7669999999999998E-2</v>
      </c>
      <c r="E111" s="122">
        <v>8.7609999999999993E-2</v>
      </c>
      <c r="F111" s="122">
        <v>8.6610000000000006E-2</v>
      </c>
      <c r="G111" s="122">
        <v>8.5680000000000006E-2</v>
      </c>
      <c r="H111" s="122">
        <v>8.5940000000000003E-2</v>
      </c>
      <c r="I111" s="122">
        <v>8.7029999999999996E-2</v>
      </c>
      <c r="J111" s="3">
        <v>20</v>
      </c>
      <c r="AA111" s="24">
        <f t="shared" si="105"/>
        <v>8.703000000000001E-2</v>
      </c>
      <c r="AB111" s="24">
        <f t="shared" si="106"/>
        <v>8.7010000000000004E-2</v>
      </c>
      <c r="AC111" s="24">
        <f t="shared" si="107"/>
        <v>8.5990000000000011E-2</v>
      </c>
      <c r="AD111" s="24">
        <f t="shared" si="108"/>
        <v>8.4930000000000005E-2</v>
      </c>
      <c r="AE111" s="24">
        <f t="shared" si="109"/>
        <v>8.5210000000000008E-2</v>
      </c>
      <c r="AF111" s="24">
        <f t="shared" si="110"/>
        <v>8.6250000000000007E-2</v>
      </c>
    </row>
    <row r="112" spans="1:32" s="3" customFormat="1">
      <c r="A112" s="3">
        <v>21</v>
      </c>
      <c r="D112" s="122">
        <v>8.7529999999999997E-2</v>
      </c>
      <c r="E112" s="122">
        <v>8.7520000000000001E-2</v>
      </c>
      <c r="F112" s="122">
        <v>8.6860000000000007E-2</v>
      </c>
      <c r="G112" s="122">
        <v>8.6319999999999994E-2</v>
      </c>
      <c r="H112" s="122">
        <v>8.6699999999999999E-2</v>
      </c>
      <c r="I112" s="122">
        <v>8.9270000000000002E-2</v>
      </c>
      <c r="J112" s="3">
        <v>21</v>
      </c>
      <c r="AA112" s="24">
        <f t="shared" si="105"/>
        <v>8.6890000000000009E-2</v>
      </c>
      <c r="AB112" s="24">
        <f t="shared" si="106"/>
        <v>8.6919999999999997E-2</v>
      </c>
      <c r="AC112" s="24">
        <f t="shared" si="107"/>
        <v>8.610000000000001E-2</v>
      </c>
      <c r="AD112" s="24">
        <f t="shared" si="108"/>
        <v>8.5559999999999997E-2</v>
      </c>
      <c r="AE112" s="24">
        <f t="shared" si="109"/>
        <v>8.5980000000000001E-2</v>
      </c>
      <c r="AF112" s="24">
        <f t="shared" si="110"/>
        <v>8.8599999999999998E-2</v>
      </c>
    </row>
    <row r="113" spans="1:32" s="3" customFormat="1">
      <c r="A113" s="3">
        <v>22</v>
      </c>
      <c r="D113" s="122">
        <v>8.7440000000000004E-2</v>
      </c>
      <c r="E113" s="122">
        <v>8.7720000000000006E-2</v>
      </c>
      <c r="F113" s="122">
        <v>8.7419999999999998E-2</v>
      </c>
      <c r="G113" s="122">
        <v>8.7029999999999996E-2</v>
      </c>
      <c r="H113" s="122">
        <v>8.8859999999999995E-2</v>
      </c>
      <c r="I113" s="122">
        <v>9.1189999999999993E-2</v>
      </c>
      <c r="J113" s="3">
        <v>22</v>
      </c>
      <c r="AA113" s="24">
        <f t="shared" si="105"/>
        <v>8.6820000000000008E-2</v>
      </c>
      <c r="AB113" s="24">
        <f t="shared" si="106"/>
        <v>8.6989999999999998E-2</v>
      </c>
      <c r="AC113" s="24">
        <f t="shared" si="107"/>
        <v>8.6660000000000001E-2</v>
      </c>
      <c r="AD113" s="24">
        <f t="shared" si="108"/>
        <v>8.6269999999999999E-2</v>
      </c>
      <c r="AE113" s="24">
        <f t="shared" si="109"/>
        <v>8.8260000000000005E-2</v>
      </c>
      <c r="AF113" s="24">
        <f t="shared" si="110"/>
        <v>9.0520000000000003E-2</v>
      </c>
    </row>
    <row r="114" spans="1:32" s="3" customFormat="1">
      <c r="A114" s="3">
        <v>23</v>
      </c>
      <c r="D114" s="122">
        <v>8.7639999999999996E-2</v>
      </c>
      <c r="E114" s="122">
        <v>8.8220000000000007E-2</v>
      </c>
      <c r="F114" s="122">
        <v>8.8059999999999999E-2</v>
      </c>
      <c r="G114" s="122">
        <v>8.9090000000000003E-2</v>
      </c>
      <c r="H114" s="122">
        <v>9.0719999999999995E-2</v>
      </c>
      <c r="I114" s="122">
        <v>9.1980000000000006E-2</v>
      </c>
      <c r="J114" s="3">
        <v>23</v>
      </c>
      <c r="AA114" s="24">
        <f t="shared" si="105"/>
        <v>8.6879999999999999E-2</v>
      </c>
      <c r="AB114" s="24">
        <f t="shared" si="106"/>
        <v>8.7480000000000002E-2</v>
      </c>
      <c r="AC114" s="24">
        <f t="shared" si="107"/>
        <v>8.7300000000000003E-2</v>
      </c>
      <c r="AD114" s="24">
        <f t="shared" si="108"/>
        <v>8.8440000000000005E-2</v>
      </c>
      <c r="AE114" s="24">
        <f t="shared" si="109"/>
        <v>9.0120000000000006E-2</v>
      </c>
      <c r="AF114" s="24">
        <f t="shared" si="110"/>
        <v>9.129000000000001E-2</v>
      </c>
    </row>
    <row r="115" spans="1:32">
      <c r="A115" s="3">
        <v>24</v>
      </c>
      <c r="D115" s="122">
        <v>8.8120000000000004E-2</v>
      </c>
      <c r="E115" s="122">
        <v>8.8800000000000004E-2</v>
      </c>
      <c r="F115" s="122">
        <v>8.9990000000000001E-2</v>
      </c>
      <c r="G115" s="122">
        <v>9.0859999999999996E-2</v>
      </c>
      <c r="H115" s="122">
        <v>9.1499999999999998E-2</v>
      </c>
      <c r="I115" s="122">
        <v>9.196E-2</v>
      </c>
      <c r="J115" s="3">
        <v>24</v>
      </c>
      <c r="AA115" s="24">
        <f t="shared" si="105"/>
        <v>8.7360000000000007E-2</v>
      </c>
      <c r="AB115" s="24">
        <f t="shared" si="106"/>
        <v>8.8059999999999999E-2</v>
      </c>
      <c r="AC115" s="24">
        <f t="shared" si="107"/>
        <v>8.9330000000000007E-2</v>
      </c>
      <c r="AD115" s="24">
        <f t="shared" si="108"/>
        <v>9.0209999999999999E-2</v>
      </c>
      <c r="AE115" s="24">
        <f t="shared" si="109"/>
        <v>9.0880000000000002E-2</v>
      </c>
      <c r="AF115" s="24">
        <f t="shared" si="110"/>
        <v>9.1370000000000007E-2</v>
      </c>
    </row>
    <row r="116" spans="1:32">
      <c r="A116" s="3">
        <v>6</v>
      </c>
      <c r="C116" s="3" t="s">
        <v>21</v>
      </c>
      <c r="D116" s="123">
        <v>9.4030000000000002E-2</v>
      </c>
      <c r="E116" s="123">
        <v>9.1859999999999997E-2</v>
      </c>
      <c r="F116" s="123">
        <v>8.7290000000000006E-2</v>
      </c>
      <c r="G116" s="123">
        <v>8.1379999999999994E-2</v>
      </c>
      <c r="H116" s="123">
        <v>7.8439999999999996E-2</v>
      </c>
      <c r="I116" s="123">
        <v>7.8380000000000005E-2</v>
      </c>
      <c r="J116" s="3">
        <v>6</v>
      </c>
      <c r="K116" s="17">
        <f>MIN(D116:D134)</f>
        <v>8.6410000000000001E-2</v>
      </c>
      <c r="L116" s="17">
        <f t="shared" ref="L116" si="112">MIN(E116:E134)</f>
        <v>8.6269999999999999E-2</v>
      </c>
      <c r="M116" s="17">
        <f t="shared" ref="M116" si="113">MIN(F116:F134)</f>
        <v>8.4000000000000005E-2</v>
      </c>
      <c r="N116" s="17">
        <f t="shared" ref="N116" si="114">MIN(G116:G134)</f>
        <v>8.0659999999999996E-2</v>
      </c>
      <c r="O116" s="17">
        <f t="shared" ref="O116" si="115">MIN(H116:H134)</f>
        <v>7.8439999999999996E-2</v>
      </c>
      <c r="P116" s="17">
        <f t="shared" ref="P116" si="116">MIN(I116:I134)</f>
        <v>7.8380000000000005E-2</v>
      </c>
      <c r="Q116" s="17">
        <f>MIN(K116:P116)</f>
        <v>7.8380000000000005E-2</v>
      </c>
      <c r="R116" s="17">
        <f>K116</f>
        <v>8.6410000000000001E-2</v>
      </c>
      <c r="S116" s="17">
        <f t="shared" ref="S116" si="117">L116</f>
        <v>8.6269999999999999E-2</v>
      </c>
      <c r="T116" s="17">
        <f t="shared" ref="T116" si="118">M116</f>
        <v>8.4000000000000005E-2</v>
      </c>
      <c r="U116" s="17">
        <f t="shared" ref="U116" si="119">N116</f>
        <v>8.0659999999999996E-2</v>
      </c>
      <c r="V116" s="17">
        <f t="shared" ref="V116" si="120">O116</f>
        <v>7.8439999999999996E-2</v>
      </c>
      <c r="W116" s="17">
        <f t="shared" ref="W116" si="121">P116</f>
        <v>7.8380000000000005E-2</v>
      </c>
      <c r="X116" s="19">
        <f>HLOOKUP(Q116,R116:W117,2,FALSE)</f>
        <v>42504</v>
      </c>
      <c r="Z116" s="23" t="s">
        <v>28</v>
      </c>
      <c r="AA116" s="24">
        <f>D250-0.0018</f>
        <v>9.0590000000000004E-2</v>
      </c>
      <c r="AB116" s="24">
        <f t="shared" ref="AB116:AF116" si="122">E250-0.0018</f>
        <v>8.8849999999999998E-2</v>
      </c>
      <c r="AC116" s="24">
        <f t="shared" si="122"/>
        <v>8.4540000000000004E-2</v>
      </c>
      <c r="AD116" s="24">
        <f t="shared" si="122"/>
        <v>7.8750000000000001E-2</v>
      </c>
      <c r="AE116" s="24">
        <f t="shared" si="122"/>
        <v>7.5389999999999999E-2</v>
      </c>
      <c r="AF116" s="24">
        <f t="shared" si="122"/>
        <v>7.5040000000000009E-2</v>
      </c>
    </row>
    <row r="117" spans="1:32" s="3" customFormat="1">
      <c r="A117" s="3">
        <v>7</v>
      </c>
      <c r="D117" s="123">
        <v>9.128E-2</v>
      </c>
      <c r="E117" s="123">
        <v>9.0190000000000006E-2</v>
      </c>
      <c r="F117" s="123">
        <v>8.5379999999999998E-2</v>
      </c>
      <c r="G117" s="123">
        <v>8.0659999999999996E-2</v>
      </c>
      <c r="H117" s="123">
        <v>7.8799999999999995E-2</v>
      </c>
      <c r="I117" s="123">
        <v>7.961E-2</v>
      </c>
      <c r="J117" s="3">
        <v>7</v>
      </c>
      <c r="K117" s="20">
        <f>-VLOOKUP(K116,$D$116:$J$134,7,FALSE)</f>
        <v>-11</v>
      </c>
      <c r="L117" s="20">
        <f>-VLOOKUP(L116,$E$116:$J$134,6,FALSE)</f>
        <v>-10</v>
      </c>
      <c r="M117" s="20">
        <f>-VLOOKUP(M116,$F$116:$J$134,5,FALSE)</f>
        <v>-9</v>
      </c>
      <c r="N117" s="20">
        <f>-VLOOKUP(N116,$G$115:$J$134,4,FALSE)</f>
        <v>-7</v>
      </c>
      <c r="O117" s="20">
        <f>-VLOOKUP(O116,$H$116:$J$134,3,FALSE)</f>
        <v>-6</v>
      </c>
      <c r="P117" s="20">
        <f>-VLOOKUP(P116,$I$116:$J$134,2,FALSE)</f>
        <v>-6</v>
      </c>
      <c r="R117" s="19">
        <f>$K$1</f>
        <v>42352</v>
      </c>
      <c r="S117" s="19">
        <f>$L$1</f>
        <v>42383</v>
      </c>
      <c r="T117" s="19">
        <f>$M$1</f>
        <v>42414</v>
      </c>
      <c r="U117" s="19">
        <f>$N$1</f>
        <v>42443</v>
      </c>
      <c r="V117" s="19">
        <f>$O$1</f>
        <v>42474</v>
      </c>
      <c r="W117" s="19">
        <f>$P$1</f>
        <v>42504</v>
      </c>
      <c r="X117" s="20">
        <f>IF($K$1=X116,K118,IF($L$1=X116,L118,IF($M$1=X116,M118,IF($N$1=X116,N118,IF($O$1=X116,O118,IF($P$1=X116,P118))))))</f>
        <v>6</v>
      </c>
      <c r="AA117" s="24">
        <f t="shared" ref="AA117:AA134" si="123">D251-0.0018</f>
        <v>8.8200000000000001E-2</v>
      </c>
      <c r="AB117" s="24">
        <f t="shared" ref="AB117:AB134" si="124">E251-0.0018</f>
        <v>8.746000000000001E-2</v>
      </c>
      <c r="AC117" s="24">
        <f t="shared" ref="AC117:AC134" si="125">F251-0.0018</f>
        <v>8.2900000000000001E-2</v>
      </c>
      <c r="AD117" s="24">
        <f t="shared" ref="AD117:AD134" si="126">G251-0.0018</f>
        <v>7.775E-2</v>
      </c>
      <c r="AE117" s="24">
        <f t="shared" ref="AE117:AE134" si="127">H251-0.0018</f>
        <v>7.5480000000000005E-2</v>
      </c>
      <c r="AF117" s="24">
        <f t="shared" ref="AF117:AF134" si="128">I251-0.0018</f>
        <v>7.6050000000000006E-2</v>
      </c>
    </row>
    <row r="118" spans="1:32" s="3" customFormat="1">
      <c r="A118" s="3">
        <v>8</v>
      </c>
      <c r="D118" s="123">
        <v>8.9910000000000004E-2</v>
      </c>
      <c r="E118" s="123">
        <v>8.7999999999999995E-2</v>
      </c>
      <c r="F118" s="123">
        <v>8.4290000000000004E-2</v>
      </c>
      <c r="G118" s="123">
        <v>8.0740000000000006E-2</v>
      </c>
      <c r="H118" s="123">
        <v>7.986E-2</v>
      </c>
      <c r="I118" s="123">
        <v>8.1379999999999994E-2</v>
      </c>
      <c r="J118" s="3">
        <v>8</v>
      </c>
      <c r="K118" s="20">
        <f>K117*-1</f>
        <v>11</v>
      </c>
      <c r="L118" s="20">
        <f t="shared" ref="L118:P118" si="129">L117*-1</f>
        <v>10</v>
      </c>
      <c r="M118" s="20">
        <f t="shared" si="129"/>
        <v>9</v>
      </c>
      <c r="N118" s="20">
        <f t="shared" si="129"/>
        <v>7</v>
      </c>
      <c r="O118" s="20">
        <f t="shared" si="129"/>
        <v>6</v>
      </c>
      <c r="P118" s="20">
        <f t="shared" si="129"/>
        <v>6</v>
      </c>
      <c r="AA118" s="24">
        <f t="shared" si="123"/>
        <v>8.7070000000000008E-2</v>
      </c>
      <c r="AB118" s="24">
        <f t="shared" si="124"/>
        <v>8.5589999999999999E-2</v>
      </c>
      <c r="AC118" s="24">
        <f t="shared" si="125"/>
        <v>8.1520000000000009E-2</v>
      </c>
      <c r="AD118" s="24">
        <f t="shared" si="126"/>
        <v>7.7560000000000004E-2</v>
      </c>
      <c r="AE118" s="24">
        <f t="shared" si="127"/>
        <v>7.6340000000000005E-2</v>
      </c>
      <c r="AF118" s="24">
        <f t="shared" si="128"/>
        <v>7.8350000000000003E-2</v>
      </c>
    </row>
    <row r="119" spans="1:32" s="3" customFormat="1">
      <c r="A119" s="3">
        <v>9</v>
      </c>
      <c r="D119" s="123">
        <v>8.7989999999999999E-2</v>
      </c>
      <c r="E119" s="123">
        <v>8.6749999999999994E-2</v>
      </c>
      <c r="F119" s="123">
        <v>8.4000000000000005E-2</v>
      </c>
      <c r="G119" s="123">
        <v>8.1500000000000003E-2</v>
      </c>
      <c r="H119" s="123">
        <v>8.1439999999999999E-2</v>
      </c>
      <c r="I119" s="123">
        <v>8.5169999999999996E-2</v>
      </c>
      <c r="J119" s="3">
        <v>9</v>
      </c>
      <c r="AA119" s="24">
        <f t="shared" si="123"/>
        <v>8.5460000000000008E-2</v>
      </c>
      <c r="AB119" s="24">
        <f t="shared" si="124"/>
        <v>8.4089999999999998E-2</v>
      </c>
      <c r="AC119" s="24">
        <f t="shared" si="125"/>
        <v>8.0950000000000008E-2</v>
      </c>
      <c r="AD119" s="24">
        <f t="shared" si="126"/>
        <v>7.8100000000000003E-2</v>
      </c>
      <c r="AE119" s="24">
        <f t="shared" si="127"/>
        <v>7.8390000000000001E-2</v>
      </c>
      <c r="AF119" s="24">
        <f t="shared" si="128"/>
        <v>8.2470000000000002E-2</v>
      </c>
    </row>
    <row r="120" spans="1:32" s="3" customFormat="1">
      <c r="A120" s="3">
        <v>10</v>
      </c>
      <c r="D120" s="123">
        <v>8.6860000000000007E-2</v>
      </c>
      <c r="E120" s="123">
        <v>8.6269999999999999E-2</v>
      </c>
      <c r="F120" s="123">
        <v>8.4400000000000003E-2</v>
      </c>
      <c r="G120" s="123">
        <v>8.2790000000000002E-2</v>
      </c>
      <c r="H120" s="123">
        <v>8.4900000000000003E-2</v>
      </c>
      <c r="I120" s="123">
        <v>8.7679999999999994E-2</v>
      </c>
      <c r="J120" s="3">
        <v>10</v>
      </c>
      <c r="AA120" s="24">
        <f t="shared" si="123"/>
        <v>8.4110000000000004E-2</v>
      </c>
      <c r="AB120" s="24">
        <f t="shared" si="124"/>
        <v>8.3330000000000001E-2</v>
      </c>
      <c r="AC120" s="24">
        <f t="shared" si="125"/>
        <v>8.1119999999999998E-2</v>
      </c>
      <c r="AD120" s="24">
        <f t="shared" si="126"/>
        <v>7.9770000000000008E-2</v>
      </c>
      <c r="AE120" s="24">
        <f t="shared" si="127"/>
        <v>8.2170000000000007E-2</v>
      </c>
      <c r="AF120" s="24">
        <f t="shared" si="128"/>
        <v>8.5019999999999998E-2</v>
      </c>
    </row>
    <row r="121" spans="1:32" s="3" customFormat="1">
      <c r="A121" s="3">
        <v>11</v>
      </c>
      <c r="D121" s="123">
        <v>8.6410000000000001E-2</v>
      </c>
      <c r="E121" s="123">
        <v>8.6440000000000003E-2</v>
      </c>
      <c r="F121" s="123">
        <v>8.5339999999999999E-2</v>
      </c>
      <c r="G121" s="123">
        <v>8.5870000000000002E-2</v>
      </c>
      <c r="H121" s="123">
        <v>8.7230000000000002E-2</v>
      </c>
      <c r="I121" s="123">
        <v>8.7569999999999995E-2</v>
      </c>
      <c r="J121" s="3">
        <v>11</v>
      </c>
      <c r="AA121" s="24">
        <f t="shared" si="123"/>
        <v>8.3420000000000008E-2</v>
      </c>
      <c r="AB121" s="24">
        <f t="shared" si="124"/>
        <v>8.3299999999999999E-2</v>
      </c>
      <c r="AC121" s="24">
        <f t="shared" si="125"/>
        <v>8.2390000000000005E-2</v>
      </c>
      <c r="AD121" s="24">
        <f t="shared" si="126"/>
        <v>8.3049999999999999E-2</v>
      </c>
      <c r="AE121" s="24">
        <f t="shared" si="127"/>
        <v>8.4540000000000004E-2</v>
      </c>
      <c r="AF121" s="24">
        <f t="shared" si="128"/>
        <v>8.4460000000000007E-2</v>
      </c>
    </row>
    <row r="122" spans="1:32">
      <c r="A122" s="3">
        <v>12</v>
      </c>
      <c r="D122" s="123">
        <v>8.6559999999999998E-2</v>
      </c>
      <c r="E122" s="123">
        <v>8.7150000000000005E-2</v>
      </c>
      <c r="F122" s="123">
        <v>8.7999999999999995E-2</v>
      </c>
      <c r="G122" s="123">
        <v>8.7959999999999997E-2</v>
      </c>
      <c r="H122" s="123">
        <v>8.7169999999999997E-2</v>
      </c>
      <c r="I122" s="123">
        <v>8.6809999999999998E-2</v>
      </c>
      <c r="J122" s="3">
        <v>12</v>
      </c>
      <c r="AA122" s="24">
        <f t="shared" si="123"/>
        <v>8.337E-2</v>
      </c>
      <c r="AB122" s="24">
        <f t="shared" si="124"/>
        <v>8.4269999999999998E-2</v>
      </c>
      <c r="AC122" s="24">
        <f t="shared" si="125"/>
        <v>8.5190000000000002E-2</v>
      </c>
      <c r="AD122" s="24">
        <f t="shared" si="126"/>
        <v>8.5150000000000003E-2</v>
      </c>
      <c r="AE122" s="24">
        <f t="shared" si="127"/>
        <v>8.406000000000001E-2</v>
      </c>
      <c r="AF122" s="24">
        <f t="shared" si="128"/>
        <v>8.4010000000000001E-2</v>
      </c>
    </row>
    <row r="123" spans="1:32" s="3" customFormat="1">
      <c r="A123" s="3">
        <v>13</v>
      </c>
      <c r="D123" s="123">
        <v>8.7209999999999996E-2</v>
      </c>
      <c r="E123" s="123">
        <v>8.949E-2</v>
      </c>
      <c r="F123" s="123">
        <v>8.9800000000000005E-2</v>
      </c>
      <c r="G123" s="123">
        <v>8.7849999999999998E-2</v>
      </c>
      <c r="H123" s="123">
        <v>8.6489999999999997E-2</v>
      </c>
      <c r="I123" s="123">
        <v>8.5809999999999997E-2</v>
      </c>
      <c r="J123" s="3">
        <v>13</v>
      </c>
      <c r="AA123" s="24">
        <f t="shared" si="123"/>
        <v>8.4269999999999998E-2</v>
      </c>
      <c r="AB123" s="24">
        <f t="shared" si="124"/>
        <v>8.6690000000000003E-2</v>
      </c>
      <c r="AC123" s="24">
        <f t="shared" si="125"/>
        <v>8.6980000000000002E-2</v>
      </c>
      <c r="AD123" s="24">
        <f t="shared" si="126"/>
        <v>8.4659999999999999E-2</v>
      </c>
      <c r="AE123" s="24">
        <f t="shared" si="127"/>
        <v>8.3670000000000008E-2</v>
      </c>
      <c r="AF123" s="24">
        <f t="shared" si="128"/>
        <v>8.294E-2</v>
      </c>
    </row>
    <row r="124" spans="1:32" s="3" customFormat="1">
      <c r="A124" s="3">
        <v>14</v>
      </c>
      <c r="D124" s="123">
        <v>8.9380000000000001E-2</v>
      </c>
      <c r="E124" s="123">
        <v>9.1079999999999994E-2</v>
      </c>
      <c r="F124" s="123">
        <v>8.9580000000000007E-2</v>
      </c>
      <c r="G124" s="123">
        <v>8.7169999999999997E-2</v>
      </c>
      <c r="H124" s="123">
        <v>8.5569999999999993E-2</v>
      </c>
      <c r="I124" s="123">
        <v>8.6370000000000002E-2</v>
      </c>
      <c r="J124" s="3">
        <v>14</v>
      </c>
      <c r="AA124" s="24">
        <f t="shared" si="123"/>
        <v>8.652E-2</v>
      </c>
      <c r="AB124" s="24">
        <f t="shared" si="124"/>
        <v>8.8250000000000009E-2</v>
      </c>
      <c r="AC124" s="24">
        <f t="shared" si="125"/>
        <v>8.6390000000000008E-2</v>
      </c>
      <c r="AD124" s="24">
        <f t="shared" si="126"/>
        <v>8.4260000000000002E-2</v>
      </c>
      <c r="AE124" s="24">
        <f t="shared" si="127"/>
        <v>8.269E-2</v>
      </c>
      <c r="AF124" s="24">
        <f t="shared" si="128"/>
        <v>8.3360000000000004E-2</v>
      </c>
    </row>
    <row r="125" spans="1:32" s="3" customFormat="1">
      <c r="A125" s="3">
        <v>15</v>
      </c>
      <c r="D125" s="123">
        <v>9.0870000000000006E-2</v>
      </c>
      <c r="E125" s="123">
        <v>9.0800000000000006E-2</v>
      </c>
      <c r="F125" s="123">
        <v>8.8840000000000002E-2</v>
      </c>
      <c r="G125" s="123">
        <v>8.6260000000000003E-2</v>
      </c>
      <c r="H125" s="123">
        <v>8.6120000000000002E-2</v>
      </c>
      <c r="I125" s="123">
        <v>8.6879999999999999E-2</v>
      </c>
      <c r="J125" s="3">
        <v>15</v>
      </c>
      <c r="AA125" s="24">
        <f t="shared" si="123"/>
        <v>8.7989999999999999E-2</v>
      </c>
      <c r="AB125" s="24">
        <f t="shared" si="124"/>
        <v>8.7610000000000007E-2</v>
      </c>
      <c r="AC125" s="24">
        <f t="shared" si="125"/>
        <v>8.592000000000001E-2</v>
      </c>
      <c r="AD125" s="24">
        <f t="shared" si="126"/>
        <v>8.3310000000000009E-2</v>
      </c>
      <c r="AE125" s="24">
        <f t="shared" si="127"/>
        <v>8.3100000000000007E-2</v>
      </c>
      <c r="AF125" s="24">
        <f t="shared" si="128"/>
        <v>8.3860000000000004E-2</v>
      </c>
    </row>
    <row r="126" spans="1:32" s="3" customFormat="1">
      <c r="A126" s="3">
        <v>16</v>
      </c>
      <c r="D126" s="123">
        <v>9.0620000000000006E-2</v>
      </c>
      <c r="E126" s="123">
        <v>9.0029999999999999E-2</v>
      </c>
      <c r="F126" s="123">
        <v>8.788E-2</v>
      </c>
      <c r="G126" s="123">
        <v>8.6730000000000002E-2</v>
      </c>
      <c r="H126" s="123">
        <v>8.6620000000000003E-2</v>
      </c>
      <c r="I126" s="123">
        <v>8.6830000000000004E-2</v>
      </c>
      <c r="J126" s="3">
        <v>16</v>
      </c>
      <c r="AA126" s="24">
        <f t="shared" si="123"/>
        <v>8.7410000000000002E-2</v>
      </c>
      <c r="AB126" s="24">
        <f t="shared" si="124"/>
        <v>8.7100000000000011E-2</v>
      </c>
      <c r="AC126" s="24">
        <f t="shared" si="125"/>
        <v>8.4920000000000009E-2</v>
      </c>
      <c r="AD126" s="24">
        <f t="shared" si="126"/>
        <v>8.3659999999999998E-2</v>
      </c>
      <c r="AE126" s="24">
        <f t="shared" si="127"/>
        <v>8.3589999999999998E-2</v>
      </c>
      <c r="AF126" s="24">
        <f t="shared" si="128"/>
        <v>8.3909999999999998E-2</v>
      </c>
    </row>
    <row r="127" spans="1:32" s="3" customFormat="1">
      <c r="A127" s="3">
        <v>17</v>
      </c>
      <c r="D127" s="123">
        <v>8.9910000000000004E-2</v>
      </c>
      <c r="E127" s="123">
        <v>8.906E-2</v>
      </c>
      <c r="F127" s="123">
        <v>8.8220000000000007E-2</v>
      </c>
      <c r="G127" s="123">
        <v>8.7160000000000001E-2</v>
      </c>
      <c r="H127" s="123">
        <v>8.659E-2</v>
      </c>
      <c r="I127" s="123">
        <v>8.7120000000000003E-2</v>
      </c>
      <c r="J127" s="3">
        <v>17</v>
      </c>
      <c r="AA127" s="24">
        <f t="shared" si="123"/>
        <v>8.6940000000000003E-2</v>
      </c>
      <c r="AB127" s="24">
        <f t="shared" si="124"/>
        <v>8.6110000000000006E-2</v>
      </c>
      <c r="AC127" s="24">
        <f t="shared" si="125"/>
        <v>8.516E-2</v>
      </c>
      <c r="AD127" s="24">
        <f t="shared" si="126"/>
        <v>8.4089999999999998E-2</v>
      </c>
      <c r="AE127" s="24">
        <f t="shared" si="127"/>
        <v>8.3659999999999998E-2</v>
      </c>
      <c r="AF127" s="24">
        <f t="shared" si="128"/>
        <v>8.3970000000000003E-2</v>
      </c>
    </row>
    <row r="128" spans="1:32">
      <c r="A128" s="3">
        <v>18</v>
      </c>
      <c r="D128" s="123">
        <v>8.899E-2</v>
      </c>
      <c r="E128" s="123">
        <v>8.9300000000000004E-2</v>
      </c>
      <c r="F128" s="123">
        <v>8.8520000000000001E-2</v>
      </c>
      <c r="G128" s="123">
        <v>8.7090000000000001E-2</v>
      </c>
      <c r="H128" s="123">
        <v>8.6879999999999999E-2</v>
      </c>
      <c r="I128" s="123">
        <v>8.7540000000000007E-2</v>
      </c>
      <c r="J128" s="3">
        <v>18</v>
      </c>
      <c r="AA128" s="24">
        <f t="shared" si="123"/>
        <v>8.6010000000000003E-2</v>
      </c>
      <c r="AB128" s="24">
        <f t="shared" si="124"/>
        <v>8.6260000000000003E-2</v>
      </c>
      <c r="AC128" s="24">
        <f t="shared" si="125"/>
        <v>8.5460000000000008E-2</v>
      </c>
      <c r="AD128" s="24">
        <f t="shared" si="126"/>
        <v>8.4110000000000004E-2</v>
      </c>
      <c r="AE128" s="24">
        <f t="shared" si="127"/>
        <v>8.3729999999999999E-2</v>
      </c>
      <c r="AF128" s="24">
        <f t="shared" si="128"/>
        <v>8.4080000000000002E-2</v>
      </c>
    </row>
    <row r="129" spans="1:32" s="3" customFormat="1">
      <c r="A129" s="3">
        <v>19</v>
      </c>
      <c r="D129" s="123">
        <v>8.9230000000000004E-2</v>
      </c>
      <c r="E129" s="123">
        <v>8.9520000000000002E-2</v>
      </c>
      <c r="F129" s="123">
        <v>8.8359999999999994E-2</v>
      </c>
      <c r="G129" s="123">
        <v>8.7349999999999997E-2</v>
      </c>
      <c r="H129" s="123">
        <v>8.7290000000000006E-2</v>
      </c>
      <c r="I129" s="123">
        <v>8.8370000000000004E-2</v>
      </c>
      <c r="J129" s="3">
        <v>19</v>
      </c>
      <c r="AA129" s="24">
        <f t="shared" si="123"/>
        <v>8.616E-2</v>
      </c>
      <c r="AB129" s="24">
        <f t="shared" si="124"/>
        <v>8.6480000000000001E-2</v>
      </c>
      <c r="AC129" s="24">
        <f t="shared" si="125"/>
        <v>8.5400000000000004E-2</v>
      </c>
      <c r="AD129" s="24">
        <f t="shared" si="126"/>
        <v>8.4159999999999999E-2</v>
      </c>
      <c r="AE129" s="24">
        <f t="shared" si="127"/>
        <v>8.3850000000000008E-2</v>
      </c>
      <c r="AF129" s="24">
        <f t="shared" si="128"/>
        <v>8.473E-2</v>
      </c>
    </row>
    <row r="130" spans="1:32" s="3" customFormat="1">
      <c r="A130" s="3">
        <v>20</v>
      </c>
      <c r="D130" s="123">
        <v>8.9440000000000006E-2</v>
      </c>
      <c r="E130" s="123">
        <v>8.9289999999999994E-2</v>
      </c>
      <c r="F130" s="123">
        <v>8.8539999999999994E-2</v>
      </c>
      <c r="G130" s="123">
        <v>8.7709999999999996E-2</v>
      </c>
      <c r="H130" s="123">
        <v>8.8099999999999998E-2</v>
      </c>
      <c r="I130" s="123">
        <v>8.9279999999999998E-2</v>
      </c>
      <c r="J130" s="3">
        <v>20</v>
      </c>
      <c r="AA130" s="24">
        <f t="shared" si="123"/>
        <v>8.6370000000000002E-2</v>
      </c>
      <c r="AB130" s="24">
        <f t="shared" si="124"/>
        <v>8.6360000000000006E-2</v>
      </c>
      <c r="AC130" s="24">
        <f t="shared" si="125"/>
        <v>8.5379999999999998E-2</v>
      </c>
      <c r="AD130" s="24">
        <f t="shared" si="126"/>
        <v>8.4250000000000005E-2</v>
      </c>
      <c r="AE130" s="24">
        <f t="shared" si="127"/>
        <v>8.449000000000001E-2</v>
      </c>
      <c r="AF130" s="24">
        <f t="shared" si="128"/>
        <v>8.5629999999999998E-2</v>
      </c>
    </row>
    <row r="131" spans="1:32" s="3" customFormat="1">
      <c r="A131" s="3">
        <v>21</v>
      </c>
      <c r="D131" s="123">
        <v>8.9230000000000004E-2</v>
      </c>
      <c r="E131" s="123">
        <v>8.9429999999999996E-2</v>
      </c>
      <c r="F131" s="123">
        <v>8.8840000000000002E-2</v>
      </c>
      <c r="G131" s="123">
        <v>8.8480000000000003E-2</v>
      </c>
      <c r="H131" s="123">
        <v>8.8980000000000004E-2</v>
      </c>
      <c r="I131" s="123">
        <v>9.1569999999999999E-2</v>
      </c>
      <c r="J131" s="3">
        <v>21</v>
      </c>
      <c r="AA131" s="24">
        <f t="shared" si="123"/>
        <v>8.6260000000000003E-2</v>
      </c>
      <c r="AB131" s="24">
        <f t="shared" si="124"/>
        <v>8.6300000000000002E-2</v>
      </c>
      <c r="AC131" s="24">
        <f t="shared" si="125"/>
        <v>8.541E-2</v>
      </c>
      <c r="AD131" s="24">
        <f t="shared" si="126"/>
        <v>8.4839999999999999E-2</v>
      </c>
      <c r="AE131" s="24">
        <f t="shared" si="127"/>
        <v>8.5360000000000005E-2</v>
      </c>
      <c r="AF131" s="24">
        <f t="shared" si="128"/>
        <v>8.8020000000000001E-2</v>
      </c>
    </row>
    <row r="132" spans="1:32" s="3" customFormat="1">
      <c r="A132" s="3">
        <v>22</v>
      </c>
      <c r="D132" s="123">
        <v>8.9359999999999995E-2</v>
      </c>
      <c r="E132" s="123">
        <v>8.9679999999999996E-2</v>
      </c>
      <c r="F132" s="123">
        <v>8.9529999999999998E-2</v>
      </c>
      <c r="G132" s="123">
        <v>8.931E-2</v>
      </c>
      <c r="H132" s="123">
        <v>9.1200000000000003E-2</v>
      </c>
      <c r="I132" s="123">
        <v>9.3539999999999998E-2</v>
      </c>
      <c r="J132" s="3">
        <v>22</v>
      </c>
      <c r="AA132" s="24">
        <f t="shared" si="123"/>
        <v>8.6210000000000009E-2</v>
      </c>
      <c r="AB132" s="24">
        <f t="shared" si="124"/>
        <v>8.6290000000000006E-2</v>
      </c>
      <c r="AC132" s="24">
        <f t="shared" si="125"/>
        <v>8.5930000000000006E-2</v>
      </c>
      <c r="AD132" s="24">
        <f t="shared" si="126"/>
        <v>8.5650000000000004E-2</v>
      </c>
      <c r="AE132" s="24">
        <f t="shared" si="127"/>
        <v>8.7669999999999998E-2</v>
      </c>
      <c r="AF132" s="24">
        <f t="shared" si="128"/>
        <v>8.9990000000000001E-2</v>
      </c>
    </row>
    <row r="133" spans="1:32" s="3" customFormat="1">
      <c r="A133" s="3">
        <v>23</v>
      </c>
      <c r="D133" s="123">
        <v>8.9609999999999995E-2</v>
      </c>
      <c r="E133" s="123">
        <v>9.0300000000000005E-2</v>
      </c>
      <c r="F133" s="123">
        <v>9.0289999999999995E-2</v>
      </c>
      <c r="G133" s="123">
        <v>9.1420000000000001E-2</v>
      </c>
      <c r="H133" s="123">
        <v>9.3109999999999998E-2</v>
      </c>
      <c r="I133" s="123">
        <v>9.4460000000000002E-2</v>
      </c>
      <c r="J133" s="3">
        <v>23</v>
      </c>
      <c r="AA133" s="24">
        <f t="shared" si="123"/>
        <v>8.6199999999999999E-2</v>
      </c>
      <c r="AB133" s="24">
        <f t="shared" si="124"/>
        <v>8.6739999999999998E-2</v>
      </c>
      <c r="AC133" s="24">
        <f t="shared" si="125"/>
        <v>8.6669999999999997E-2</v>
      </c>
      <c r="AD133" s="24">
        <f t="shared" si="126"/>
        <v>8.7840000000000001E-2</v>
      </c>
      <c r="AE133" s="24">
        <f t="shared" si="127"/>
        <v>8.9590000000000003E-2</v>
      </c>
      <c r="AF133" s="24">
        <f t="shared" si="128"/>
        <v>9.0670000000000001E-2</v>
      </c>
    </row>
    <row r="134" spans="1:32">
      <c r="A134" s="3">
        <v>24</v>
      </c>
      <c r="D134" s="123">
        <v>9.0209999999999999E-2</v>
      </c>
      <c r="E134" s="123">
        <v>9.0999999999999998E-2</v>
      </c>
      <c r="F134" s="123">
        <v>9.2289999999999997E-2</v>
      </c>
      <c r="G134" s="123">
        <v>9.3259999999999996E-2</v>
      </c>
      <c r="H134" s="123">
        <v>9.4009999999999996E-2</v>
      </c>
      <c r="I134" s="123">
        <v>9.4600000000000004E-2</v>
      </c>
      <c r="J134" s="3">
        <v>24</v>
      </c>
      <c r="AA134" s="24">
        <f t="shared" si="123"/>
        <v>8.6650000000000005E-2</v>
      </c>
      <c r="AB134" s="24">
        <f t="shared" si="124"/>
        <v>8.7419999999999998E-2</v>
      </c>
      <c r="AC134" s="24">
        <f t="shared" si="125"/>
        <v>8.8730000000000003E-2</v>
      </c>
      <c r="AD134" s="24">
        <f t="shared" si="126"/>
        <v>8.967E-2</v>
      </c>
      <c r="AE134" s="24">
        <f t="shared" si="127"/>
        <v>9.0260000000000007E-2</v>
      </c>
      <c r="AF134" s="24">
        <f t="shared" si="128"/>
        <v>9.0749999999999997E-2</v>
      </c>
    </row>
    <row r="135" spans="1:32">
      <c r="A135" s="3">
        <v>6</v>
      </c>
      <c r="C135" s="3" t="s">
        <v>22</v>
      </c>
      <c r="D135" s="123">
        <v>8.8709999999999997E-2</v>
      </c>
      <c r="E135" s="123">
        <v>8.695E-2</v>
      </c>
      <c r="F135" s="123">
        <v>8.2809999999999995E-2</v>
      </c>
      <c r="G135" s="123">
        <v>7.7590000000000006E-2</v>
      </c>
      <c r="H135" s="123">
        <v>7.4300000000000005E-2</v>
      </c>
      <c r="I135" s="123">
        <v>7.4219999999999994E-2</v>
      </c>
      <c r="J135" s="3">
        <v>6</v>
      </c>
      <c r="K135" s="17">
        <f>MIN(D135:D153)</f>
        <v>8.1930000000000003E-2</v>
      </c>
      <c r="L135" s="17">
        <f t="shared" ref="L135" si="130">MIN(E135:E153)</f>
        <v>8.183E-2</v>
      </c>
      <c r="M135" s="17">
        <f t="shared" ref="M135" si="131">MIN(F135:F153)</f>
        <v>7.9619999999999996E-2</v>
      </c>
      <c r="N135" s="17">
        <f t="shared" ref="N135" si="132">MIN(G135:G153)</f>
        <v>7.6490000000000002E-2</v>
      </c>
      <c r="O135" s="17">
        <f t="shared" ref="O135" si="133">MIN(H135:H153)</f>
        <v>7.4300000000000005E-2</v>
      </c>
      <c r="P135" s="17">
        <f t="shared" ref="P135" si="134">MIN(I135:I153)</f>
        <v>7.4219999999999994E-2</v>
      </c>
      <c r="Q135" s="17">
        <f>MIN(K135:P135)</f>
        <v>7.4219999999999994E-2</v>
      </c>
      <c r="R135" s="17">
        <f>K135</f>
        <v>8.1930000000000003E-2</v>
      </c>
      <c r="S135" s="17">
        <f t="shared" ref="S135" si="135">L135</f>
        <v>8.183E-2</v>
      </c>
      <c r="T135" s="17">
        <f t="shared" ref="T135" si="136">M135</f>
        <v>7.9619999999999996E-2</v>
      </c>
      <c r="U135" s="17">
        <f t="shared" ref="U135" si="137">N135</f>
        <v>7.6490000000000002E-2</v>
      </c>
      <c r="V135" s="17">
        <f t="shared" ref="V135" si="138">O135</f>
        <v>7.4300000000000005E-2</v>
      </c>
      <c r="W135" s="17">
        <f t="shared" ref="W135" si="139">P135</f>
        <v>7.4219999999999994E-2</v>
      </c>
      <c r="X135" s="19">
        <f>HLOOKUP(Q135,R135:W136,2,FALSE)</f>
        <v>42504</v>
      </c>
      <c r="Z135" s="23" t="s">
        <v>30</v>
      </c>
      <c r="AA135" s="24">
        <f>D270-0.0018</f>
        <v>8.907000000000001E-2</v>
      </c>
      <c r="AB135" s="24">
        <f t="shared" ref="AB135:AF135" si="140">E270-0.0018</f>
        <v>8.7660000000000002E-2</v>
      </c>
      <c r="AC135" s="24">
        <f t="shared" si="140"/>
        <v>8.3780000000000007E-2</v>
      </c>
      <c r="AD135" s="24">
        <f t="shared" si="140"/>
        <v>7.85E-2</v>
      </c>
      <c r="AE135" s="24">
        <f t="shared" si="140"/>
        <v>7.511000000000001E-2</v>
      </c>
      <c r="AF135" s="24">
        <f t="shared" si="140"/>
        <v>7.4910000000000004E-2</v>
      </c>
    </row>
    <row r="136" spans="1:32" s="3" customFormat="1">
      <c r="A136" s="3">
        <v>7</v>
      </c>
      <c r="D136" s="123">
        <v>8.6349999999999996E-2</v>
      </c>
      <c r="E136" s="123">
        <v>8.5620000000000002E-2</v>
      </c>
      <c r="F136" s="123">
        <v>8.1479999999999997E-2</v>
      </c>
      <c r="G136" s="123">
        <v>7.6490000000000002E-2</v>
      </c>
      <c r="H136" s="123">
        <v>7.4579999999999994E-2</v>
      </c>
      <c r="I136" s="123">
        <v>7.5410000000000005E-2</v>
      </c>
      <c r="J136" s="3">
        <v>7</v>
      </c>
      <c r="K136" s="20">
        <f>-VLOOKUP(K135,$D$135:$J$153,7,FALSE)</f>
        <v>-11</v>
      </c>
      <c r="L136" s="20">
        <f>-VLOOKUP(L135,$E$135:$J$153,6,FALSE)</f>
        <v>-10</v>
      </c>
      <c r="M136" s="20">
        <f>-VLOOKUP(M135,$F$135:$J$153,5,FALSE)</f>
        <v>-9</v>
      </c>
      <c r="N136" s="20">
        <f>-VLOOKUP(N135,$G$135:$J$153,4,FALSE)</f>
        <v>-7</v>
      </c>
      <c r="O136" s="20">
        <f>-VLOOKUP(O135,$H$135:$J$153,3,FALSE)</f>
        <v>-6</v>
      </c>
      <c r="P136" s="20">
        <f>-VLOOKUP(P135,$I$135:$J$153,2,FALSE)</f>
        <v>-6</v>
      </c>
      <c r="R136" s="19">
        <f>$K$1</f>
        <v>42352</v>
      </c>
      <c r="S136" s="19">
        <f>$L$1</f>
        <v>42383</v>
      </c>
      <c r="T136" s="19">
        <f>$M$1</f>
        <v>42414</v>
      </c>
      <c r="U136" s="19">
        <f>$N$1</f>
        <v>42443</v>
      </c>
      <c r="V136" s="19">
        <f>$O$1</f>
        <v>42474</v>
      </c>
      <c r="W136" s="19">
        <f>$P$1</f>
        <v>42504</v>
      </c>
      <c r="X136" s="20">
        <f>IF($K$1=X135,K137,IF($L$1=X135,L137,IF($M$1=X135,M137,IF($N$1=X135,N137,IF($O$1=X135,O137,IF($P$1=X135,P137))))))</f>
        <v>6</v>
      </c>
      <c r="Z136" s="23" t="s">
        <v>31</v>
      </c>
      <c r="AA136" s="24">
        <f t="shared" ref="AA136:AA153" si="141">D271-0.0018</f>
        <v>8.7080000000000005E-2</v>
      </c>
      <c r="AB136" s="24">
        <f t="shared" ref="AB136:AB153" si="142">E271-0.0018</f>
        <v>8.6690000000000003E-2</v>
      </c>
      <c r="AC136" s="24">
        <f t="shared" ref="AC136:AC153" si="143">F271-0.0018</f>
        <v>8.2729999999999998E-2</v>
      </c>
      <c r="AD136" s="24">
        <f t="shared" ref="AD136:AD153" si="144">G271-0.0018</f>
        <v>7.7460000000000001E-2</v>
      </c>
      <c r="AE136" s="24">
        <f t="shared" ref="AE136:AE153" si="145">H271-0.0018</f>
        <v>7.5160000000000005E-2</v>
      </c>
      <c r="AF136" s="24">
        <f t="shared" ref="AF136:AF153" si="146">I271-0.0018</f>
        <v>7.5929999999999997E-2</v>
      </c>
    </row>
    <row r="137" spans="1:32" s="3" customFormat="1">
      <c r="A137" s="3">
        <v>8</v>
      </c>
      <c r="D137" s="123">
        <v>8.5279999999999995E-2</v>
      </c>
      <c r="E137" s="123">
        <v>8.4029999999999994E-2</v>
      </c>
      <c r="F137" s="123">
        <v>7.9990000000000006E-2</v>
      </c>
      <c r="G137" s="123">
        <v>7.6490000000000002E-2</v>
      </c>
      <c r="H137" s="123">
        <v>7.5600000000000001E-2</v>
      </c>
      <c r="I137" s="123">
        <v>7.7179999999999999E-2</v>
      </c>
      <c r="J137" s="3">
        <v>8</v>
      </c>
      <c r="K137" s="20">
        <f>K136*-1</f>
        <v>11</v>
      </c>
      <c r="L137" s="20">
        <f t="shared" ref="L137:P137" si="147">L136*-1</f>
        <v>10</v>
      </c>
      <c r="M137" s="20">
        <f t="shared" si="147"/>
        <v>9</v>
      </c>
      <c r="N137" s="20">
        <f t="shared" si="147"/>
        <v>7</v>
      </c>
      <c r="O137" s="20">
        <f t="shared" si="147"/>
        <v>6</v>
      </c>
      <c r="P137" s="20">
        <f t="shared" si="147"/>
        <v>6</v>
      </c>
      <c r="AA137" s="24">
        <f t="shared" si="141"/>
        <v>8.6300000000000002E-2</v>
      </c>
      <c r="AB137" s="24">
        <f t="shared" si="142"/>
        <v>8.541E-2</v>
      </c>
      <c r="AC137" s="24">
        <f t="shared" si="143"/>
        <v>8.1280000000000005E-2</v>
      </c>
      <c r="AD137" s="24">
        <f t="shared" si="144"/>
        <v>7.7210000000000001E-2</v>
      </c>
      <c r="AE137" s="24">
        <f t="shared" si="145"/>
        <v>7.603E-2</v>
      </c>
      <c r="AF137" s="24">
        <f t="shared" si="146"/>
        <v>7.8350000000000003E-2</v>
      </c>
    </row>
    <row r="138" spans="1:32" s="3" customFormat="1">
      <c r="A138" s="3">
        <v>9</v>
      </c>
      <c r="D138" s="123">
        <v>8.3909999999999998E-2</v>
      </c>
      <c r="E138" s="123">
        <v>8.2400000000000001E-2</v>
      </c>
      <c r="F138" s="123">
        <v>7.9619999999999996E-2</v>
      </c>
      <c r="G138" s="123">
        <v>7.7219999999999997E-2</v>
      </c>
      <c r="H138" s="123">
        <v>7.7189999999999995E-2</v>
      </c>
      <c r="I138" s="123">
        <v>8.0909999999999996E-2</v>
      </c>
      <c r="J138" s="3">
        <v>9</v>
      </c>
      <c r="AA138" s="24">
        <f t="shared" si="141"/>
        <v>8.5210000000000008E-2</v>
      </c>
      <c r="AB138" s="24">
        <f t="shared" si="142"/>
        <v>8.3830000000000002E-2</v>
      </c>
      <c r="AC138" s="24">
        <f t="shared" si="143"/>
        <v>8.0619999999999997E-2</v>
      </c>
      <c r="AD138" s="24">
        <f t="shared" si="144"/>
        <v>7.776000000000001E-2</v>
      </c>
      <c r="AE138" s="24">
        <f t="shared" si="145"/>
        <v>7.8170000000000003E-2</v>
      </c>
      <c r="AF138" s="24">
        <f t="shared" si="146"/>
        <v>8.2360000000000003E-2</v>
      </c>
    </row>
    <row r="139" spans="1:32" s="3" customFormat="1">
      <c r="A139" s="3">
        <v>10</v>
      </c>
      <c r="D139" s="123">
        <v>8.2460000000000006E-2</v>
      </c>
      <c r="E139" s="123">
        <v>8.183E-2</v>
      </c>
      <c r="F139" s="123">
        <v>0.08</v>
      </c>
      <c r="G139" s="123">
        <v>7.8490000000000004E-2</v>
      </c>
      <c r="H139" s="123">
        <v>8.0600000000000005E-2</v>
      </c>
      <c r="I139" s="123">
        <v>8.3320000000000005E-2</v>
      </c>
      <c r="J139" s="3">
        <v>10</v>
      </c>
      <c r="AA139" s="24">
        <f t="shared" si="141"/>
        <v>8.3820000000000006E-2</v>
      </c>
      <c r="AB139" s="24">
        <f t="shared" si="142"/>
        <v>8.2970000000000002E-2</v>
      </c>
      <c r="AC139" s="24">
        <f t="shared" si="143"/>
        <v>8.0780000000000005E-2</v>
      </c>
      <c r="AD139" s="24">
        <f t="shared" si="144"/>
        <v>7.9500000000000001E-2</v>
      </c>
      <c r="AE139" s="24">
        <f t="shared" si="145"/>
        <v>8.1810000000000008E-2</v>
      </c>
      <c r="AF139" s="24">
        <f t="shared" si="146"/>
        <v>8.4909999999999999E-2</v>
      </c>
    </row>
    <row r="140" spans="1:32" s="3" customFormat="1">
      <c r="A140" s="3">
        <v>11</v>
      </c>
      <c r="D140" s="123">
        <v>8.1930000000000003E-2</v>
      </c>
      <c r="E140" s="123">
        <v>8.1989999999999993E-2</v>
      </c>
      <c r="F140" s="123">
        <v>8.0930000000000002E-2</v>
      </c>
      <c r="G140" s="123">
        <v>8.1500000000000003E-2</v>
      </c>
      <c r="H140" s="123">
        <v>8.2830000000000001E-2</v>
      </c>
      <c r="I140" s="123">
        <v>8.3119999999999999E-2</v>
      </c>
      <c r="J140" s="3">
        <v>11</v>
      </c>
      <c r="AA140" s="24">
        <f t="shared" si="141"/>
        <v>8.3040000000000003E-2</v>
      </c>
      <c r="AB140" s="24">
        <f t="shared" si="142"/>
        <v>8.2909999999999998E-2</v>
      </c>
      <c r="AC140" s="24">
        <f t="shared" si="143"/>
        <v>8.2100000000000006E-2</v>
      </c>
      <c r="AD140" s="24">
        <f t="shared" si="144"/>
        <v>8.269E-2</v>
      </c>
      <c r="AE140" s="24">
        <f t="shared" si="145"/>
        <v>8.4170000000000009E-2</v>
      </c>
      <c r="AF140" s="24">
        <f t="shared" si="146"/>
        <v>8.4370000000000001E-2</v>
      </c>
    </row>
    <row r="141" spans="1:32">
      <c r="A141" s="3">
        <v>12</v>
      </c>
      <c r="D141" s="123">
        <v>8.2070000000000004E-2</v>
      </c>
      <c r="E141" s="123">
        <v>8.269E-2</v>
      </c>
      <c r="F141" s="123">
        <v>8.3529999999999993E-2</v>
      </c>
      <c r="G141" s="123">
        <v>8.3500000000000005E-2</v>
      </c>
      <c r="H141" s="123">
        <v>8.269E-2</v>
      </c>
      <c r="I141" s="123">
        <v>8.2339999999999997E-2</v>
      </c>
      <c r="J141" s="3">
        <v>12</v>
      </c>
      <c r="AA141" s="24">
        <f t="shared" si="141"/>
        <v>8.2979999999999998E-2</v>
      </c>
      <c r="AB141" s="24">
        <f t="shared" si="142"/>
        <v>8.3940000000000001E-2</v>
      </c>
      <c r="AC141" s="24">
        <f t="shared" si="143"/>
        <v>8.4820000000000007E-2</v>
      </c>
      <c r="AD141" s="24">
        <f t="shared" si="144"/>
        <v>8.4790000000000004E-2</v>
      </c>
      <c r="AE141" s="24">
        <f t="shared" si="145"/>
        <v>8.3740000000000009E-2</v>
      </c>
      <c r="AF141" s="24">
        <f t="shared" si="146"/>
        <v>8.3680000000000004E-2</v>
      </c>
    </row>
    <row r="142" spans="1:32" s="3" customFormat="1">
      <c r="A142" s="3">
        <v>13</v>
      </c>
      <c r="D142" s="123">
        <v>8.2710000000000006E-2</v>
      </c>
      <c r="E142" s="123">
        <v>8.4970000000000004E-2</v>
      </c>
      <c r="F142" s="123">
        <v>8.5260000000000002E-2</v>
      </c>
      <c r="G142" s="123">
        <v>8.3320000000000005E-2</v>
      </c>
      <c r="H142" s="123">
        <v>8.1989999999999993E-2</v>
      </c>
      <c r="I142" s="123">
        <v>8.1309999999999993E-2</v>
      </c>
      <c r="J142" s="3">
        <v>13</v>
      </c>
      <c r="AA142" s="24">
        <f t="shared" si="141"/>
        <v>8.3920000000000008E-2</v>
      </c>
      <c r="AB142" s="24">
        <f t="shared" si="142"/>
        <v>8.6290000000000006E-2</v>
      </c>
      <c r="AC142" s="24">
        <f t="shared" si="143"/>
        <v>8.6610000000000006E-2</v>
      </c>
      <c r="AD142" s="24">
        <f t="shared" si="144"/>
        <v>8.4339999999999998E-2</v>
      </c>
      <c r="AE142" s="24">
        <f t="shared" si="145"/>
        <v>8.3150000000000002E-2</v>
      </c>
      <c r="AF142" s="24">
        <f t="shared" si="146"/>
        <v>8.2430000000000003E-2</v>
      </c>
    </row>
    <row r="143" spans="1:32" s="3" customFormat="1">
      <c r="A143" s="3">
        <v>14</v>
      </c>
      <c r="D143" s="123">
        <v>8.4830000000000003E-2</v>
      </c>
      <c r="E143" s="123">
        <v>8.6489999999999997E-2</v>
      </c>
      <c r="F143" s="123">
        <v>8.4970000000000004E-2</v>
      </c>
      <c r="G143" s="123">
        <v>8.2629999999999995E-2</v>
      </c>
      <c r="H143" s="123">
        <v>8.1049999999999997E-2</v>
      </c>
      <c r="I143" s="123">
        <v>8.1689999999999999E-2</v>
      </c>
      <c r="J143" s="3">
        <v>14</v>
      </c>
      <c r="AA143" s="24">
        <f t="shared" si="141"/>
        <v>8.610000000000001E-2</v>
      </c>
      <c r="AB143" s="24">
        <f t="shared" si="142"/>
        <v>8.7860000000000008E-2</v>
      </c>
      <c r="AC143" s="24">
        <f t="shared" si="143"/>
        <v>8.6070000000000008E-2</v>
      </c>
      <c r="AD143" s="24">
        <f t="shared" si="144"/>
        <v>8.3750000000000005E-2</v>
      </c>
      <c r="AE143" s="24">
        <f t="shared" si="145"/>
        <v>8.202000000000001E-2</v>
      </c>
      <c r="AF143" s="24">
        <f t="shared" si="146"/>
        <v>8.294E-2</v>
      </c>
    </row>
    <row r="144" spans="1:32" s="3" customFormat="1">
      <c r="A144" s="3">
        <v>15</v>
      </c>
      <c r="D144" s="123">
        <v>8.6249999999999993E-2</v>
      </c>
      <c r="E144" s="123">
        <v>8.6139999999999994E-2</v>
      </c>
      <c r="F144" s="123">
        <v>8.4220000000000003E-2</v>
      </c>
      <c r="G144" s="123">
        <v>8.1699999999999995E-2</v>
      </c>
      <c r="H144" s="123">
        <v>8.1430000000000002E-2</v>
      </c>
      <c r="I144" s="123">
        <v>8.2110000000000002E-2</v>
      </c>
      <c r="J144" s="3">
        <v>15</v>
      </c>
      <c r="AA144" s="24">
        <f t="shared" si="141"/>
        <v>8.7580000000000005E-2</v>
      </c>
      <c r="AB144" s="24">
        <f t="shared" si="142"/>
        <v>8.727E-2</v>
      </c>
      <c r="AC144" s="24">
        <f t="shared" si="143"/>
        <v>8.5390000000000008E-2</v>
      </c>
      <c r="AD144" s="24">
        <f t="shared" si="144"/>
        <v>8.2659999999999997E-2</v>
      </c>
      <c r="AE144" s="24">
        <f t="shared" si="145"/>
        <v>8.2530000000000006E-2</v>
      </c>
      <c r="AF144" s="24">
        <f t="shared" si="146"/>
        <v>8.3589999999999998E-2</v>
      </c>
    </row>
    <row r="145" spans="1:32" s="3" customFormat="1">
      <c r="A145" s="3">
        <v>16</v>
      </c>
      <c r="D145" s="123">
        <v>8.5940000000000003E-2</v>
      </c>
      <c r="E145" s="123">
        <v>8.5370000000000001E-2</v>
      </c>
      <c r="F145" s="123">
        <v>8.3239999999999995E-2</v>
      </c>
      <c r="G145" s="123">
        <v>8.2019999999999996E-2</v>
      </c>
      <c r="H145" s="123">
        <v>8.1839999999999996E-2</v>
      </c>
      <c r="I145" s="123">
        <v>8.2199999999999995E-2</v>
      </c>
      <c r="J145" s="3">
        <v>16</v>
      </c>
      <c r="AA145" s="24">
        <f t="shared" si="141"/>
        <v>8.7040000000000006E-2</v>
      </c>
      <c r="AB145" s="24">
        <f t="shared" si="142"/>
        <v>8.6559999999999998E-2</v>
      </c>
      <c r="AC145" s="24">
        <f t="shared" si="143"/>
        <v>8.4260000000000002E-2</v>
      </c>
      <c r="AD145" s="24">
        <f t="shared" si="144"/>
        <v>8.3089999999999997E-2</v>
      </c>
      <c r="AE145" s="24">
        <f t="shared" si="145"/>
        <v>8.3159999999999998E-2</v>
      </c>
      <c r="AF145" s="24">
        <f t="shared" si="146"/>
        <v>8.3930000000000005E-2</v>
      </c>
    </row>
    <row r="146" spans="1:32" s="3" customFormat="1">
      <c r="A146" s="3">
        <v>17</v>
      </c>
      <c r="D146" s="123">
        <v>8.523E-2</v>
      </c>
      <c r="E146" s="123">
        <v>8.4379999999999997E-2</v>
      </c>
      <c r="F146" s="123">
        <v>8.344E-2</v>
      </c>
      <c r="G146" s="123">
        <v>8.2369999999999999E-2</v>
      </c>
      <c r="H146" s="123">
        <v>8.1939999999999999E-2</v>
      </c>
      <c r="I146" s="123">
        <v>8.2110000000000002E-2</v>
      </c>
      <c r="J146" s="3">
        <v>17</v>
      </c>
      <c r="AA146" s="24">
        <f t="shared" si="141"/>
        <v>8.6390000000000008E-2</v>
      </c>
      <c r="AB146" s="24">
        <f t="shared" si="142"/>
        <v>8.5430000000000006E-2</v>
      </c>
      <c r="AC146" s="24">
        <f t="shared" si="143"/>
        <v>8.4580000000000002E-2</v>
      </c>
      <c r="AD146" s="24">
        <f t="shared" si="144"/>
        <v>8.3650000000000002E-2</v>
      </c>
      <c r="AE146" s="24">
        <f t="shared" si="145"/>
        <v>8.3510000000000001E-2</v>
      </c>
      <c r="AF146" s="24">
        <f t="shared" si="146"/>
        <v>8.3970000000000003E-2</v>
      </c>
    </row>
    <row r="147" spans="1:32">
      <c r="A147" s="3">
        <v>18</v>
      </c>
      <c r="D147" s="123">
        <v>8.43E-2</v>
      </c>
      <c r="E147" s="123">
        <v>8.4500000000000006E-2</v>
      </c>
      <c r="F147" s="123">
        <v>8.3680000000000004E-2</v>
      </c>
      <c r="G147" s="123">
        <v>8.2430000000000003E-2</v>
      </c>
      <c r="H147" s="123">
        <v>8.1879999999999994E-2</v>
      </c>
      <c r="I147" s="123">
        <v>8.2309999999999994E-2</v>
      </c>
      <c r="J147" s="3">
        <v>18</v>
      </c>
      <c r="AA147" s="24">
        <f t="shared" si="141"/>
        <v>8.5330000000000003E-2</v>
      </c>
      <c r="AB147" s="24">
        <f t="shared" si="142"/>
        <v>8.567000000000001E-2</v>
      </c>
      <c r="AC147" s="24">
        <f t="shared" si="143"/>
        <v>8.5030000000000008E-2</v>
      </c>
      <c r="AD147" s="24">
        <f t="shared" si="144"/>
        <v>8.3950000000000011E-2</v>
      </c>
      <c r="AE147" s="24">
        <f t="shared" si="145"/>
        <v>8.3570000000000005E-2</v>
      </c>
      <c r="AF147" s="24">
        <f t="shared" si="146"/>
        <v>8.3990000000000009E-2</v>
      </c>
    </row>
    <row r="148" spans="1:32" s="3" customFormat="1">
      <c r="A148" s="3">
        <v>19</v>
      </c>
      <c r="D148" s="123">
        <v>8.4419999999999995E-2</v>
      </c>
      <c r="E148" s="123">
        <v>8.4659999999999999E-2</v>
      </c>
      <c r="F148" s="123">
        <v>8.3659999999999998E-2</v>
      </c>
      <c r="G148" s="123">
        <v>8.2339999999999997E-2</v>
      </c>
      <c r="H148" s="123">
        <v>8.208E-2</v>
      </c>
      <c r="I148" s="123">
        <v>8.3000000000000004E-2</v>
      </c>
      <c r="J148" s="3">
        <v>19</v>
      </c>
      <c r="AA148" s="24">
        <f t="shared" si="141"/>
        <v>8.5559999999999997E-2</v>
      </c>
      <c r="AB148" s="24">
        <f t="shared" si="142"/>
        <v>8.6030000000000009E-2</v>
      </c>
      <c r="AC148" s="24">
        <f t="shared" si="143"/>
        <v>8.524000000000001E-2</v>
      </c>
      <c r="AD148" s="24">
        <f t="shared" si="144"/>
        <v>8.3990000000000009E-2</v>
      </c>
      <c r="AE148" s="24">
        <f t="shared" si="145"/>
        <v>8.3610000000000004E-2</v>
      </c>
      <c r="AF148" s="24">
        <f t="shared" si="146"/>
        <v>8.4630000000000011E-2</v>
      </c>
    </row>
    <row r="149" spans="1:32" s="3" customFormat="1">
      <c r="A149" s="3">
        <v>20</v>
      </c>
      <c r="D149" s="123">
        <v>8.4580000000000002E-2</v>
      </c>
      <c r="E149" s="123">
        <v>8.4580000000000002E-2</v>
      </c>
      <c r="F149" s="123">
        <v>8.3510000000000001E-2</v>
      </c>
      <c r="G149" s="123">
        <v>8.251E-2</v>
      </c>
      <c r="H149" s="123">
        <v>8.2750000000000004E-2</v>
      </c>
      <c r="I149" s="123">
        <v>8.3760000000000001E-2</v>
      </c>
      <c r="J149" s="3">
        <v>20</v>
      </c>
      <c r="AA149" s="24">
        <f t="shared" si="141"/>
        <v>8.591E-2</v>
      </c>
      <c r="AB149" s="24">
        <f t="shared" si="142"/>
        <v>8.6180000000000007E-2</v>
      </c>
      <c r="AC149" s="24">
        <f t="shared" si="143"/>
        <v>8.5210000000000008E-2</v>
      </c>
      <c r="AD149" s="24">
        <f t="shared" si="144"/>
        <v>8.4010000000000001E-2</v>
      </c>
      <c r="AE149" s="24">
        <f t="shared" si="145"/>
        <v>8.4229999999999999E-2</v>
      </c>
      <c r="AF149" s="24">
        <f t="shared" si="146"/>
        <v>8.5530000000000009E-2</v>
      </c>
    </row>
    <row r="150" spans="1:32" s="3" customFormat="1">
      <c r="A150" s="3">
        <v>21</v>
      </c>
      <c r="D150" s="123">
        <v>8.4500000000000006E-2</v>
      </c>
      <c r="E150" s="123">
        <v>8.4390000000000007E-2</v>
      </c>
      <c r="F150" s="123">
        <v>8.3610000000000004E-2</v>
      </c>
      <c r="G150" s="123">
        <v>8.3129999999999996E-2</v>
      </c>
      <c r="H150" s="123">
        <v>8.3489999999999995E-2</v>
      </c>
      <c r="I150" s="123">
        <v>8.5900000000000004E-2</v>
      </c>
      <c r="J150" s="3">
        <v>21</v>
      </c>
      <c r="AA150" s="24">
        <f t="shared" si="141"/>
        <v>8.6059999999999998E-2</v>
      </c>
      <c r="AB150" s="24">
        <f t="shared" si="142"/>
        <v>8.6110000000000006E-2</v>
      </c>
      <c r="AC150" s="24">
        <f t="shared" si="143"/>
        <v>8.517000000000001E-2</v>
      </c>
      <c r="AD150" s="24">
        <f t="shared" si="144"/>
        <v>8.4580000000000002E-2</v>
      </c>
      <c r="AE150" s="24">
        <f t="shared" si="145"/>
        <v>8.5110000000000005E-2</v>
      </c>
      <c r="AF150" s="24">
        <f t="shared" si="146"/>
        <v>8.7870000000000004E-2</v>
      </c>
    </row>
    <row r="151" spans="1:32" s="3" customFormat="1">
      <c r="A151" s="3">
        <v>22</v>
      </c>
      <c r="D151" s="123">
        <v>8.4330000000000002E-2</v>
      </c>
      <c r="E151" s="123">
        <v>8.4459999999999993E-2</v>
      </c>
      <c r="F151" s="123">
        <v>8.4169999999999995E-2</v>
      </c>
      <c r="G151" s="123">
        <v>8.3820000000000006E-2</v>
      </c>
      <c r="H151" s="123">
        <v>8.5550000000000001E-2</v>
      </c>
      <c r="I151" s="123">
        <v>8.77E-2</v>
      </c>
      <c r="J151" s="3">
        <v>22</v>
      </c>
      <c r="AA151" s="24">
        <f t="shared" si="141"/>
        <v>8.5990000000000011E-2</v>
      </c>
      <c r="AB151" s="24">
        <f t="shared" si="142"/>
        <v>8.6030000000000009E-2</v>
      </c>
      <c r="AC151" s="24">
        <f t="shared" si="143"/>
        <v>8.567000000000001E-2</v>
      </c>
      <c r="AD151" s="24">
        <f t="shared" si="144"/>
        <v>8.5400000000000004E-2</v>
      </c>
      <c r="AE151" s="24">
        <f t="shared" si="145"/>
        <v>8.7370000000000003E-2</v>
      </c>
      <c r="AF151" s="24">
        <f t="shared" si="146"/>
        <v>8.9849999999999999E-2</v>
      </c>
    </row>
    <row r="152" spans="1:32" s="3" customFormat="1">
      <c r="A152" s="3">
        <v>23</v>
      </c>
      <c r="D152" s="123">
        <v>8.4390000000000007E-2</v>
      </c>
      <c r="E152" s="123">
        <v>8.4949999999999998E-2</v>
      </c>
      <c r="F152" s="123">
        <v>8.4790000000000004E-2</v>
      </c>
      <c r="G152" s="123">
        <v>8.5790000000000005E-2</v>
      </c>
      <c r="H152" s="123">
        <v>8.7300000000000003E-2</v>
      </c>
      <c r="I152" s="123">
        <v>8.8480000000000003E-2</v>
      </c>
      <c r="J152" s="3">
        <v>23</v>
      </c>
      <c r="AA152" s="24">
        <f t="shared" si="141"/>
        <v>8.592000000000001E-2</v>
      </c>
      <c r="AB152" s="24">
        <f t="shared" si="142"/>
        <v>8.6470000000000005E-2</v>
      </c>
      <c r="AC152" s="24">
        <f t="shared" si="143"/>
        <v>8.6410000000000001E-2</v>
      </c>
      <c r="AD152" s="24">
        <f t="shared" si="144"/>
        <v>8.7550000000000003E-2</v>
      </c>
      <c r="AE152" s="24">
        <f t="shared" si="145"/>
        <v>8.9279999999999998E-2</v>
      </c>
      <c r="AF152" s="24">
        <f t="shared" si="146"/>
        <v>9.0540000000000009E-2</v>
      </c>
    </row>
    <row r="153" spans="1:32">
      <c r="A153" s="3">
        <v>24</v>
      </c>
      <c r="D153" s="123">
        <v>8.4870000000000001E-2</v>
      </c>
      <c r="E153" s="123">
        <v>8.5519999999999999E-2</v>
      </c>
      <c r="F153" s="123">
        <v>8.6650000000000005E-2</v>
      </c>
      <c r="G153" s="123">
        <v>8.7459999999999996E-2</v>
      </c>
      <c r="H153" s="123">
        <v>8.8059999999999999E-2</v>
      </c>
      <c r="I153" s="123">
        <v>8.8510000000000005E-2</v>
      </c>
      <c r="J153" s="3">
        <v>24</v>
      </c>
      <c r="AA153" s="24">
        <f t="shared" si="141"/>
        <v>8.635000000000001E-2</v>
      </c>
      <c r="AB153" s="24">
        <f t="shared" si="142"/>
        <v>8.7140000000000009E-2</v>
      </c>
      <c r="AC153" s="24">
        <f t="shared" si="143"/>
        <v>8.8419999999999999E-2</v>
      </c>
      <c r="AD153" s="24">
        <f t="shared" si="144"/>
        <v>8.9370000000000005E-2</v>
      </c>
      <c r="AE153" s="24">
        <f t="shared" si="145"/>
        <v>8.9970000000000008E-2</v>
      </c>
      <c r="AF153" s="24">
        <f t="shared" si="146"/>
        <v>9.0440000000000006E-2</v>
      </c>
    </row>
    <row r="154" spans="1:32">
      <c r="D154" s="79"/>
      <c r="E154" s="79"/>
      <c r="F154" s="79"/>
      <c r="G154" s="79"/>
      <c r="H154" s="79"/>
      <c r="I154" s="79"/>
      <c r="Z154" s="23" t="s">
        <v>6</v>
      </c>
      <c r="AA154" s="24">
        <f>D289-0.0018</f>
        <v>8.6739999999999998E-2</v>
      </c>
      <c r="AB154" s="24">
        <f t="shared" ref="AB154:AF154" si="148">E289-0.0018</f>
        <v>8.5350000000000009E-2</v>
      </c>
      <c r="AC154" s="24">
        <f t="shared" si="148"/>
        <v>8.1530000000000005E-2</v>
      </c>
      <c r="AD154" s="24">
        <f t="shared" si="148"/>
        <v>7.6380000000000003E-2</v>
      </c>
      <c r="AE154" s="24">
        <f t="shared" si="148"/>
        <v>7.306E-2</v>
      </c>
      <c r="AF154" s="24">
        <f t="shared" si="148"/>
        <v>7.2860000000000008E-2</v>
      </c>
    </row>
    <row r="155" spans="1:32">
      <c r="A155" s="3">
        <v>6</v>
      </c>
      <c r="B155" t="s">
        <v>23</v>
      </c>
      <c r="C155" s="3" t="s">
        <v>24</v>
      </c>
      <c r="D155" s="124">
        <v>9.3969999999999998E-2</v>
      </c>
      <c r="E155" s="124">
        <v>9.3759999999999996E-2</v>
      </c>
      <c r="F155" s="124">
        <v>9.1090000000000004E-2</v>
      </c>
      <c r="G155" s="124">
        <v>8.6660000000000001E-2</v>
      </c>
      <c r="H155" s="124">
        <v>8.473E-2</v>
      </c>
      <c r="I155" s="124">
        <v>8.5959999999999995E-2</v>
      </c>
      <c r="J155" s="3">
        <v>6</v>
      </c>
      <c r="K155" s="17">
        <f>MIN(D155:D173)</f>
        <v>9.1170000000000001E-2</v>
      </c>
      <c r="L155" s="17">
        <f t="shared" ref="L155" si="149">MIN(E155:E173)</f>
        <v>9.1469999999999996E-2</v>
      </c>
      <c r="M155" s="17">
        <f t="shared" ref="M155" si="150">MIN(F155:F173)</f>
        <v>8.9550000000000005E-2</v>
      </c>
      <c r="N155" s="17">
        <f t="shared" ref="N155" si="151">MIN(G155:G173)</f>
        <v>8.6290000000000006E-2</v>
      </c>
      <c r="O155" s="17">
        <f t="shared" ref="O155" si="152">MIN(H155:H173)</f>
        <v>8.473E-2</v>
      </c>
      <c r="P155" s="17">
        <f t="shared" ref="P155" si="153">MIN(I155:I173)</f>
        <v>8.5959999999999995E-2</v>
      </c>
      <c r="Q155" s="17">
        <f>MIN(K155:P155)</f>
        <v>8.473E-2</v>
      </c>
      <c r="R155" s="17">
        <f>K155</f>
        <v>9.1170000000000001E-2</v>
      </c>
      <c r="S155" s="17">
        <f t="shared" ref="S155" si="154">L155</f>
        <v>9.1469999999999996E-2</v>
      </c>
      <c r="T155" s="17">
        <f t="shared" ref="T155" si="155">M155</f>
        <v>8.9550000000000005E-2</v>
      </c>
      <c r="U155" s="17">
        <f t="shared" ref="U155" si="156">N155</f>
        <v>8.6290000000000006E-2</v>
      </c>
      <c r="V155" s="17">
        <f t="shared" ref="V155" si="157">O155</f>
        <v>8.473E-2</v>
      </c>
      <c r="W155" s="17">
        <f t="shared" ref="W155" si="158">P155</f>
        <v>8.5959999999999995E-2</v>
      </c>
      <c r="X155" s="19">
        <f>HLOOKUP(Q155,R155:W156,2,FALSE)</f>
        <v>42474</v>
      </c>
      <c r="AA155" s="24">
        <f t="shared" ref="AA155:AA172" si="159">D290-0.0018</f>
        <v>8.48E-2</v>
      </c>
      <c r="AB155" s="24">
        <f t="shared" ref="AB155:AB172" si="160">E290-0.0018</f>
        <v>8.4370000000000001E-2</v>
      </c>
      <c r="AC155" s="24">
        <f t="shared" ref="AC155:AC172" si="161">F290-0.0018</f>
        <v>8.0490000000000006E-2</v>
      </c>
      <c r="AD155" s="24">
        <f t="shared" ref="AD155:AD172" si="162">G290-0.0018</f>
        <v>7.5380000000000003E-2</v>
      </c>
      <c r="AE155" s="24">
        <f t="shared" ref="AE155:AE172" si="163">H290-0.0018</f>
        <v>7.3120000000000004E-2</v>
      </c>
      <c r="AF155" s="24">
        <f t="shared" ref="AF155:AF172" si="164">I290-0.0018</f>
        <v>7.3880000000000001E-2</v>
      </c>
    </row>
    <row r="156" spans="1:32" s="3" customFormat="1">
      <c r="A156" s="3">
        <v>7</v>
      </c>
      <c r="D156" s="124">
        <v>9.2960000000000001E-2</v>
      </c>
      <c r="E156" s="124">
        <v>9.3429999999999999E-2</v>
      </c>
      <c r="F156" s="124">
        <v>9.0289999999999995E-2</v>
      </c>
      <c r="G156" s="124">
        <v>8.6290000000000006E-2</v>
      </c>
      <c r="H156" s="124">
        <v>8.5519999999999999E-2</v>
      </c>
      <c r="I156" s="124">
        <v>8.7440000000000004E-2</v>
      </c>
      <c r="J156" s="3">
        <v>7</v>
      </c>
      <c r="K156" s="20">
        <f>-VLOOKUP(K155,$D$155:$J$173,7,FALSE)</f>
        <v>-11</v>
      </c>
      <c r="L156" s="20">
        <f>-VLOOKUP(L155,$E$155:$J$173,6,FALSE)</f>
        <v>-10</v>
      </c>
      <c r="M156" s="20">
        <f>-VLOOKUP(M155,$F$155:$J$173,5,FALSE)</f>
        <v>-8</v>
      </c>
      <c r="N156" s="20">
        <f>-VLOOKUP(N155,$G$155:$J$173,4,FALSE)</f>
        <v>-7</v>
      </c>
      <c r="O156" s="20">
        <f>-VLOOKUP(O155,$H$155:$J$173,3,FALSE)</f>
        <v>-6</v>
      </c>
      <c r="P156" s="20">
        <f>-VLOOKUP(P155,$I$155:$J$173,2,FALSE)</f>
        <v>-6</v>
      </c>
      <c r="R156" s="19">
        <f>$K$1</f>
        <v>42352</v>
      </c>
      <c r="S156" s="19">
        <f>$L$1</f>
        <v>42383</v>
      </c>
      <c r="T156" s="19">
        <f>$M$1</f>
        <v>42414</v>
      </c>
      <c r="U156" s="19">
        <f>$N$1</f>
        <v>42443</v>
      </c>
      <c r="V156" s="19">
        <f>$O$1</f>
        <v>42474</v>
      </c>
      <c r="W156" s="19">
        <f>$P$1</f>
        <v>42504</v>
      </c>
      <c r="X156" s="20">
        <f>IF($K$1=X155,K157,IF($L$1=X155,L157,IF($M$1=X155,M157,IF($N$1=X155,N157,IF($O$1=X155,O157,IF($P$1=X155,P157))))))</f>
        <v>6</v>
      </c>
      <c r="AA156" s="24">
        <f t="shared" si="159"/>
        <v>8.4010000000000001E-2</v>
      </c>
      <c r="AB156" s="24">
        <f t="shared" si="160"/>
        <v>8.3100000000000007E-2</v>
      </c>
      <c r="AC156" s="24">
        <f t="shared" si="161"/>
        <v>7.9090000000000008E-2</v>
      </c>
      <c r="AD156" s="24">
        <f t="shared" si="162"/>
        <v>7.5139999999999998E-2</v>
      </c>
      <c r="AE156" s="24">
        <f t="shared" si="163"/>
        <v>7.3970000000000008E-2</v>
      </c>
      <c r="AF156" s="24">
        <f t="shared" si="164"/>
        <v>7.622000000000001E-2</v>
      </c>
    </row>
    <row r="157" spans="1:32" s="3" customFormat="1">
      <c r="A157" s="3">
        <v>8</v>
      </c>
      <c r="D157" s="124">
        <v>9.2770000000000005E-2</v>
      </c>
      <c r="E157" s="124">
        <v>9.2410000000000006E-2</v>
      </c>
      <c r="F157" s="124">
        <v>8.9550000000000005E-2</v>
      </c>
      <c r="G157" s="124">
        <v>8.6809999999999998E-2</v>
      </c>
      <c r="H157" s="124">
        <v>8.6889999999999995E-2</v>
      </c>
      <c r="I157" s="124">
        <v>8.9480000000000004E-2</v>
      </c>
      <c r="J157" s="3">
        <v>8</v>
      </c>
      <c r="K157" s="20">
        <f>K156*-1</f>
        <v>11</v>
      </c>
      <c r="L157" s="20">
        <f t="shared" ref="L157:P157" si="165">L156*-1</f>
        <v>10</v>
      </c>
      <c r="M157" s="20">
        <f t="shared" si="165"/>
        <v>8</v>
      </c>
      <c r="N157" s="20">
        <f t="shared" si="165"/>
        <v>7</v>
      </c>
      <c r="O157" s="20">
        <f t="shared" si="165"/>
        <v>6</v>
      </c>
      <c r="P157" s="20">
        <f t="shared" si="165"/>
        <v>6</v>
      </c>
      <c r="AA157" s="24">
        <f t="shared" si="159"/>
        <v>8.2930000000000004E-2</v>
      </c>
      <c r="AB157" s="24">
        <f t="shared" si="160"/>
        <v>8.158E-2</v>
      </c>
      <c r="AC157" s="24">
        <f t="shared" si="161"/>
        <v>7.8450000000000006E-2</v>
      </c>
      <c r="AD157" s="24">
        <f t="shared" si="162"/>
        <v>7.5679999999999997E-2</v>
      </c>
      <c r="AE157" s="24">
        <f t="shared" si="163"/>
        <v>7.6050000000000006E-2</v>
      </c>
      <c r="AF157" s="24">
        <f t="shared" si="164"/>
        <v>8.0090000000000008E-2</v>
      </c>
    </row>
    <row r="158" spans="1:32" s="3" customFormat="1">
      <c r="A158" s="3">
        <v>9</v>
      </c>
      <c r="D158" s="124">
        <v>9.1939999999999994E-2</v>
      </c>
      <c r="E158" s="124">
        <v>9.153E-2</v>
      </c>
      <c r="F158" s="124">
        <v>8.9679999999999996E-2</v>
      </c>
      <c r="G158" s="124">
        <v>8.7889999999999996E-2</v>
      </c>
      <c r="H158" s="124">
        <v>8.8779999999999998E-2</v>
      </c>
      <c r="I158" s="124">
        <v>9.3579999999999997E-2</v>
      </c>
      <c r="J158" s="3">
        <v>9</v>
      </c>
      <c r="AA158" s="24">
        <f t="shared" si="159"/>
        <v>8.158E-2</v>
      </c>
      <c r="AB158" s="24">
        <f t="shared" si="160"/>
        <v>8.0750000000000002E-2</v>
      </c>
      <c r="AC158" s="24">
        <f t="shared" si="161"/>
        <v>7.8620000000000009E-2</v>
      </c>
      <c r="AD158" s="24">
        <f t="shared" si="162"/>
        <v>7.7370000000000008E-2</v>
      </c>
      <c r="AE158" s="24">
        <f t="shared" si="163"/>
        <v>7.9560000000000006E-2</v>
      </c>
      <c r="AF158" s="24">
        <f t="shared" si="164"/>
        <v>8.2570000000000005E-2</v>
      </c>
    </row>
    <row r="159" spans="1:32" s="3" customFormat="1">
      <c r="A159" s="3">
        <v>10</v>
      </c>
      <c r="D159" s="124">
        <v>9.1189999999999993E-2</v>
      </c>
      <c r="E159" s="124">
        <v>9.1469999999999996E-2</v>
      </c>
      <c r="F159" s="124">
        <v>9.0399999999999994E-2</v>
      </c>
      <c r="G159" s="124">
        <v>8.949E-2</v>
      </c>
      <c r="H159" s="124">
        <v>9.2600000000000002E-2</v>
      </c>
      <c r="I159" s="124">
        <v>9.6420000000000006E-2</v>
      </c>
      <c r="J159" s="3">
        <v>10</v>
      </c>
      <c r="AA159" s="24">
        <f t="shared" si="159"/>
        <v>8.0820000000000003E-2</v>
      </c>
      <c r="AB159" s="24">
        <f t="shared" si="160"/>
        <v>8.0689999999999998E-2</v>
      </c>
      <c r="AC159" s="24">
        <f t="shared" si="161"/>
        <v>7.9899999999999999E-2</v>
      </c>
      <c r="AD159" s="24">
        <f t="shared" si="162"/>
        <v>8.0439999999999998E-2</v>
      </c>
      <c r="AE159" s="24">
        <f t="shared" si="163"/>
        <v>8.1860000000000002E-2</v>
      </c>
      <c r="AF159" s="24">
        <f t="shared" si="164"/>
        <v>8.2070000000000004E-2</v>
      </c>
    </row>
    <row r="160" spans="1:32" s="3" customFormat="1">
      <c r="A160" s="3">
        <v>11</v>
      </c>
      <c r="D160" s="124">
        <v>9.1170000000000001E-2</v>
      </c>
      <c r="E160" s="124">
        <v>9.1969999999999996E-2</v>
      </c>
      <c r="F160" s="124">
        <v>9.1630000000000003E-2</v>
      </c>
      <c r="G160" s="124">
        <v>9.2880000000000004E-2</v>
      </c>
      <c r="H160" s="124">
        <v>9.529E-2</v>
      </c>
      <c r="I160" s="124">
        <v>9.5869999999999997E-2</v>
      </c>
      <c r="J160" s="3">
        <v>11</v>
      </c>
      <c r="AA160" s="24">
        <f t="shared" si="159"/>
        <v>8.0770000000000008E-2</v>
      </c>
      <c r="AB160" s="24">
        <f t="shared" si="160"/>
        <v>8.1680000000000003E-2</v>
      </c>
      <c r="AC160" s="24">
        <f t="shared" si="161"/>
        <v>8.251E-2</v>
      </c>
      <c r="AD160" s="24">
        <f t="shared" si="162"/>
        <v>8.2479999999999998E-2</v>
      </c>
      <c r="AE160" s="24">
        <f t="shared" si="163"/>
        <v>8.1470000000000001E-2</v>
      </c>
      <c r="AF160" s="24">
        <f t="shared" si="164"/>
        <v>8.14E-2</v>
      </c>
    </row>
    <row r="161" spans="1:32">
      <c r="A161" s="3">
        <v>12</v>
      </c>
      <c r="D161" s="124">
        <v>9.1649999999999995E-2</v>
      </c>
      <c r="E161" s="124">
        <v>9.2969999999999997E-2</v>
      </c>
      <c r="F161" s="124">
        <v>9.4549999999999995E-2</v>
      </c>
      <c r="G161" s="124">
        <v>9.5310000000000006E-2</v>
      </c>
      <c r="H161" s="124">
        <v>9.4890000000000002E-2</v>
      </c>
      <c r="I161" s="124">
        <v>9.5409999999999995E-2</v>
      </c>
      <c r="J161" s="3">
        <v>12</v>
      </c>
      <c r="AA161" s="24">
        <f t="shared" si="159"/>
        <v>8.1680000000000003E-2</v>
      </c>
      <c r="AB161" s="24">
        <f t="shared" si="160"/>
        <v>8.3950000000000011E-2</v>
      </c>
      <c r="AC161" s="24">
        <f t="shared" si="161"/>
        <v>8.4260000000000002E-2</v>
      </c>
      <c r="AD161" s="24">
        <f t="shared" si="162"/>
        <v>8.2070000000000004E-2</v>
      </c>
      <c r="AE161" s="24">
        <f t="shared" si="163"/>
        <v>8.0890000000000004E-2</v>
      </c>
      <c r="AF161" s="24">
        <f t="shared" si="164"/>
        <v>8.0189999999999997E-2</v>
      </c>
    </row>
    <row r="162" spans="1:32" s="3" customFormat="1">
      <c r="A162" s="3">
        <v>13</v>
      </c>
      <c r="D162" s="124">
        <v>9.2590000000000006E-2</v>
      </c>
      <c r="E162" s="124">
        <v>9.5519999999999994E-2</v>
      </c>
      <c r="F162" s="124">
        <v>9.6680000000000002E-2</v>
      </c>
      <c r="G162" s="124">
        <v>9.4939999999999997E-2</v>
      </c>
      <c r="H162" s="124">
        <v>9.4530000000000003E-2</v>
      </c>
      <c r="I162" s="124">
        <v>9.443E-2</v>
      </c>
      <c r="J162" s="3">
        <v>13</v>
      </c>
      <c r="AA162" s="24">
        <f t="shared" si="159"/>
        <v>8.3780000000000007E-2</v>
      </c>
      <c r="AB162" s="24">
        <f t="shared" si="160"/>
        <v>8.548E-2</v>
      </c>
      <c r="AC162" s="24">
        <f t="shared" si="161"/>
        <v>8.3740000000000009E-2</v>
      </c>
      <c r="AD162" s="24">
        <f t="shared" si="162"/>
        <v>8.1490000000000007E-2</v>
      </c>
      <c r="AE162" s="24">
        <f t="shared" si="163"/>
        <v>7.980000000000001E-2</v>
      </c>
      <c r="AF162" s="24">
        <f t="shared" si="164"/>
        <v>8.0710000000000004E-2</v>
      </c>
    </row>
    <row r="163" spans="1:32" s="3" customFormat="1">
      <c r="A163" s="3">
        <v>14</v>
      </c>
      <c r="D163" s="124">
        <v>9.5000000000000001E-2</v>
      </c>
      <c r="E163" s="124">
        <v>9.7420000000000007E-2</v>
      </c>
      <c r="F163" s="124">
        <v>9.6229999999999996E-2</v>
      </c>
      <c r="G163" s="124">
        <v>9.4600000000000004E-2</v>
      </c>
      <c r="H163" s="124">
        <v>9.3670000000000003E-2</v>
      </c>
      <c r="I163" s="124">
        <v>9.5549999999999996E-2</v>
      </c>
      <c r="J163" s="3">
        <v>14</v>
      </c>
      <c r="AA163" s="24">
        <f t="shared" si="159"/>
        <v>8.5210000000000008E-2</v>
      </c>
      <c r="AB163" s="24">
        <f t="shared" si="160"/>
        <v>8.4909999999999999E-2</v>
      </c>
      <c r="AC163" s="24">
        <f t="shared" si="161"/>
        <v>8.3089999999999997E-2</v>
      </c>
      <c r="AD163" s="24">
        <f t="shared" si="162"/>
        <v>8.0430000000000001E-2</v>
      </c>
      <c r="AE163" s="24">
        <f t="shared" si="163"/>
        <v>8.0320000000000003E-2</v>
      </c>
      <c r="AF163" s="24">
        <f t="shared" si="164"/>
        <v>8.1360000000000002E-2</v>
      </c>
    </row>
    <row r="164" spans="1:32" s="3" customFormat="1">
      <c r="A164" s="3">
        <v>15</v>
      </c>
      <c r="D164" s="124">
        <v>9.6809999999999993E-2</v>
      </c>
      <c r="E164" s="124">
        <v>9.6949999999999995E-2</v>
      </c>
      <c r="F164" s="124">
        <v>9.5839999999999995E-2</v>
      </c>
      <c r="G164" s="124">
        <v>9.3799999999999994E-2</v>
      </c>
      <c r="H164" s="124">
        <v>9.4780000000000003E-2</v>
      </c>
      <c r="I164" s="124">
        <v>9.6519999999999995E-2</v>
      </c>
      <c r="J164" s="3">
        <v>15</v>
      </c>
      <c r="AA164" s="24">
        <f t="shared" si="159"/>
        <v>8.4699999999999998E-2</v>
      </c>
      <c r="AB164" s="24">
        <f t="shared" si="160"/>
        <v>8.4229999999999999E-2</v>
      </c>
      <c r="AC164" s="24">
        <f t="shared" si="161"/>
        <v>8.1990000000000007E-2</v>
      </c>
      <c r="AD164" s="24">
        <f t="shared" si="162"/>
        <v>8.0880000000000007E-2</v>
      </c>
      <c r="AE164" s="24">
        <f t="shared" si="163"/>
        <v>8.0950000000000008E-2</v>
      </c>
      <c r="AF164" s="24">
        <f t="shared" si="164"/>
        <v>8.1700000000000009E-2</v>
      </c>
    </row>
    <row r="165" spans="1:32" s="3" customFormat="1">
      <c r="A165" s="3">
        <v>16</v>
      </c>
      <c r="D165" s="124">
        <v>9.6409999999999996E-2</v>
      </c>
      <c r="E165" s="124">
        <v>9.6549999999999997E-2</v>
      </c>
      <c r="F165" s="124">
        <v>9.5009999999999997E-2</v>
      </c>
      <c r="G165" s="124">
        <v>9.4829999999999998E-2</v>
      </c>
      <c r="H165" s="124">
        <v>9.5750000000000002E-2</v>
      </c>
      <c r="I165" s="124">
        <v>9.6979999999999997E-2</v>
      </c>
      <c r="J165" s="3">
        <v>16</v>
      </c>
      <c r="AA165" s="24">
        <f t="shared" si="159"/>
        <v>8.4070000000000006E-2</v>
      </c>
      <c r="AB165" s="24">
        <f t="shared" si="160"/>
        <v>8.3130000000000009E-2</v>
      </c>
      <c r="AC165" s="24">
        <f t="shared" si="161"/>
        <v>8.2320000000000004E-2</v>
      </c>
      <c r="AD165" s="24">
        <f t="shared" si="162"/>
        <v>8.1430000000000002E-2</v>
      </c>
      <c r="AE165" s="24">
        <f t="shared" si="163"/>
        <v>8.1290000000000001E-2</v>
      </c>
      <c r="AF165" s="24">
        <f t="shared" si="164"/>
        <v>8.1770000000000009E-2</v>
      </c>
    </row>
    <row r="166" spans="1:32" s="3" customFormat="1">
      <c r="A166" s="3">
        <v>17</v>
      </c>
      <c r="D166" s="124">
        <v>9.6060000000000006E-2</v>
      </c>
      <c r="E166" s="124">
        <v>9.5729999999999996E-2</v>
      </c>
      <c r="F166" s="124">
        <v>9.5899999999999999E-2</v>
      </c>
      <c r="G166" s="124">
        <v>9.5729999999999996E-2</v>
      </c>
      <c r="H166" s="124">
        <v>9.6240000000000006E-2</v>
      </c>
      <c r="I166" s="124">
        <v>9.7530000000000006E-2</v>
      </c>
      <c r="J166" s="3">
        <v>17</v>
      </c>
      <c r="AA166" s="24">
        <f t="shared" si="159"/>
        <v>8.3040000000000003E-2</v>
      </c>
      <c r="AB166" s="24">
        <f t="shared" si="160"/>
        <v>8.338000000000001E-2</v>
      </c>
      <c r="AC166" s="24">
        <f t="shared" si="161"/>
        <v>8.277000000000001E-2</v>
      </c>
      <c r="AD166" s="24">
        <f t="shared" si="162"/>
        <v>8.1729999999999997E-2</v>
      </c>
      <c r="AE166" s="24">
        <f t="shared" si="163"/>
        <v>8.1380000000000008E-2</v>
      </c>
      <c r="AF166" s="24">
        <f t="shared" si="164"/>
        <v>8.1820000000000004E-2</v>
      </c>
    </row>
    <row r="167" spans="1:32">
      <c r="A167" s="3">
        <v>18</v>
      </c>
      <c r="D167" s="124">
        <v>9.5310000000000006E-2</v>
      </c>
      <c r="E167" s="124">
        <v>9.6530000000000005E-2</v>
      </c>
      <c r="F167" s="124">
        <v>9.6689999999999998E-2</v>
      </c>
      <c r="G167" s="124">
        <v>9.6199999999999994E-2</v>
      </c>
      <c r="H167" s="124">
        <v>9.6790000000000001E-2</v>
      </c>
      <c r="I167" s="124">
        <v>9.8220000000000002E-2</v>
      </c>
      <c r="J167" s="3">
        <v>18</v>
      </c>
      <c r="AA167" s="24">
        <f t="shared" si="159"/>
        <v>8.3280000000000007E-2</v>
      </c>
      <c r="AB167" s="24">
        <f t="shared" si="160"/>
        <v>8.3750000000000005E-2</v>
      </c>
      <c r="AC167" s="24">
        <f t="shared" si="161"/>
        <v>8.2979999999999998E-2</v>
      </c>
      <c r="AD167" s="24">
        <f t="shared" si="162"/>
        <v>8.1790000000000002E-2</v>
      </c>
      <c r="AE167" s="24">
        <f t="shared" si="163"/>
        <v>8.1450000000000009E-2</v>
      </c>
      <c r="AF167" s="24">
        <f t="shared" si="164"/>
        <v>8.2460000000000006E-2</v>
      </c>
    </row>
    <row r="168" spans="1:32" s="3" customFormat="1">
      <c r="A168" s="3">
        <v>19</v>
      </c>
      <c r="D168" s="124">
        <v>9.6089999999999995E-2</v>
      </c>
      <c r="E168" s="124">
        <v>9.7239999999999993E-2</v>
      </c>
      <c r="F168" s="124">
        <v>9.708E-2</v>
      </c>
      <c r="G168" s="124">
        <v>9.672E-2</v>
      </c>
      <c r="H168" s="124">
        <v>9.7489999999999993E-2</v>
      </c>
      <c r="I168" s="124">
        <v>9.9339999999999998E-2</v>
      </c>
      <c r="J168" s="3">
        <v>19</v>
      </c>
      <c r="AA168" s="24">
        <f t="shared" si="159"/>
        <v>8.363000000000001E-2</v>
      </c>
      <c r="AB168" s="24">
        <f t="shared" si="160"/>
        <v>8.3900000000000002E-2</v>
      </c>
      <c r="AC168" s="24">
        <f t="shared" si="161"/>
        <v>8.2979999999999998E-2</v>
      </c>
      <c r="AD168" s="24">
        <f t="shared" si="162"/>
        <v>8.184000000000001E-2</v>
      </c>
      <c r="AE168" s="24">
        <f t="shared" si="163"/>
        <v>8.2070000000000004E-2</v>
      </c>
      <c r="AF168" s="24">
        <f t="shared" si="164"/>
        <v>8.3350000000000007E-2</v>
      </c>
    </row>
    <row r="169" spans="1:32" s="3" customFormat="1">
      <c r="A169" s="3">
        <v>20</v>
      </c>
      <c r="D169" s="124">
        <v>9.6790000000000001E-2</v>
      </c>
      <c r="E169" s="124">
        <v>9.7570000000000004E-2</v>
      </c>
      <c r="F169" s="124">
        <v>9.7540000000000002E-2</v>
      </c>
      <c r="G169" s="124">
        <v>9.7379999999999994E-2</v>
      </c>
      <c r="H169" s="124">
        <v>9.8599999999999993E-2</v>
      </c>
      <c r="I169" s="124">
        <v>0.1004</v>
      </c>
      <c r="J169" s="3">
        <v>20</v>
      </c>
      <c r="AA169" s="24">
        <f t="shared" si="159"/>
        <v>8.3790000000000003E-2</v>
      </c>
      <c r="AB169" s="24">
        <f t="shared" si="160"/>
        <v>8.3850000000000008E-2</v>
      </c>
      <c r="AC169" s="24">
        <f t="shared" si="161"/>
        <v>8.2960000000000006E-2</v>
      </c>
      <c r="AD169" s="24">
        <f t="shared" si="162"/>
        <v>8.2409999999999997E-2</v>
      </c>
      <c r="AE169" s="24">
        <f t="shared" si="163"/>
        <v>8.294E-2</v>
      </c>
      <c r="AF169" s="24">
        <f t="shared" si="164"/>
        <v>8.5629999999999998E-2</v>
      </c>
    </row>
    <row r="170" spans="1:32" s="3" customFormat="1">
      <c r="A170" s="3">
        <v>21</v>
      </c>
      <c r="D170" s="124">
        <v>9.7129999999999994E-2</v>
      </c>
      <c r="E170" s="124">
        <v>9.7979999999999998E-2</v>
      </c>
      <c r="F170" s="124">
        <v>9.8129999999999995E-2</v>
      </c>
      <c r="G170" s="124">
        <v>9.844E-2</v>
      </c>
      <c r="H170" s="124">
        <v>9.9640000000000006E-2</v>
      </c>
      <c r="I170" s="124">
        <v>0.1032</v>
      </c>
      <c r="J170" s="3">
        <v>21</v>
      </c>
      <c r="AA170" s="24">
        <f t="shared" si="159"/>
        <v>8.3750000000000005E-2</v>
      </c>
      <c r="AB170" s="24">
        <f t="shared" si="160"/>
        <v>8.3790000000000003E-2</v>
      </c>
      <c r="AC170" s="24">
        <f t="shared" si="161"/>
        <v>8.3460000000000006E-2</v>
      </c>
      <c r="AD170" s="24">
        <f t="shared" si="162"/>
        <v>8.3229999999999998E-2</v>
      </c>
      <c r="AE170" s="24">
        <f t="shared" si="163"/>
        <v>8.5140000000000007E-2</v>
      </c>
      <c r="AF170" s="24">
        <f t="shared" si="164"/>
        <v>8.7580000000000005E-2</v>
      </c>
    </row>
    <row r="171" spans="1:32" s="3" customFormat="1">
      <c r="A171" s="3">
        <v>22</v>
      </c>
      <c r="D171" s="124">
        <v>9.7549999999999998E-2</v>
      </c>
      <c r="E171" s="124">
        <v>9.8530000000000006E-2</v>
      </c>
      <c r="F171" s="124">
        <v>9.9110000000000004E-2</v>
      </c>
      <c r="G171" s="124">
        <v>9.9440000000000001E-2</v>
      </c>
      <c r="H171" s="124">
        <v>0.10237</v>
      </c>
      <c r="I171" s="124">
        <v>0.10555</v>
      </c>
      <c r="J171" s="3">
        <v>22</v>
      </c>
      <c r="AA171" s="24">
        <f t="shared" si="159"/>
        <v>8.3700000000000011E-2</v>
      </c>
      <c r="AB171" s="24">
        <f t="shared" si="160"/>
        <v>8.4240000000000009E-2</v>
      </c>
      <c r="AC171" s="24">
        <f t="shared" si="161"/>
        <v>8.4199999999999997E-2</v>
      </c>
      <c r="AD171" s="24">
        <f t="shared" si="162"/>
        <v>8.5320000000000007E-2</v>
      </c>
      <c r="AE171" s="24">
        <f t="shared" si="163"/>
        <v>8.703000000000001E-2</v>
      </c>
      <c r="AF171" s="24">
        <f t="shared" si="164"/>
        <v>8.8270000000000001E-2</v>
      </c>
    </row>
    <row r="172" spans="1:32" s="3" customFormat="1">
      <c r="A172" s="3">
        <v>23</v>
      </c>
      <c r="D172" s="124">
        <v>9.8089999999999997E-2</v>
      </c>
      <c r="E172" s="124">
        <v>9.9449999999999997E-2</v>
      </c>
      <c r="F172" s="124">
        <v>0.10004</v>
      </c>
      <c r="G172" s="124">
        <v>0.10206</v>
      </c>
      <c r="H172" s="124">
        <v>0.10466</v>
      </c>
      <c r="I172" s="124">
        <v>0.1065</v>
      </c>
      <c r="J172" s="3">
        <v>23</v>
      </c>
      <c r="AA172" s="24">
        <f t="shared" si="159"/>
        <v>8.412E-2</v>
      </c>
      <c r="AB172" s="24">
        <f t="shared" si="160"/>
        <v>8.4909999999999999E-2</v>
      </c>
      <c r="AC172" s="24">
        <f t="shared" si="161"/>
        <v>8.617000000000001E-2</v>
      </c>
      <c r="AD172" s="24">
        <f t="shared" si="162"/>
        <v>8.7120000000000003E-2</v>
      </c>
      <c r="AE172" s="24">
        <f t="shared" si="163"/>
        <v>8.771000000000001E-2</v>
      </c>
      <c r="AF172" s="24">
        <f t="shared" si="164"/>
        <v>8.8180000000000008E-2</v>
      </c>
    </row>
    <row r="173" spans="1:32">
      <c r="A173" s="3">
        <v>24</v>
      </c>
      <c r="D173" s="124">
        <v>9.8979999999999999E-2</v>
      </c>
      <c r="E173" s="124">
        <v>0.10032000000000001</v>
      </c>
      <c r="F173" s="124">
        <v>0.10253</v>
      </c>
      <c r="G173" s="124">
        <v>0.10427</v>
      </c>
      <c r="H173" s="124">
        <v>0.10562000000000001</v>
      </c>
      <c r="I173" s="124">
        <v>0.10679</v>
      </c>
      <c r="J173" s="3">
        <v>24</v>
      </c>
      <c r="AA173" s="24"/>
      <c r="AB173" s="24"/>
      <c r="AC173" s="24"/>
      <c r="AD173" s="24"/>
      <c r="AE173" s="24"/>
      <c r="AF173" s="24"/>
    </row>
    <row r="174" spans="1:32">
      <c r="A174" s="3">
        <v>6</v>
      </c>
      <c r="C174" s="3" t="s">
        <v>29</v>
      </c>
      <c r="D174" s="125">
        <v>9.1370000000000007E-2</v>
      </c>
      <c r="E174" s="125">
        <v>9.0740000000000001E-2</v>
      </c>
      <c r="F174" s="125">
        <v>8.7790000000000007E-2</v>
      </c>
      <c r="G174" s="125">
        <v>8.319E-2</v>
      </c>
      <c r="H174" s="125">
        <v>8.0890000000000004E-2</v>
      </c>
      <c r="I174" s="125">
        <v>8.1640000000000004E-2</v>
      </c>
      <c r="J174" s="3">
        <v>6</v>
      </c>
      <c r="K174" s="17">
        <f>MIN(D174:D192)</f>
        <v>8.7480000000000002E-2</v>
      </c>
      <c r="L174" s="17">
        <f t="shared" ref="L174" si="166">MIN(E174:E192)</f>
        <v>8.7679999999999994E-2</v>
      </c>
      <c r="M174" s="17">
        <f t="shared" ref="M174" si="167">MIN(F174:F192)</f>
        <v>8.5779999999999995E-2</v>
      </c>
      <c r="N174" s="17">
        <f t="shared" ref="N174" si="168">MIN(G174:G192)</f>
        <v>8.2619999999999999E-2</v>
      </c>
      <c r="O174" s="17">
        <f t="shared" ref="O174" si="169">MIN(H174:H192)</f>
        <v>8.0890000000000004E-2</v>
      </c>
      <c r="P174" s="17">
        <f t="shared" ref="P174" si="170">MIN(I174:I192)</f>
        <v>8.1640000000000004E-2</v>
      </c>
      <c r="Q174" s="17">
        <f>MIN(K174:P174)</f>
        <v>8.0890000000000004E-2</v>
      </c>
      <c r="R174" s="17">
        <f>K174</f>
        <v>8.7480000000000002E-2</v>
      </c>
      <c r="S174" s="17">
        <f t="shared" ref="S174" si="171">L174</f>
        <v>8.7679999999999994E-2</v>
      </c>
      <c r="T174" s="17">
        <f t="shared" ref="T174" si="172">M174</f>
        <v>8.5779999999999995E-2</v>
      </c>
      <c r="U174" s="17">
        <f t="shared" ref="U174" si="173">N174</f>
        <v>8.2619999999999999E-2</v>
      </c>
      <c r="V174" s="17">
        <f t="shared" ref="V174" si="174">O174</f>
        <v>8.0890000000000004E-2</v>
      </c>
      <c r="W174" s="17">
        <f t="shared" ref="W174" si="175">P174</f>
        <v>8.1640000000000004E-2</v>
      </c>
      <c r="X174" s="19">
        <f>HLOOKUP(Q174,R174:W175,2,FALSE)</f>
        <v>42474</v>
      </c>
    </row>
    <row r="175" spans="1:32" s="3" customFormat="1">
      <c r="A175" s="3">
        <v>7</v>
      </c>
      <c r="D175" s="125">
        <v>8.9980000000000004E-2</v>
      </c>
      <c r="E175" s="125">
        <v>9.0230000000000005E-2</v>
      </c>
      <c r="F175" s="125">
        <v>8.6809999999999998E-2</v>
      </c>
      <c r="G175" s="125">
        <v>8.2619999999999999E-2</v>
      </c>
      <c r="H175" s="125">
        <v>8.1439999999999999E-2</v>
      </c>
      <c r="I175" s="125">
        <v>8.2970000000000002E-2</v>
      </c>
      <c r="J175" s="3">
        <v>7</v>
      </c>
      <c r="K175" s="20">
        <f>-VLOOKUP(K174,$D$174:$J$192,7,FALSE)</f>
        <v>-11</v>
      </c>
      <c r="L175" s="20">
        <f>-VLOOKUP(L174,$E$174:$J$192,6,FALSE)</f>
        <v>-10</v>
      </c>
      <c r="M175" s="20">
        <f>-VLOOKUP(M174,$F$174:$J$192,5,FALSE)</f>
        <v>-9</v>
      </c>
      <c r="N175" s="20">
        <f>-VLOOKUP(N174,$G$174:$J$192,4,FALSE)</f>
        <v>-7</v>
      </c>
      <c r="O175" s="20">
        <f>-VLOOKUP(O174,$H$174:$J$192,3,FALSE)</f>
        <v>-6</v>
      </c>
      <c r="P175" s="20">
        <f>-VLOOKUP(P174,$I$174:$J$192,2,FALSE)</f>
        <v>-6</v>
      </c>
      <c r="R175" s="19">
        <f>$K$1</f>
        <v>42352</v>
      </c>
      <c r="S175" s="19">
        <f>$L$1</f>
        <v>42383</v>
      </c>
      <c r="T175" s="19">
        <f>$M$1</f>
        <v>42414</v>
      </c>
      <c r="U175" s="19">
        <f>$N$1</f>
        <v>42443</v>
      </c>
      <c r="V175" s="19">
        <f>$O$1</f>
        <v>42474</v>
      </c>
      <c r="W175" s="19">
        <f>$P$1</f>
        <v>42504</v>
      </c>
      <c r="X175" s="20">
        <f>IF($K$1=X174,K176,IF($L$1=X174,L176,IF($M$1=X174,M176,IF($N$1=X174,N176,IF($O$1=X174,O176,IF($P$1=X174,P176))))))</f>
        <v>6</v>
      </c>
    </row>
    <row r="176" spans="1:32" s="3" customFormat="1">
      <c r="A176" s="3">
        <v>8</v>
      </c>
      <c r="D176" s="125">
        <v>8.9639999999999997E-2</v>
      </c>
      <c r="E176" s="125">
        <v>8.9020000000000002E-2</v>
      </c>
      <c r="F176" s="125">
        <v>8.5879999999999998E-2</v>
      </c>
      <c r="G176" s="125">
        <v>8.2900000000000001E-2</v>
      </c>
      <c r="H176" s="125">
        <v>8.2650000000000001E-2</v>
      </c>
      <c r="I176" s="125">
        <v>8.4959999999999994E-2</v>
      </c>
      <c r="J176" s="3">
        <v>8</v>
      </c>
      <c r="K176" s="20">
        <f>K175*-1</f>
        <v>11</v>
      </c>
      <c r="L176" s="20">
        <f t="shared" ref="L176:P176" si="176">L175*-1</f>
        <v>10</v>
      </c>
      <c r="M176" s="20">
        <f t="shared" si="176"/>
        <v>9</v>
      </c>
      <c r="N176" s="20">
        <f t="shared" si="176"/>
        <v>7</v>
      </c>
      <c r="O176" s="20">
        <f t="shared" si="176"/>
        <v>6</v>
      </c>
      <c r="P176" s="20">
        <f t="shared" si="176"/>
        <v>6</v>
      </c>
    </row>
    <row r="177" spans="1:10" s="3" customFormat="1">
      <c r="A177" s="3">
        <v>9</v>
      </c>
      <c r="D177" s="125">
        <v>8.8639999999999997E-2</v>
      </c>
      <c r="E177" s="125">
        <v>8.7959999999999997E-2</v>
      </c>
      <c r="F177" s="125">
        <v>8.5779999999999995E-2</v>
      </c>
      <c r="G177" s="125">
        <v>8.3820000000000006E-2</v>
      </c>
      <c r="H177" s="125">
        <v>8.448E-2</v>
      </c>
      <c r="I177" s="125">
        <v>8.8940000000000005E-2</v>
      </c>
      <c r="J177" s="3">
        <v>9</v>
      </c>
    </row>
    <row r="178" spans="1:10" s="3" customFormat="1">
      <c r="A178" s="3">
        <v>10</v>
      </c>
      <c r="D178" s="125">
        <v>8.7720000000000006E-2</v>
      </c>
      <c r="E178" s="125">
        <v>8.7679999999999994E-2</v>
      </c>
      <c r="F178" s="125">
        <v>8.6349999999999996E-2</v>
      </c>
      <c r="G178" s="125">
        <v>8.5349999999999995E-2</v>
      </c>
      <c r="H178" s="125">
        <v>8.8190000000000004E-2</v>
      </c>
      <c r="I178" s="125">
        <v>9.1679999999999998E-2</v>
      </c>
      <c r="J178" s="3">
        <v>10</v>
      </c>
    </row>
    <row r="179" spans="1:10" s="3" customFormat="1">
      <c r="A179" s="3">
        <v>11</v>
      </c>
      <c r="D179" s="125">
        <v>8.7480000000000002E-2</v>
      </c>
      <c r="E179" s="125">
        <v>8.8029999999999997E-2</v>
      </c>
      <c r="F179" s="125">
        <v>8.7529999999999997E-2</v>
      </c>
      <c r="G179" s="125">
        <v>8.8620000000000004E-2</v>
      </c>
      <c r="H179" s="125">
        <v>9.078E-2</v>
      </c>
      <c r="I179" s="125">
        <v>9.1149999999999995E-2</v>
      </c>
      <c r="J179" s="3">
        <v>11</v>
      </c>
    </row>
    <row r="180" spans="1:10">
      <c r="A180" s="3">
        <v>12</v>
      </c>
      <c r="D180" s="125">
        <v>8.7819999999999995E-2</v>
      </c>
      <c r="E180" s="125">
        <v>8.8969999999999994E-2</v>
      </c>
      <c r="F180" s="125">
        <v>9.035E-2</v>
      </c>
      <c r="G180" s="125">
        <v>9.0959999999999999E-2</v>
      </c>
      <c r="H180" s="125">
        <v>9.0359999999999996E-2</v>
      </c>
      <c r="I180" s="125">
        <v>9.0749999999999997E-2</v>
      </c>
      <c r="J180" s="3">
        <v>12</v>
      </c>
    </row>
    <row r="181" spans="1:10" s="3" customFormat="1">
      <c r="A181" s="3">
        <v>13</v>
      </c>
      <c r="D181" s="125">
        <v>8.8709999999999997E-2</v>
      </c>
      <c r="E181" s="125">
        <v>9.1450000000000004E-2</v>
      </c>
      <c r="F181" s="125">
        <v>9.2399999999999996E-2</v>
      </c>
      <c r="G181" s="125">
        <v>9.0560000000000002E-2</v>
      </c>
      <c r="H181" s="125">
        <v>9.0039999999999995E-2</v>
      </c>
      <c r="I181" s="125">
        <v>8.9810000000000001E-2</v>
      </c>
      <c r="J181" s="3">
        <v>13</v>
      </c>
    </row>
    <row r="182" spans="1:10" s="3" customFormat="1">
      <c r="A182" s="3">
        <v>14</v>
      </c>
      <c r="D182" s="125">
        <v>9.103E-2</v>
      </c>
      <c r="E182" s="125">
        <v>9.3270000000000006E-2</v>
      </c>
      <c r="F182" s="125">
        <v>9.1920000000000002E-2</v>
      </c>
      <c r="G182" s="125">
        <v>9.0240000000000001E-2</v>
      </c>
      <c r="H182" s="125">
        <v>8.9209999999999998E-2</v>
      </c>
      <c r="I182" s="125">
        <v>9.0509999999999993E-2</v>
      </c>
      <c r="J182" s="3">
        <v>14</v>
      </c>
    </row>
    <row r="183" spans="1:10" s="3" customFormat="1">
      <c r="A183" s="3">
        <v>15</v>
      </c>
      <c r="D183" s="125">
        <v>9.2759999999999995E-2</v>
      </c>
      <c r="E183" s="125">
        <v>9.2759999999999995E-2</v>
      </c>
      <c r="F183" s="125">
        <v>9.1550000000000006E-2</v>
      </c>
      <c r="G183" s="125">
        <v>8.9459999999999998E-2</v>
      </c>
      <c r="H183" s="125">
        <v>8.9910000000000004E-2</v>
      </c>
      <c r="I183" s="125">
        <v>9.1189999999999993E-2</v>
      </c>
      <c r="J183" s="3">
        <v>15</v>
      </c>
    </row>
    <row r="184" spans="1:10" s="3" customFormat="1">
      <c r="A184" s="3">
        <v>16</v>
      </c>
      <c r="D184" s="125">
        <v>9.2319999999999999E-2</v>
      </c>
      <c r="E184" s="125">
        <v>9.2369999999999994E-2</v>
      </c>
      <c r="F184" s="125">
        <v>9.0730000000000005E-2</v>
      </c>
      <c r="G184" s="125">
        <v>9.01E-2</v>
      </c>
      <c r="H184" s="125">
        <v>9.06E-2</v>
      </c>
      <c r="I184" s="125">
        <v>9.1370000000000007E-2</v>
      </c>
      <c r="J184" s="3">
        <v>16</v>
      </c>
    </row>
    <row r="185" spans="1:10" s="3" customFormat="1">
      <c r="A185" s="3">
        <v>17</v>
      </c>
      <c r="D185" s="125">
        <v>9.1969999999999996E-2</v>
      </c>
      <c r="E185" s="125">
        <v>9.1560000000000002E-2</v>
      </c>
      <c r="F185" s="125">
        <v>9.1259999999999994E-2</v>
      </c>
      <c r="G185" s="125">
        <v>9.0730000000000005E-2</v>
      </c>
      <c r="H185" s="125">
        <v>9.0810000000000002E-2</v>
      </c>
      <c r="I185" s="125">
        <v>9.1619999999999993E-2</v>
      </c>
      <c r="J185" s="3">
        <v>17</v>
      </c>
    </row>
    <row r="186" spans="1:10">
      <c r="A186" s="3">
        <v>18</v>
      </c>
      <c r="D186" s="125">
        <v>9.1230000000000006E-2</v>
      </c>
      <c r="E186" s="125">
        <v>9.2009999999999995E-2</v>
      </c>
      <c r="F186" s="125">
        <v>9.1789999999999997E-2</v>
      </c>
      <c r="G186" s="125">
        <v>9.0920000000000001E-2</v>
      </c>
      <c r="H186" s="125">
        <v>9.1069999999999998E-2</v>
      </c>
      <c r="I186" s="125">
        <v>9.196E-2</v>
      </c>
      <c r="J186" s="3">
        <v>18</v>
      </c>
    </row>
    <row r="187" spans="1:10" s="3" customFormat="1">
      <c r="A187" s="3">
        <v>19</v>
      </c>
      <c r="D187" s="125">
        <v>9.1670000000000001E-2</v>
      </c>
      <c r="E187" s="125">
        <v>9.2460000000000001E-2</v>
      </c>
      <c r="F187" s="125">
        <v>9.1899999999999996E-2</v>
      </c>
      <c r="G187" s="125">
        <v>9.1170000000000001E-2</v>
      </c>
      <c r="H187" s="125">
        <v>9.1429999999999997E-2</v>
      </c>
      <c r="I187" s="125">
        <v>9.2810000000000004E-2</v>
      </c>
      <c r="J187" s="3">
        <v>19</v>
      </c>
    </row>
    <row r="188" spans="1:10" s="3" customFormat="1">
      <c r="A188" s="3">
        <v>20</v>
      </c>
      <c r="D188" s="125">
        <v>9.2119999999999994E-2</v>
      </c>
      <c r="E188" s="125">
        <v>9.2520000000000005E-2</v>
      </c>
      <c r="F188" s="125">
        <v>9.2090000000000005E-2</v>
      </c>
      <c r="G188" s="125">
        <v>9.1499999999999998E-2</v>
      </c>
      <c r="H188" s="125">
        <v>9.2270000000000005E-2</v>
      </c>
      <c r="I188" s="125">
        <v>9.3679999999999999E-2</v>
      </c>
      <c r="J188" s="3">
        <v>20</v>
      </c>
    </row>
    <row r="189" spans="1:10" s="3" customFormat="1">
      <c r="A189" s="3">
        <v>21</v>
      </c>
      <c r="D189" s="125">
        <v>9.2200000000000004E-2</v>
      </c>
      <c r="E189" s="125">
        <v>9.2670000000000002E-2</v>
      </c>
      <c r="F189" s="125">
        <v>9.2359999999999998E-2</v>
      </c>
      <c r="G189" s="125">
        <v>9.2289999999999997E-2</v>
      </c>
      <c r="H189" s="125">
        <v>9.3130000000000004E-2</v>
      </c>
      <c r="I189" s="125">
        <v>9.6290000000000001E-2</v>
      </c>
      <c r="J189" s="3">
        <v>21</v>
      </c>
    </row>
    <row r="190" spans="1:10" s="3" customFormat="1">
      <c r="A190" s="3">
        <v>22</v>
      </c>
      <c r="D190" s="125">
        <v>9.2359999999999998E-2</v>
      </c>
      <c r="E190" s="125">
        <v>9.2910000000000006E-2</v>
      </c>
      <c r="F190" s="125">
        <v>9.3090000000000006E-2</v>
      </c>
      <c r="G190" s="125">
        <v>9.3109999999999998E-2</v>
      </c>
      <c r="H190" s="125">
        <v>9.5670000000000005E-2</v>
      </c>
      <c r="I190" s="125">
        <v>9.8449999999999996E-2</v>
      </c>
      <c r="J190" s="3">
        <v>22</v>
      </c>
    </row>
    <row r="191" spans="1:10" s="3" customFormat="1">
      <c r="A191" s="3">
        <v>23</v>
      </c>
      <c r="D191" s="125">
        <v>9.2600000000000002E-2</v>
      </c>
      <c r="E191" s="125">
        <v>9.3579999999999997E-2</v>
      </c>
      <c r="F191" s="125">
        <v>9.3840000000000007E-2</v>
      </c>
      <c r="G191" s="125">
        <v>9.554E-2</v>
      </c>
      <c r="H191" s="125">
        <v>9.7769999999999996E-2</v>
      </c>
      <c r="I191" s="125">
        <v>9.9260000000000001E-2</v>
      </c>
      <c r="J191" s="3">
        <v>23</v>
      </c>
    </row>
    <row r="192" spans="1:10">
      <c r="A192" s="3">
        <v>24</v>
      </c>
      <c r="D192" s="125">
        <v>9.325E-2</v>
      </c>
      <c r="E192" s="125">
        <v>9.4280000000000003E-2</v>
      </c>
      <c r="F192" s="125">
        <v>9.6140000000000003E-2</v>
      </c>
      <c r="G192" s="125">
        <v>9.7549999999999998E-2</v>
      </c>
      <c r="H192" s="125">
        <v>9.8589999999999997E-2</v>
      </c>
      <c r="I192" s="125">
        <v>9.9460000000000007E-2</v>
      </c>
      <c r="J192" s="3">
        <v>24</v>
      </c>
    </row>
    <row r="193" spans="1:24">
      <c r="A193" s="3">
        <v>6</v>
      </c>
      <c r="C193" s="3" t="s">
        <v>25</v>
      </c>
      <c r="D193" s="126">
        <v>9.4339999999999993E-2</v>
      </c>
      <c r="E193" s="126">
        <v>9.2829999999999996E-2</v>
      </c>
      <c r="F193" s="126">
        <v>8.8489999999999999E-2</v>
      </c>
      <c r="G193" s="126">
        <v>8.2600000000000007E-2</v>
      </c>
      <c r="H193" s="126">
        <v>7.9250000000000001E-2</v>
      </c>
      <c r="I193" s="126">
        <v>7.9170000000000004E-2</v>
      </c>
      <c r="J193" s="3">
        <v>6</v>
      </c>
      <c r="K193" s="17">
        <f>MIN(D193:D211)</f>
        <v>8.7599999999999997E-2</v>
      </c>
      <c r="L193" s="17">
        <f t="shared" ref="L193" si="177">MIN(E193:E211)</f>
        <v>8.7599999999999997E-2</v>
      </c>
      <c r="M193" s="17">
        <f t="shared" ref="M193" si="178">MIN(F193:F211)</f>
        <v>8.516E-2</v>
      </c>
      <c r="N193" s="17">
        <f t="shared" ref="N193" si="179">MIN(G193:G211)</f>
        <v>8.1610000000000002E-2</v>
      </c>
      <c r="O193" s="17">
        <f t="shared" ref="O193" si="180">MIN(H193:H211)</f>
        <v>7.9250000000000001E-2</v>
      </c>
      <c r="P193" s="17">
        <f t="shared" ref="P193" si="181">MIN(I193:I211)</f>
        <v>7.9170000000000004E-2</v>
      </c>
      <c r="Q193" s="17">
        <f>MIN(K193:P193)</f>
        <v>7.9170000000000004E-2</v>
      </c>
      <c r="R193" s="17">
        <f>K193</f>
        <v>8.7599999999999997E-2</v>
      </c>
      <c r="S193" s="17">
        <f t="shared" ref="S193" si="182">L193</f>
        <v>8.7599999999999997E-2</v>
      </c>
      <c r="T193" s="17">
        <f t="shared" ref="T193" si="183">M193</f>
        <v>8.516E-2</v>
      </c>
      <c r="U193" s="17">
        <f t="shared" ref="U193" si="184">N193</f>
        <v>8.1610000000000002E-2</v>
      </c>
      <c r="V193" s="17">
        <f t="shared" ref="V193" si="185">O193</f>
        <v>7.9250000000000001E-2</v>
      </c>
      <c r="W193" s="17">
        <f t="shared" ref="W193" si="186">P193</f>
        <v>7.9170000000000004E-2</v>
      </c>
      <c r="X193" s="19">
        <f>HLOOKUP(Q193,R193:W194,2,FALSE)</f>
        <v>42504</v>
      </c>
    </row>
    <row r="194" spans="1:24" s="3" customFormat="1">
      <c r="A194" s="3">
        <v>7</v>
      </c>
      <c r="D194" s="126">
        <v>9.2100000000000001E-2</v>
      </c>
      <c r="E194" s="126">
        <v>9.1450000000000004E-2</v>
      </c>
      <c r="F194" s="126">
        <v>8.6910000000000001E-2</v>
      </c>
      <c r="G194" s="126">
        <v>8.1610000000000002E-2</v>
      </c>
      <c r="H194" s="126">
        <v>7.9570000000000002E-2</v>
      </c>
      <c r="I194" s="126">
        <v>8.0390000000000003E-2</v>
      </c>
      <c r="J194" s="3">
        <v>7</v>
      </c>
      <c r="K194" s="20">
        <f>-VLOOKUP(K193,$D$193:$J$211,7,FALSE)</f>
        <v>-11</v>
      </c>
      <c r="L194" s="20">
        <f>-VLOOKUP(L193,$E$193:$J$211,6,FALSE)</f>
        <v>-10</v>
      </c>
      <c r="M194" s="20">
        <f>-VLOOKUP(M193,$F$193:$J$211,5,FALSE)</f>
        <v>-9</v>
      </c>
      <c r="N194" s="20">
        <f>-VLOOKUP(N193,$G$193:$J$211,4,FALSE)</f>
        <v>-7</v>
      </c>
      <c r="O194" s="20">
        <f>-VLOOKUP(O193,$H$193:$J$211,3,FALSE)</f>
        <v>-6</v>
      </c>
      <c r="P194" s="20">
        <f>-VLOOKUP(P193,$I$193:$J$211,2,FALSE)</f>
        <v>-6</v>
      </c>
      <c r="R194" s="19">
        <f>$K$1</f>
        <v>42352</v>
      </c>
      <c r="S194" s="19">
        <f>$L$1</f>
        <v>42383</v>
      </c>
      <c r="T194" s="19">
        <f>$M$1</f>
        <v>42414</v>
      </c>
      <c r="U194" s="19">
        <f>$N$1</f>
        <v>42443</v>
      </c>
      <c r="V194" s="19">
        <f>$O$1</f>
        <v>42474</v>
      </c>
      <c r="W194" s="19">
        <f>$P$1</f>
        <v>42504</v>
      </c>
      <c r="X194" s="20">
        <f>IF($K$1=X193,K195,IF($L$1=X193,L195,IF($M$1=X193,M195,IF($N$1=X193,N195,IF($O$1=X193,O195,IF($P$1=X193,P195))))))</f>
        <v>6</v>
      </c>
    </row>
    <row r="195" spans="1:24" s="3" customFormat="1">
      <c r="A195" s="3">
        <v>8</v>
      </c>
      <c r="D195" s="126">
        <v>9.0980000000000005E-2</v>
      </c>
      <c r="E195" s="126">
        <v>8.9660000000000004E-2</v>
      </c>
      <c r="F195" s="126">
        <v>8.5540000000000005E-2</v>
      </c>
      <c r="G195" s="126">
        <v>8.1629999999999994E-2</v>
      </c>
      <c r="H195" s="126">
        <v>8.0610000000000001E-2</v>
      </c>
      <c r="I195" s="126">
        <v>8.2220000000000001E-2</v>
      </c>
      <c r="J195" s="3">
        <v>8</v>
      </c>
      <c r="K195" s="20">
        <f>K194*-1</f>
        <v>11</v>
      </c>
      <c r="L195" s="20">
        <f t="shared" ref="L195:P195" si="187">L194*-1</f>
        <v>10</v>
      </c>
      <c r="M195" s="20">
        <f t="shared" si="187"/>
        <v>9</v>
      </c>
      <c r="N195" s="20">
        <f t="shared" si="187"/>
        <v>7</v>
      </c>
      <c r="O195" s="20">
        <f t="shared" si="187"/>
        <v>6</v>
      </c>
      <c r="P195" s="20">
        <f t="shared" si="187"/>
        <v>6</v>
      </c>
    </row>
    <row r="196" spans="1:24" s="3" customFormat="1">
      <c r="A196" s="3">
        <v>9</v>
      </c>
      <c r="D196" s="126">
        <v>8.9440000000000006E-2</v>
      </c>
      <c r="E196" s="126">
        <v>8.8169999999999998E-2</v>
      </c>
      <c r="F196" s="126">
        <v>8.516E-2</v>
      </c>
      <c r="G196" s="126">
        <v>8.2339999999999997E-2</v>
      </c>
      <c r="H196" s="126">
        <v>8.2229999999999998E-2</v>
      </c>
      <c r="I196" s="126">
        <v>8.6679999999999993E-2</v>
      </c>
      <c r="J196" s="3">
        <v>9</v>
      </c>
    </row>
    <row r="197" spans="1:24" s="3" customFormat="1">
      <c r="A197" s="3">
        <v>10</v>
      </c>
      <c r="D197" s="126">
        <v>8.8109999999999994E-2</v>
      </c>
      <c r="E197" s="126">
        <v>8.7599999999999997E-2</v>
      </c>
      <c r="F197" s="126">
        <v>8.5489999999999997E-2</v>
      </c>
      <c r="G197" s="126">
        <v>8.3629999999999996E-2</v>
      </c>
      <c r="H197" s="126">
        <v>8.6290000000000006E-2</v>
      </c>
      <c r="I197" s="126">
        <v>8.9319999999999997E-2</v>
      </c>
      <c r="J197" s="3">
        <v>10</v>
      </c>
    </row>
    <row r="198" spans="1:24" s="3" customFormat="1">
      <c r="A198" s="3">
        <v>11</v>
      </c>
      <c r="D198" s="126">
        <v>8.7599999999999997E-2</v>
      </c>
      <c r="E198" s="126">
        <v>8.77E-2</v>
      </c>
      <c r="F198" s="126">
        <v>8.6379999999999998E-2</v>
      </c>
      <c r="G198" s="126">
        <v>8.7169999999999997E-2</v>
      </c>
      <c r="H198" s="126">
        <v>8.8760000000000006E-2</v>
      </c>
      <c r="I198" s="126">
        <v>8.8910000000000003E-2</v>
      </c>
      <c r="J198" s="3">
        <v>11</v>
      </c>
    </row>
    <row r="199" spans="1:24">
      <c r="A199" s="3">
        <v>12</v>
      </c>
      <c r="D199" s="126">
        <v>8.7690000000000004E-2</v>
      </c>
      <c r="E199" s="126">
        <v>8.8330000000000006E-2</v>
      </c>
      <c r="F199" s="126">
        <v>8.9380000000000001E-2</v>
      </c>
      <c r="G199" s="126">
        <v>8.9349999999999999E-2</v>
      </c>
      <c r="H199" s="126">
        <v>8.8429999999999995E-2</v>
      </c>
      <c r="I199" s="126">
        <v>8.8039999999999993E-2</v>
      </c>
      <c r="J199" s="3">
        <v>12</v>
      </c>
    </row>
    <row r="200" spans="1:24" s="3" customFormat="1">
      <c r="A200" s="3">
        <v>13</v>
      </c>
      <c r="D200" s="126">
        <v>8.8270000000000001E-2</v>
      </c>
      <c r="E200" s="126">
        <v>9.0910000000000005E-2</v>
      </c>
      <c r="F200" s="126">
        <v>9.1230000000000006E-2</v>
      </c>
      <c r="G200" s="126">
        <v>8.8999999999999996E-2</v>
      </c>
      <c r="H200" s="126">
        <v>8.7650000000000006E-2</v>
      </c>
      <c r="I200" s="126">
        <v>8.6989999999999998E-2</v>
      </c>
      <c r="J200" s="3">
        <v>13</v>
      </c>
    </row>
    <row r="201" spans="1:24" s="3" customFormat="1">
      <c r="A201" s="3">
        <v>14</v>
      </c>
      <c r="D201" s="126">
        <v>9.0679999999999997E-2</v>
      </c>
      <c r="E201" s="126">
        <v>9.2509999999999995E-2</v>
      </c>
      <c r="F201" s="126">
        <v>9.0770000000000003E-2</v>
      </c>
      <c r="G201" s="126">
        <v>8.8239999999999999E-2</v>
      </c>
      <c r="H201" s="126">
        <v>8.6690000000000003E-2</v>
      </c>
      <c r="I201" s="126">
        <v>8.7599999999999997E-2</v>
      </c>
      <c r="J201" s="3">
        <v>14</v>
      </c>
    </row>
    <row r="202" spans="1:24" s="3" customFormat="1">
      <c r="A202" s="3">
        <v>15</v>
      </c>
      <c r="D202" s="126">
        <v>9.2189999999999994E-2</v>
      </c>
      <c r="E202" s="126">
        <v>9.1990000000000002E-2</v>
      </c>
      <c r="F202" s="126">
        <v>8.9959999999999998E-2</v>
      </c>
      <c r="G202" s="126">
        <v>8.7309999999999999E-2</v>
      </c>
      <c r="H202" s="126">
        <v>8.7290000000000006E-2</v>
      </c>
      <c r="I202" s="126">
        <v>8.8190000000000004E-2</v>
      </c>
      <c r="J202" s="3">
        <v>15</v>
      </c>
    </row>
    <row r="203" spans="1:24" s="3" customFormat="1">
      <c r="A203" s="3">
        <v>16</v>
      </c>
      <c r="D203" s="126">
        <v>9.1719999999999996E-2</v>
      </c>
      <c r="E203" s="126">
        <v>9.1170000000000001E-2</v>
      </c>
      <c r="F203" s="126">
        <v>8.8980000000000004E-2</v>
      </c>
      <c r="G203" s="126">
        <v>8.7830000000000005E-2</v>
      </c>
      <c r="H203" s="126">
        <v>8.7859999999999994E-2</v>
      </c>
      <c r="I203" s="126">
        <v>8.8340000000000002E-2</v>
      </c>
      <c r="J203" s="3">
        <v>16</v>
      </c>
    </row>
    <row r="204" spans="1:24" s="3" customFormat="1">
      <c r="A204" s="3">
        <v>17</v>
      </c>
      <c r="D204" s="126">
        <v>9.0959999999999999E-2</v>
      </c>
      <c r="E204" s="126">
        <v>9.0190000000000006E-2</v>
      </c>
      <c r="F204" s="126">
        <v>8.9370000000000005E-2</v>
      </c>
      <c r="G204" s="126">
        <v>8.8330000000000006E-2</v>
      </c>
      <c r="H204" s="126">
        <v>8.8029999999999997E-2</v>
      </c>
      <c r="I204" s="126">
        <v>8.8480000000000003E-2</v>
      </c>
      <c r="J204" s="3">
        <v>17</v>
      </c>
    </row>
    <row r="205" spans="1:24">
      <c r="A205" s="3">
        <v>18</v>
      </c>
      <c r="D205" s="126">
        <v>9.0050000000000005E-2</v>
      </c>
      <c r="E205" s="126">
        <v>9.0490000000000001E-2</v>
      </c>
      <c r="F205" s="126">
        <v>8.9749999999999996E-2</v>
      </c>
      <c r="G205" s="126">
        <v>8.8459999999999997E-2</v>
      </c>
      <c r="H205" s="126">
        <v>8.8179999999999994E-2</v>
      </c>
      <c r="I205" s="126">
        <v>8.8849999999999998E-2</v>
      </c>
      <c r="J205" s="3">
        <v>18</v>
      </c>
    </row>
    <row r="206" spans="1:24" s="3" customFormat="1">
      <c r="A206" s="3">
        <v>19</v>
      </c>
      <c r="D206" s="126">
        <v>9.0340000000000004E-2</v>
      </c>
      <c r="E206" s="126">
        <v>9.078E-2</v>
      </c>
      <c r="F206" s="126">
        <v>8.9779999999999999E-2</v>
      </c>
      <c r="G206" s="126">
        <v>8.8580000000000006E-2</v>
      </c>
      <c r="H206" s="126">
        <v>8.8539999999999994E-2</v>
      </c>
      <c r="I206" s="126">
        <v>8.9660000000000004E-2</v>
      </c>
      <c r="J206" s="3">
        <v>19</v>
      </c>
    </row>
    <row r="207" spans="1:24" s="3" customFormat="1">
      <c r="A207" s="3">
        <v>20</v>
      </c>
      <c r="D207" s="126">
        <v>9.0620000000000006E-2</v>
      </c>
      <c r="E207" s="126">
        <v>9.0740000000000001E-2</v>
      </c>
      <c r="F207" s="126">
        <v>8.9829999999999993E-2</v>
      </c>
      <c r="G207" s="126">
        <v>8.8910000000000003E-2</v>
      </c>
      <c r="H207" s="126">
        <v>8.9330000000000007E-2</v>
      </c>
      <c r="I207" s="126">
        <v>9.0509999999999993E-2</v>
      </c>
      <c r="J207" s="3">
        <v>20</v>
      </c>
    </row>
    <row r="208" spans="1:24" s="3" customFormat="1">
      <c r="A208" s="3">
        <v>21</v>
      </c>
      <c r="D208" s="126">
        <v>9.06E-2</v>
      </c>
      <c r="E208" s="126">
        <v>9.0749999999999997E-2</v>
      </c>
      <c r="F208" s="126">
        <v>9.0090000000000003E-2</v>
      </c>
      <c r="G208" s="126">
        <v>8.9639999999999997E-2</v>
      </c>
      <c r="H208" s="126">
        <v>9.017E-2</v>
      </c>
      <c r="I208" s="126">
        <v>9.2969999999999997E-2</v>
      </c>
      <c r="J208" s="3">
        <v>21</v>
      </c>
    </row>
    <row r="209" spans="1:24" s="3" customFormat="1">
      <c r="A209" s="3">
        <v>22</v>
      </c>
      <c r="D209" s="126">
        <v>9.0609999999999996E-2</v>
      </c>
      <c r="E209" s="126">
        <v>9.0959999999999999E-2</v>
      </c>
      <c r="F209" s="126">
        <v>9.0749999999999997E-2</v>
      </c>
      <c r="G209" s="126">
        <v>9.042E-2</v>
      </c>
      <c r="H209" s="126">
        <v>9.2549999999999993E-2</v>
      </c>
      <c r="I209" s="126">
        <v>9.4990000000000005E-2</v>
      </c>
      <c r="J209" s="3">
        <v>22</v>
      </c>
    </row>
    <row r="210" spans="1:24" s="3" customFormat="1">
      <c r="A210" s="3">
        <v>23</v>
      </c>
      <c r="D210" s="126">
        <v>9.0819999999999998E-2</v>
      </c>
      <c r="E210" s="126">
        <v>9.1550000000000006E-2</v>
      </c>
      <c r="F210" s="126">
        <v>9.1450000000000004E-2</v>
      </c>
      <c r="G210" s="126">
        <v>9.2679999999999998E-2</v>
      </c>
      <c r="H210" s="126">
        <v>9.4500000000000001E-2</v>
      </c>
      <c r="I210" s="126">
        <v>9.5810000000000006E-2</v>
      </c>
      <c r="J210" s="3">
        <v>23</v>
      </c>
    </row>
    <row r="211" spans="1:24">
      <c r="A211" s="3">
        <v>24</v>
      </c>
      <c r="D211" s="126">
        <v>9.1389999999999999E-2</v>
      </c>
      <c r="E211" s="126">
        <v>9.2179999999999998E-2</v>
      </c>
      <c r="F211" s="126">
        <v>9.357E-2</v>
      </c>
      <c r="G211" s="126">
        <v>9.4549999999999995E-2</v>
      </c>
      <c r="H211" s="126">
        <v>9.5310000000000006E-2</v>
      </c>
      <c r="I211" s="126">
        <v>9.5890000000000003E-2</v>
      </c>
      <c r="J211" s="3">
        <v>24</v>
      </c>
    </row>
    <row r="212" spans="1:24">
      <c r="A212" s="3">
        <v>6</v>
      </c>
      <c r="C212" s="3" t="s">
        <v>26</v>
      </c>
      <c r="D212" s="127">
        <v>9.3049999999999994E-2</v>
      </c>
      <c r="E212" s="127">
        <v>9.1389999999999999E-2</v>
      </c>
      <c r="F212" s="127">
        <v>8.7059999999999998E-2</v>
      </c>
      <c r="G212" s="127">
        <v>8.1240000000000007E-2</v>
      </c>
      <c r="H212" s="127">
        <v>7.7859999999999999E-2</v>
      </c>
      <c r="I212" s="127">
        <v>7.7670000000000003E-2</v>
      </c>
      <c r="J212" s="3">
        <v>6</v>
      </c>
      <c r="K212" s="17">
        <f>MIN(D212:D230)</f>
        <v>8.5980000000000001E-2</v>
      </c>
      <c r="L212" s="17">
        <f t="shared" ref="L212" si="188">MIN(E212:E230)</f>
        <v>8.5959999999999995E-2</v>
      </c>
      <c r="M212" s="17">
        <f t="shared" ref="M212" si="189">MIN(F212:F230)</f>
        <v>8.3559999999999995E-2</v>
      </c>
      <c r="N212" s="17">
        <f t="shared" ref="N212" si="190">MIN(G212:G230)</f>
        <v>8.0149999999999999E-2</v>
      </c>
      <c r="O212" s="17">
        <f t="shared" ref="O212" si="191">MIN(H212:H230)</f>
        <v>7.7859999999999999E-2</v>
      </c>
      <c r="P212" s="17">
        <f t="shared" ref="P212" si="192">MIN(I212:I230)</f>
        <v>7.7670000000000003E-2</v>
      </c>
      <c r="Q212" s="17">
        <f>MIN(K212:P212)</f>
        <v>7.7670000000000003E-2</v>
      </c>
      <c r="R212" s="17">
        <f>K212</f>
        <v>8.5980000000000001E-2</v>
      </c>
      <c r="S212" s="17">
        <f t="shared" ref="S212" si="193">L212</f>
        <v>8.5959999999999995E-2</v>
      </c>
      <c r="T212" s="17">
        <f t="shared" ref="T212" si="194">M212</f>
        <v>8.3559999999999995E-2</v>
      </c>
      <c r="U212" s="17">
        <f t="shared" ref="U212" si="195">N212</f>
        <v>8.0149999999999999E-2</v>
      </c>
      <c r="V212" s="17">
        <f t="shared" ref="V212" si="196">O212</f>
        <v>7.7859999999999999E-2</v>
      </c>
      <c r="W212" s="17">
        <f t="shared" ref="W212" si="197">P212</f>
        <v>7.7670000000000003E-2</v>
      </c>
      <c r="X212" s="19">
        <f>HLOOKUP(Q212,R212:W213,2,FALSE)</f>
        <v>42504</v>
      </c>
    </row>
    <row r="213" spans="1:24" s="3" customFormat="1">
      <c r="A213" s="3">
        <v>7</v>
      </c>
      <c r="D213" s="127">
        <v>9.0660000000000004E-2</v>
      </c>
      <c r="E213" s="127">
        <v>9.0010000000000007E-2</v>
      </c>
      <c r="F213" s="127">
        <v>8.5430000000000006E-2</v>
      </c>
      <c r="G213" s="127">
        <v>8.022E-2</v>
      </c>
      <c r="H213" s="127">
        <v>7.8100000000000003E-2</v>
      </c>
      <c r="I213" s="127">
        <v>7.886E-2</v>
      </c>
      <c r="J213" s="3">
        <v>7</v>
      </c>
      <c r="K213" s="20">
        <f>-VLOOKUP(K212,$D$212:$J$230,7,FALSE)</f>
        <v>-11</v>
      </c>
      <c r="L213" s="20">
        <f>-VLOOKUP(L212,$E$212:$J$230,6,FALSE)</f>
        <v>-10</v>
      </c>
      <c r="M213" s="20">
        <f>-VLOOKUP(M212,$F$212:$J$230,5,FALSE)</f>
        <v>-9</v>
      </c>
      <c r="N213" s="20">
        <f>-VLOOKUP(N212,$G$212:$J$230,4,FALSE)</f>
        <v>-8</v>
      </c>
      <c r="O213" s="20">
        <f>-VLOOKUP(O212,$H$212:$J$230,3,FALSE)</f>
        <v>-6</v>
      </c>
      <c r="P213" s="20">
        <f>-VLOOKUP(P212,$I$212:$J$230,2,FALSE)</f>
        <v>-6</v>
      </c>
      <c r="R213" s="19">
        <f>$K$1</f>
        <v>42352</v>
      </c>
      <c r="S213" s="19">
        <f>$L$1</f>
        <v>42383</v>
      </c>
      <c r="T213" s="19">
        <f>$M$1</f>
        <v>42414</v>
      </c>
      <c r="U213" s="19">
        <f>$N$1</f>
        <v>42443</v>
      </c>
      <c r="V213" s="19">
        <f>$O$1</f>
        <v>42474</v>
      </c>
      <c r="W213" s="19">
        <f>$P$1</f>
        <v>42504</v>
      </c>
      <c r="X213" s="20">
        <f>IF($K$1=X212,K214,IF($L$1=X212,L214,IF($M$1=X212,M214,IF($N$1=X212,N214,IF($O$1=X212,O214,IF($P$1=X212,P214))))))</f>
        <v>6</v>
      </c>
    </row>
    <row r="214" spans="1:24" s="3" customFormat="1">
      <c r="A214" s="3">
        <v>8</v>
      </c>
      <c r="D214" s="127">
        <v>8.9550000000000005E-2</v>
      </c>
      <c r="E214" s="127">
        <v>8.8150000000000006E-2</v>
      </c>
      <c r="F214" s="127">
        <v>8.4029999999999994E-2</v>
      </c>
      <c r="G214" s="127">
        <v>8.0149999999999999E-2</v>
      </c>
      <c r="H214" s="127">
        <v>7.911E-2</v>
      </c>
      <c r="I214" s="127">
        <v>8.0670000000000006E-2</v>
      </c>
      <c r="J214" s="3">
        <v>8</v>
      </c>
      <c r="K214" s="20">
        <f>K213*-1</f>
        <v>11</v>
      </c>
      <c r="L214" s="20">
        <f t="shared" ref="L214:P214" si="198">L213*-1</f>
        <v>10</v>
      </c>
      <c r="M214" s="20">
        <f t="shared" si="198"/>
        <v>9</v>
      </c>
      <c r="N214" s="20">
        <f t="shared" si="198"/>
        <v>8</v>
      </c>
      <c r="O214" s="20">
        <f t="shared" si="198"/>
        <v>6</v>
      </c>
      <c r="P214" s="20">
        <f t="shared" si="198"/>
        <v>6</v>
      </c>
    </row>
    <row r="215" spans="1:24" s="3" customFormat="1">
      <c r="A215" s="3">
        <v>9</v>
      </c>
      <c r="D215" s="127">
        <v>8.795E-2</v>
      </c>
      <c r="E215" s="127">
        <v>8.6620000000000003E-2</v>
      </c>
      <c r="F215" s="127">
        <v>8.3559999999999995E-2</v>
      </c>
      <c r="G215" s="127">
        <v>8.0839999999999995E-2</v>
      </c>
      <c r="H215" s="127">
        <v>8.0729999999999996E-2</v>
      </c>
      <c r="I215" s="127">
        <v>8.4949999999999998E-2</v>
      </c>
      <c r="J215" s="3">
        <v>9</v>
      </c>
    </row>
    <row r="216" spans="1:24" s="3" customFormat="1">
      <c r="A216" s="3">
        <v>10</v>
      </c>
      <c r="D216" s="127">
        <v>8.659E-2</v>
      </c>
      <c r="E216" s="127">
        <v>8.5959999999999995E-2</v>
      </c>
      <c r="F216" s="127">
        <v>8.387E-2</v>
      </c>
      <c r="G216" s="127">
        <v>8.2119999999999999E-2</v>
      </c>
      <c r="H216" s="127">
        <v>8.4640000000000007E-2</v>
      </c>
      <c r="I216" s="127">
        <v>8.7520000000000001E-2</v>
      </c>
      <c r="J216" s="3">
        <v>10</v>
      </c>
    </row>
    <row r="217" spans="1:24" s="3" customFormat="1">
      <c r="A217" s="3">
        <v>11</v>
      </c>
      <c r="D217" s="127">
        <v>8.5980000000000001E-2</v>
      </c>
      <c r="E217" s="127">
        <v>8.6029999999999995E-2</v>
      </c>
      <c r="F217" s="127">
        <v>8.4769999999999998E-2</v>
      </c>
      <c r="G217" s="127">
        <v>8.5529999999999995E-2</v>
      </c>
      <c r="H217" s="127">
        <v>8.7040000000000006E-2</v>
      </c>
      <c r="I217" s="127">
        <v>8.7139999999999995E-2</v>
      </c>
      <c r="J217" s="3">
        <v>11</v>
      </c>
    </row>
    <row r="218" spans="1:24">
      <c r="A218" s="3">
        <v>12</v>
      </c>
      <c r="D218" s="127">
        <v>8.6050000000000001E-2</v>
      </c>
      <c r="E218" s="127">
        <v>8.6679999999999993E-2</v>
      </c>
      <c r="F218" s="127">
        <v>8.7690000000000004E-2</v>
      </c>
      <c r="G218" s="127">
        <v>8.7650000000000006E-2</v>
      </c>
      <c r="H218" s="127">
        <v>8.6730000000000002E-2</v>
      </c>
      <c r="I218" s="127">
        <v>8.6370000000000002E-2</v>
      </c>
      <c r="J218" s="3">
        <v>12</v>
      </c>
    </row>
    <row r="219" spans="1:24" s="3" customFormat="1">
      <c r="A219" s="3">
        <v>13</v>
      </c>
      <c r="D219" s="127">
        <v>8.6650000000000005E-2</v>
      </c>
      <c r="E219" s="127">
        <v>8.9200000000000002E-2</v>
      </c>
      <c r="F219" s="127">
        <v>8.9499999999999996E-2</v>
      </c>
      <c r="G219" s="127">
        <v>8.7309999999999999E-2</v>
      </c>
      <c r="H219" s="127">
        <v>8.6040000000000005E-2</v>
      </c>
      <c r="I219" s="127">
        <v>8.5379999999999998E-2</v>
      </c>
      <c r="J219" s="3">
        <v>13</v>
      </c>
    </row>
    <row r="220" spans="1:24" s="3" customFormat="1">
      <c r="A220" s="3">
        <v>14</v>
      </c>
      <c r="D220" s="127">
        <v>8.8999999999999996E-2</v>
      </c>
      <c r="E220" s="127">
        <v>9.078E-2</v>
      </c>
      <c r="F220" s="127">
        <v>8.9050000000000004E-2</v>
      </c>
      <c r="G220" s="127">
        <v>8.6639999999999995E-2</v>
      </c>
      <c r="H220" s="127">
        <v>8.5129999999999997E-2</v>
      </c>
      <c r="I220" s="127">
        <v>8.5830000000000004E-2</v>
      </c>
      <c r="J220" s="3">
        <v>14</v>
      </c>
    </row>
    <row r="221" spans="1:24" s="3" customFormat="1">
      <c r="A221" s="3">
        <v>15</v>
      </c>
      <c r="D221" s="127">
        <v>9.0490000000000001E-2</v>
      </c>
      <c r="E221" s="127">
        <v>9.0270000000000003E-2</v>
      </c>
      <c r="F221" s="127">
        <v>8.8319999999999996E-2</v>
      </c>
      <c r="G221" s="127">
        <v>8.5760000000000003E-2</v>
      </c>
      <c r="H221" s="127">
        <v>8.5569999999999993E-2</v>
      </c>
      <c r="I221" s="127">
        <v>8.6300000000000002E-2</v>
      </c>
      <c r="J221" s="3">
        <v>15</v>
      </c>
    </row>
    <row r="222" spans="1:24" s="3" customFormat="1">
      <c r="A222" s="3">
        <v>16</v>
      </c>
      <c r="D222" s="127">
        <v>9.0029999999999999E-2</v>
      </c>
      <c r="E222" s="127">
        <v>8.9520000000000002E-2</v>
      </c>
      <c r="F222" s="127">
        <v>8.7389999999999995E-2</v>
      </c>
      <c r="G222" s="127">
        <v>8.6129999999999998E-2</v>
      </c>
      <c r="H222" s="127">
        <v>8.6040000000000005E-2</v>
      </c>
      <c r="I222" s="127">
        <v>8.6319999999999994E-2</v>
      </c>
      <c r="J222" s="3">
        <v>16</v>
      </c>
    </row>
    <row r="223" spans="1:24" s="3" customFormat="1">
      <c r="A223" s="3">
        <v>17</v>
      </c>
      <c r="D223" s="127">
        <v>8.9340000000000003E-2</v>
      </c>
      <c r="E223" s="127">
        <v>8.8590000000000002E-2</v>
      </c>
      <c r="F223" s="127">
        <v>8.7639999999999996E-2</v>
      </c>
      <c r="G223" s="127">
        <v>8.6529999999999996E-2</v>
      </c>
      <c r="H223" s="127">
        <v>8.6069999999999994E-2</v>
      </c>
      <c r="I223" s="127">
        <v>8.6349999999999996E-2</v>
      </c>
      <c r="J223" s="3">
        <v>17</v>
      </c>
    </row>
    <row r="224" spans="1:24">
      <c r="A224" s="3">
        <v>18</v>
      </c>
      <c r="D224" s="127">
        <v>8.8459999999999997E-2</v>
      </c>
      <c r="E224" s="127">
        <v>8.8749999999999996E-2</v>
      </c>
      <c r="F224" s="127">
        <v>8.7919999999999998E-2</v>
      </c>
      <c r="G224" s="127">
        <v>8.6529999999999996E-2</v>
      </c>
      <c r="H224" s="127">
        <v>8.6120000000000002E-2</v>
      </c>
      <c r="I224" s="127">
        <v>8.6559999999999998E-2</v>
      </c>
      <c r="J224" s="3">
        <v>18</v>
      </c>
    </row>
    <row r="225" spans="1:24" s="3" customFormat="1">
      <c r="A225" s="3">
        <v>19</v>
      </c>
      <c r="D225" s="127">
        <v>8.8620000000000004E-2</v>
      </c>
      <c r="E225" s="127">
        <v>8.8959999999999997E-2</v>
      </c>
      <c r="F225" s="127">
        <v>8.7830000000000005E-2</v>
      </c>
      <c r="G225" s="127">
        <v>8.6550000000000002E-2</v>
      </c>
      <c r="H225" s="127">
        <v>8.6319999999999994E-2</v>
      </c>
      <c r="I225" s="127">
        <v>8.7260000000000004E-2</v>
      </c>
      <c r="J225" s="3">
        <v>19</v>
      </c>
    </row>
    <row r="226" spans="1:24" s="3" customFormat="1">
      <c r="A226" s="3">
        <v>20</v>
      </c>
      <c r="D226" s="127">
        <v>8.8830000000000006E-2</v>
      </c>
      <c r="E226" s="127">
        <v>8.881E-2</v>
      </c>
      <c r="F226" s="127">
        <v>8.7790000000000007E-2</v>
      </c>
      <c r="G226" s="127">
        <v>8.6730000000000002E-2</v>
      </c>
      <c r="H226" s="127">
        <v>8.7010000000000004E-2</v>
      </c>
      <c r="I226" s="127">
        <v>8.8050000000000003E-2</v>
      </c>
      <c r="J226" s="3">
        <v>20</v>
      </c>
    </row>
    <row r="227" spans="1:24" s="3" customFormat="1">
      <c r="A227" s="3">
        <v>21</v>
      </c>
      <c r="D227" s="127">
        <v>8.8690000000000005E-2</v>
      </c>
      <c r="E227" s="127">
        <v>8.8719999999999993E-2</v>
      </c>
      <c r="F227" s="127">
        <v>8.7900000000000006E-2</v>
      </c>
      <c r="G227" s="127">
        <v>8.7359999999999993E-2</v>
      </c>
      <c r="H227" s="127">
        <v>8.7779999999999997E-2</v>
      </c>
      <c r="I227" s="127">
        <v>9.0399999999999994E-2</v>
      </c>
      <c r="J227" s="3">
        <v>21</v>
      </c>
    </row>
    <row r="228" spans="1:24" s="3" customFormat="1">
      <c r="A228" s="3">
        <v>22</v>
      </c>
      <c r="D228" s="127">
        <v>8.8620000000000004E-2</v>
      </c>
      <c r="E228" s="127">
        <v>8.8789999999999994E-2</v>
      </c>
      <c r="F228" s="127">
        <v>8.8459999999999997E-2</v>
      </c>
      <c r="G228" s="127">
        <v>8.8069999999999996E-2</v>
      </c>
      <c r="H228" s="127">
        <v>9.0060000000000001E-2</v>
      </c>
      <c r="I228" s="127">
        <v>9.2319999999999999E-2</v>
      </c>
      <c r="J228" s="3">
        <v>22</v>
      </c>
    </row>
    <row r="229" spans="1:24" s="3" customFormat="1">
      <c r="A229" s="3">
        <v>23</v>
      </c>
      <c r="D229" s="127">
        <v>8.8679999999999995E-2</v>
      </c>
      <c r="E229" s="127">
        <v>8.9279999999999998E-2</v>
      </c>
      <c r="F229" s="127">
        <v>8.9099999999999999E-2</v>
      </c>
      <c r="G229" s="127">
        <v>9.0240000000000001E-2</v>
      </c>
      <c r="H229" s="127">
        <v>9.1920000000000002E-2</v>
      </c>
      <c r="I229" s="127">
        <v>9.3090000000000006E-2</v>
      </c>
      <c r="J229" s="3">
        <v>23</v>
      </c>
    </row>
    <row r="230" spans="1:24">
      <c r="A230" s="3">
        <v>24</v>
      </c>
      <c r="D230" s="127">
        <v>8.9160000000000003E-2</v>
      </c>
      <c r="E230" s="127">
        <v>8.9859999999999995E-2</v>
      </c>
      <c r="F230" s="127">
        <v>9.1130000000000003E-2</v>
      </c>
      <c r="G230" s="127">
        <v>9.2009999999999995E-2</v>
      </c>
      <c r="H230" s="127">
        <v>9.2679999999999998E-2</v>
      </c>
      <c r="I230" s="127">
        <v>9.3170000000000003E-2</v>
      </c>
      <c r="J230" s="3">
        <v>24</v>
      </c>
    </row>
    <row r="231" spans="1:24">
      <c r="A231" s="3">
        <v>6</v>
      </c>
      <c r="C231" s="3" t="s">
        <v>27</v>
      </c>
      <c r="D231" s="128">
        <v>9.3689999999999996E-2</v>
      </c>
      <c r="E231" s="128">
        <v>9.2100000000000001E-2</v>
      </c>
      <c r="F231" s="128">
        <v>8.7770000000000001E-2</v>
      </c>
      <c r="G231" s="128">
        <v>8.1909999999999997E-2</v>
      </c>
      <c r="H231" s="128">
        <v>7.8579999999999997E-2</v>
      </c>
      <c r="I231" s="128">
        <v>7.8350000000000003E-2</v>
      </c>
      <c r="J231" s="3">
        <v>6</v>
      </c>
      <c r="K231" s="17">
        <f>MIN(D231:D249)</f>
        <v>8.6830000000000004E-2</v>
      </c>
      <c r="L231" s="17">
        <f t="shared" ref="L231" si="199">MIN(E231:E249)</f>
        <v>8.6779999999999996E-2</v>
      </c>
      <c r="M231" s="17">
        <f t="shared" ref="M231" si="200">MIN(F231:F249)</f>
        <v>8.4360000000000004E-2</v>
      </c>
      <c r="N231" s="17">
        <f t="shared" ref="N231" si="201">MIN(G231:G249)</f>
        <v>8.0850000000000005E-2</v>
      </c>
      <c r="O231" s="17">
        <f t="shared" ref="O231" si="202">MIN(H231:H249)</f>
        <v>7.8579999999999997E-2</v>
      </c>
      <c r="P231" s="17">
        <f t="shared" ref="P231" si="203">MIN(I231:I249)</f>
        <v>7.8350000000000003E-2</v>
      </c>
      <c r="Q231" s="17">
        <f>MIN(K231:P231)</f>
        <v>7.8350000000000003E-2</v>
      </c>
      <c r="R231" s="17">
        <f>K231</f>
        <v>8.6830000000000004E-2</v>
      </c>
      <c r="S231" s="17">
        <f t="shared" ref="S231" si="204">L231</f>
        <v>8.6779999999999996E-2</v>
      </c>
      <c r="T231" s="17">
        <f t="shared" ref="T231" si="205">M231</f>
        <v>8.4360000000000004E-2</v>
      </c>
      <c r="U231" s="17">
        <f t="shared" ref="U231" si="206">N231</f>
        <v>8.0850000000000005E-2</v>
      </c>
      <c r="V231" s="17">
        <f t="shared" ref="V231" si="207">O231</f>
        <v>7.8579999999999997E-2</v>
      </c>
      <c r="W231" s="17">
        <f t="shared" ref="W231" si="208">P231</f>
        <v>7.8350000000000003E-2</v>
      </c>
      <c r="X231" s="19">
        <f>HLOOKUP(Q231,R231:W232,2,FALSE)</f>
        <v>42504</v>
      </c>
    </row>
    <row r="232" spans="1:24" s="3" customFormat="1">
      <c r="A232" s="3">
        <v>7</v>
      </c>
      <c r="D232" s="128">
        <v>9.1439999999999994E-2</v>
      </c>
      <c r="E232" s="128">
        <v>9.0700000000000003E-2</v>
      </c>
      <c r="F232" s="128">
        <v>8.6190000000000003E-2</v>
      </c>
      <c r="G232" s="128">
        <v>8.0949999999999994E-2</v>
      </c>
      <c r="H232" s="128">
        <v>7.8770000000000007E-2</v>
      </c>
      <c r="I232" s="128">
        <v>7.9399999999999998E-2</v>
      </c>
      <c r="J232" s="3">
        <v>7</v>
      </c>
      <c r="K232" s="20">
        <f>-VLOOKUP(K231,$D$231:$J$249,7,FALSE)</f>
        <v>-12</v>
      </c>
      <c r="L232" s="20">
        <f>-VLOOKUP(L231,$E$231:$J$249,6,FALSE)</f>
        <v>-11</v>
      </c>
      <c r="M232" s="20">
        <f>-VLOOKUP(M231,$F$231:$J$249,5,FALSE)</f>
        <v>-9</v>
      </c>
      <c r="N232" s="20">
        <f>-VLOOKUP(N231,$G$231:$J$249,4,FALSE)</f>
        <v>-8</v>
      </c>
      <c r="O232" s="20">
        <f>-VLOOKUP(O231,$H$231:$J$249,3,FALSE)</f>
        <v>-6</v>
      </c>
      <c r="P232" s="20">
        <f>-VLOOKUP(P231,$I$231:$J$249,2,FALSE)</f>
        <v>-6</v>
      </c>
      <c r="R232" s="19">
        <f>$K$1</f>
        <v>42352</v>
      </c>
      <c r="S232" s="19">
        <f>$L$1</f>
        <v>42383</v>
      </c>
      <c r="T232" s="19">
        <f>$M$1</f>
        <v>42414</v>
      </c>
      <c r="U232" s="19">
        <f>$N$1</f>
        <v>42443</v>
      </c>
      <c r="V232" s="19">
        <f>$O$1</f>
        <v>42474</v>
      </c>
      <c r="W232" s="19">
        <f>$P$1</f>
        <v>42504</v>
      </c>
      <c r="X232" s="20">
        <f>IF($K$1=X231,K233,IF($L$1=X231,L233,IF($M$1=X231,M233,IF($N$1=X231,N233,IF($O$1=X231,O233,IF($P$1=X231,P233))))))</f>
        <v>6</v>
      </c>
    </row>
    <row r="233" spans="1:24" s="3" customFormat="1">
      <c r="A233" s="3">
        <v>8</v>
      </c>
      <c r="D233" s="128">
        <v>9.0300000000000005E-2</v>
      </c>
      <c r="E233" s="128">
        <v>8.8910000000000003E-2</v>
      </c>
      <c r="F233" s="128">
        <v>8.4839999999999999E-2</v>
      </c>
      <c r="G233" s="128">
        <v>8.0850000000000005E-2</v>
      </c>
      <c r="H233" s="128">
        <v>7.9659999999999995E-2</v>
      </c>
      <c r="I233" s="128">
        <v>8.1729999999999997E-2</v>
      </c>
      <c r="J233" s="3">
        <v>8</v>
      </c>
      <c r="K233" s="20">
        <f>K232*-1</f>
        <v>12</v>
      </c>
      <c r="L233" s="20">
        <f t="shared" ref="L233:P233" si="209">L232*-1</f>
        <v>11</v>
      </c>
      <c r="M233" s="20">
        <f t="shared" si="209"/>
        <v>9</v>
      </c>
      <c r="N233" s="20">
        <f t="shared" si="209"/>
        <v>8</v>
      </c>
      <c r="O233" s="20">
        <f t="shared" si="209"/>
        <v>6</v>
      </c>
      <c r="P233" s="20">
        <f t="shared" si="209"/>
        <v>6</v>
      </c>
    </row>
    <row r="234" spans="1:24" s="3" customFormat="1">
      <c r="A234" s="3">
        <v>9</v>
      </c>
      <c r="D234" s="128">
        <v>8.8749999999999996E-2</v>
      </c>
      <c r="E234" s="128">
        <v>8.7440000000000004E-2</v>
      </c>
      <c r="F234" s="128">
        <v>8.4360000000000004E-2</v>
      </c>
      <c r="G234" s="128">
        <v>8.1430000000000002E-2</v>
      </c>
      <c r="H234" s="128">
        <v>8.1720000000000001E-2</v>
      </c>
      <c r="I234" s="128">
        <v>8.6019999999999999E-2</v>
      </c>
      <c r="J234" s="3">
        <v>9</v>
      </c>
    </row>
    <row r="235" spans="1:24" s="3" customFormat="1">
      <c r="A235" s="3">
        <v>10</v>
      </c>
      <c r="D235" s="128">
        <v>8.7440000000000004E-2</v>
      </c>
      <c r="E235" s="128">
        <v>8.6790000000000006E-2</v>
      </c>
      <c r="F235" s="128">
        <v>8.4570000000000006E-2</v>
      </c>
      <c r="G235" s="128">
        <v>8.3099999999999993E-2</v>
      </c>
      <c r="H235" s="128">
        <v>8.5639999999999994E-2</v>
      </c>
      <c r="I235" s="128">
        <v>8.8639999999999997E-2</v>
      </c>
      <c r="J235" s="3">
        <v>10</v>
      </c>
    </row>
    <row r="236" spans="1:24" s="3" customFormat="1">
      <c r="A236" s="3">
        <v>11</v>
      </c>
      <c r="D236" s="128">
        <v>8.6840000000000001E-2</v>
      </c>
      <c r="E236" s="128">
        <v>8.6779999999999996E-2</v>
      </c>
      <c r="F236" s="128">
        <v>8.5819999999999994E-2</v>
      </c>
      <c r="G236" s="128">
        <v>8.6510000000000004E-2</v>
      </c>
      <c r="H236" s="128">
        <v>8.8080000000000006E-2</v>
      </c>
      <c r="I236" s="128">
        <v>8.8039999999999993E-2</v>
      </c>
      <c r="J236" s="3">
        <v>11</v>
      </c>
    </row>
    <row r="237" spans="1:24">
      <c r="A237" s="3">
        <v>12</v>
      </c>
      <c r="D237" s="128">
        <v>8.6830000000000004E-2</v>
      </c>
      <c r="E237" s="128">
        <v>8.7730000000000002E-2</v>
      </c>
      <c r="F237" s="128">
        <v>8.8700000000000001E-2</v>
      </c>
      <c r="G237" s="128">
        <v>8.8669999999999999E-2</v>
      </c>
      <c r="H237" s="128">
        <v>8.7580000000000005E-2</v>
      </c>
      <c r="I237" s="128">
        <v>8.7520000000000001E-2</v>
      </c>
      <c r="J237" s="3">
        <v>12</v>
      </c>
    </row>
    <row r="238" spans="1:24" s="3" customFormat="1">
      <c r="A238" s="3">
        <v>13</v>
      </c>
      <c r="D238" s="128">
        <v>8.7709999999999996E-2</v>
      </c>
      <c r="E238" s="128">
        <v>9.0209999999999999E-2</v>
      </c>
      <c r="F238" s="128">
        <v>9.0529999999999999E-2</v>
      </c>
      <c r="G238" s="128">
        <v>8.8160000000000002E-2</v>
      </c>
      <c r="H238" s="128">
        <v>8.7120000000000003E-2</v>
      </c>
      <c r="I238" s="128">
        <v>8.6379999999999998E-2</v>
      </c>
      <c r="J238" s="3">
        <v>13</v>
      </c>
    </row>
    <row r="239" spans="1:24" s="3" customFormat="1">
      <c r="A239" s="3">
        <v>14</v>
      </c>
      <c r="D239" s="128">
        <v>9.0010000000000007E-2</v>
      </c>
      <c r="E239" s="128">
        <v>9.1789999999999997E-2</v>
      </c>
      <c r="F239" s="128">
        <v>8.992E-2</v>
      </c>
      <c r="G239" s="128">
        <v>8.77E-2</v>
      </c>
      <c r="H239" s="128">
        <v>8.6080000000000004E-2</v>
      </c>
      <c r="I239" s="128">
        <v>8.6980000000000002E-2</v>
      </c>
      <c r="J239" s="3">
        <v>14</v>
      </c>
    </row>
    <row r="240" spans="1:24" s="3" customFormat="1">
      <c r="A240" s="3">
        <v>15</v>
      </c>
      <c r="D240" s="128">
        <v>9.1509999999999994E-2</v>
      </c>
      <c r="E240" s="128">
        <v>9.1139999999999999E-2</v>
      </c>
      <c r="F240" s="128">
        <v>8.9389999999999997E-2</v>
      </c>
      <c r="G240" s="128">
        <v>8.6699999999999999E-2</v>
      </c>
      <c r="H240" s="128">
        <v>8.6660000000000001E-2</v>
      </c>
      <c r="I240" s="128">
        <v>8.7580000000000005E-2</v>
      </c>
      <c r="J240" s="3">
        <v>15</v>
      </c>
    </row>
    <row r="241" spans="1:24" s="3" customFormat="1">
      <c r="A241" s="3">
        <v>16</v>
      </c>
      <c r="D241" s="128">
        <v>9.0920000000000001E-2</v>
      </c>
      <c r="E241" s="128">
        <v>9.0579999999999994E-2</v>
      </c>
      <c r="F241" s="128">
        <v>8.8340000000000002E-2</v>
      </c>
      <c r="G241" s="128">
        <v>8.72E-2</v>
      </c>
      <c r="H241" s="128">
        <v>8.7260000000000004E-2</v>
      </c>
      <c r="I241" s="128">
        <v>8.7749999999999995E-2</v>
      </c>
      <c r="J241" s="3">
        <v>16</v>
      </c>
    </row>
    <row r="242" spans="1:24" s="3" customFormat="1">
      <c r="A242" s="3">
        <v>17</v>
      </c>
      <c r="D242" s="128">
        <v>9.0389999999999998E-2</v>
      </c>
      <c r="E242" s="128">
        <v>8.9529999999999998E-2</v>
      </c>
      <c r="F242" s="128">
        <v>8.8719999999999993E-2</v>
      </c>
      <c r="G242" s="128">
        <v>8.7720000000000006E-2</v>
      </c>
      <c r="H242" s="128">
        <v>8.7440000000000004E-2</v>
      </c>
      <c r="I242" s="128">
        <v>8.7929999999999994E-2</v>
      </c>
      <c r="J242" s="3">
        <v>17</v>
      </c>
    </row>
    <row r="243" spans="1:24">
      <c r="A243" s="3">
        <v>18</v>
      </c>
      <c r="D243" s="128">
        <v>8.9419999999999999E-2</v>
      </c>
      <c r="E243" s="128">
        <v>8.9819999999999997E-2</v>
      </c>
      <c r="F243" s="128">
        <v>8.9120000000000005E-2</v>
      </c>
      <c r="G243" s="128">
        <v>8.7870000000000004E-2</v>
      </c>
      <c r="H243" s="128">
        <v>8.763E-2</v>
      </c>
      <c r="I243" s="128">
        <v>8.8200000000000001E-2</v>
      </c>
      <c r="J243" s="3">
        <v>18</v>
      </c>
    </row>
    <row r="244" spans="1:24" s="3" customFormat="1">
      <c r="A244" s="3">
        <v>19</v>
      </c>
      <c r="D244" s="128">
        <v>8.9700000000000002E-2</v>
      </c>
      <c r="E244" s="128">
        <v>9.0130000000000002E-2</v>
      </c>
      <c r="F244" s="128">
        <v>8.9169999999999999E-2</v>
      </c>
      <c r="G244" s="128">
        <v>8.8020000000000001E-2</v>
      </c>
      <c r="H244" s="128">
        <v>8.7900000000000006E-2</v>
      </c>
      <c r="I244" s="128">
        <v>8.8969999999999994E-2</v>
      </c>
      <c r="J244" s="3">
        <v>19</v>
      </c>
    </row>
    <row r="245" spans="1:24" s="3" customFormat="1">
      <c r="A245" s="3">
        <v>20</v>
      </c>
      <c r="D245" s="128">
        <v>0.09</v>
      </c>
      <c r="E245" s="128">
        <v>9.0120000000000006E-2</v>
      </c>
      <c r="F245" s="128">
        <v>8.9249999999999996E-2</v>
      </c>
      <c r="G245" s="128">
        <v>8.8260000000000005E-2</v>
      </c>
      <c r="H245" s="128">
        <v>8.8650000000000007E-2</v>
      </c>
      <c r="I245" s="128">
        <v>8.9929999999999996E-2</v>
      </c>
      <c r="J245" s="3">
        <v>20</v>
      </c>
    </row>
    <row r="246" spans="1:24" s="3" customFormat="1">
      <c r="A246" s="3">
        <v>21</v>
      </c>
      <c r="D246" s="128">
        <v>8.9990000000000001E-2</v>
      </c>
      <c r="E246" s="128">
        <v>9.0160000000000004E-2</v>
      </c>
      <c r="F246" s="128">
        <v>8.9429999999999996E-2</v>
      </c>
      <c r="G246" s="128">
        <v>8.8959999999999997E-2</v>
      </c>
      <c r="H246" s="128">
        <v>8.9580000000000007E-2</v>
      </c>
      <c r="I246" s="128">
        <v>9.2420000000000002E-2</v>
      </c>
      <c r="J246" s="3">
        <v>21</v>
      </c>
    </row>
    <row r="247" spans="1:24" s="3" customFormat="1">
      <c r="A247" s="3">
        <v>22</v>
      </c>
      <c r="D247" s="128">
        <v>9.0029999999999999E-2</v>
      </c>
      <c r="E247" s="128">
        <v>9.0289999999999995E-2</v>
      </c>
      <c r="F247" s="128">
        <v>9.0050000000000005E-2</v>
      </c>
      <c r="G247" s="128">
        <v>8.9829999999999993E-2</v>
      </c>
      <c r="H247" s="128">
        <v>9.1990000000000002E-2</v>
      </c>
      <c r="I247" s="128">
        <v>9.4490000000000005E-2</v>
      </c>
      <c r="J247" s="3">
        <v>22</v>
      </c>
    </row>
    <row r="248" spans="1:24" s="3" customFormat="1">
      <c r="A248" s="3">
        <v>23</v>
      </c>
      <c r="D248" s="128">
        <v>9.0160000000000004E-2</v>
      </c>
      <c r="E248" s="128">
        <v>9.0840000000000004E-2</v>
      </c>
      <c r="F248" s="128">
        <v>9.0840000000000004E-2</v>
      </c>
      <c r="G248" s="128">
        <v>9.2119999999999994E-2</v>
      </c>
      <c r="H248" s="128">
        <v>9.4E-2</v>
      </c>
      <c r="I248" s="128">
        <v>9.5210000000000003E-2</v>
      </c>
      <c r="J248" s="3">
        <v>23</v>
      </c>
    </row>
    <row r="249" spans="1:24">
      <c r="A249" s="3">
        <v>24</v>
      </c>
      <c r="D249" s="128">
        <v>9.0700000000000003E-2</v>
      </c>
      <c r="E249" s="128">
        <v>9.1569999999999999E-2</v>
      </c>
      <c r="F249" s="128">
        <v>9.2990000000000003E-2</v>
      </c>
      <c r="G249" s="128">
        <v>9.4039999999999999E-2</v>
      </c>
      <c r="H249" s="128">
        <v>9.4719999999999999E-2</v>
      </c>
      <c r="I249" s="128">
        <v>9.5299999999999996E-2</v>
      </c>
      <c r="J249" s="3">
        <v>24</v>
      </c>
    </row>
    <row r="250" spans="1:24">
      <c r="A250" s="3">
        <v>6</v>
      </c>
      <c r="C250" s="3" t="s">
        <v>28</v>
      </c>
      <c r="D250" s="129">
        <v>9.239E-2</v>
      </c>
      <c r="E250" s="129">
        <v>9.0649999999999994E-2</v>
      </c>
      <c r="F250" s="129">
        <v>8.634E-2</v>
      </c>
      <c r="G250" s="129">
        <v>8.0549999999999997E-2</v>
      </c>
      <c r="H250" s="129">
        <v>7.7189999999999995E-2</v>
      </c>
      <c r="I250" s="129">
        <v>7.6840000000000006E-2</v>
      </c>
      <c r="J250" s="3">
        <v>6</v>
      </c>
      <c r="K250" s="17">
        <f>MIN(D250:D268)</f>
        <v>8.5169999999999996E-2</v>
      </c>
      <c r="L250" s="17">
        <f t="shared" ref="L250" si="210">MIN(E250:E268)</f>
        <v>8.5099999999999995E-2</v>
      </c>
      <c r="M250" s="17">
        <f t="shared" ref="M250" si="211">MIN(F250:F268)</f>
        <v>8.2750000000000004E-2</v>
      </c>
      <c r="N250" s="17">
        <f t="shared" ref="N250" si="212">MIN(G250:G268)</f>
        <v>7.936E-2</v>
      </c>
      <c r="O250" s="17">
        <f t="shared" ref="O250" si="213">MIN(H250:H268)</f>
        <v>7.7189999999999995E-2</v>
      </c>
      <c r="P250" s="17">
        <f t="shared" ref="P250" si="214">MIN(I250:I268)</f>
        <v>7.6840000000000006E-2</v>
      </c>
      <c r="Q250" s="17">
        <f>MIN(K250:P250)</f>
        <v>7.6840000000000006E-2</v>
      </c>
      <c r="R250" s="17">
        <f>K250</f>
        <v>8.5169999999999996E-2</v>
      </c>
      <c r="S250" s="17">
        <f t="shared" ref="S250" si="215">L250</f>
        <v>8.5099999999999995E-2</v>
      </c>
      <c r="T250" s="17">
        <f t="shared" ref="T250" si="216">M250</f>
        <v>8.2750000000000004E-2</v>
      </c>
      <c r="U250" s="17">
        <f t="shared" ref="U250" si="217">N250</f>
        <v>7.936E-2</v>
      </c>
      <c r="V250" s="17">
        <f t="shared" ref="V250" si="218">O250</f>
        <v>7.7189999999999995E-2</v>
      </c>
      <c r="W250" s="17">
        <f t="shared" ref="W250" si="219">P250</f>
        <v>7.6840000000000006E-2</v>
      </c>
      <c r="X250" s="19">
        <f>HLOOKUP(Q250,R250:W251,2,FALSE)</f>
        <v>42504</v>
      </c>
    </row>
    <row r="251" spans="1:24" s="3" customFormat="1">
      <c r="A251" s="3">
        <v>7</v>
      </c>
      <c r="D251" s="129">
        <v>0.09</v>
      </c>
      <c r="E251" s="129">
        <v>8.9260000000000006E-2</v>
      </c>
      <c r="F251" s="129">
        <v>8.4699999999999998E-2</v>
      </c>
      <c r="G251" s="129">
        <v>7.9549999999999996E-2</v>
      </c>
      <c r="H251" s="129">
        <v>7.7280000000000001E-2</v>
      </c>
      <c r="I251" s="129">
        <v>7.7850000000000003E-2</v>
      </c>
      <c r="J251" s="3">
        <v>7</v>
      </c>
      <c r="K251" s="20">
        <f>-VLOOKUP(K250,$D$250:$J$268,7,FALSE)</f>
        <v>-12</v>
      </c>
      <c r="L251" s="20">
        <f>-VLOOKUP(L250,$E$250:$J$268,6,FALSE)</f>
        <v>-11</v>
      </c>
      <c r="M251" s="20">
        <f>-VLOOKUP(M250,$F$250:$J$268,5,FALSE)</f>
        <v>-9</v>
      </c>
      <c r="N251" s="20">
        <f>-VLOOKUP(N250,$G$250:$J$268,4,FALSE)</f>
        <v>-8</v>
      </c>
      <c r="O251" s="20">
        <f>-VLOOKUP(O250,$H$250:$J$268,3,FALSE)</f>
        <v>-6</v>
      </c>
      <c r="P251" s="20">
        <f>-VLOOKUP(P250,$I$250:$J$268,2,FALSE)</f>
        <v>-6</v>
      </c>
      <c r="R251" s="19">
        <f>$K$1</f>
        <v>42352</v>
      </c>
      <c r="S251" s="19">
        <f>$L$1</f>
        <v>42383</v>
      </c>
      <c r="T251" s="19">
        <f>$M$1</f>
        <v>42414</v>
      </c>
      <c r="U251" s="19">
        <f>$N$1</f>
        <v>42443</v>
      </c>
      <c r="V251" s="19">
        <f>$O$1</f>
        <v>42474</v>
      </c>
      <c r="W251" s="19">
        <f>$P$1</f>
        <v>42504</v>
      </c>
      <c r="X251" s="20">
        <f>IF($K$1=X250,K252,IF($L$1=X250,L252,IF($M$1=X250,M252,IF($N$1=X250,N252,IF($O$1=X250,O252,IF($P$1=X250,P252))))))</f>
        <v>6</v>
      </c>
    </row>
    <row r="252" spans="1:24" s="3" customFormat="1">
      <c r="A252" s="3">
        <v>8</v>
      </c>
      <c r="D252" s="129">
        <v>8.8870000000000005E-2</v>
      </c>
      <c r="E252" s="129">
        <v>8.7389999999999995E-2</v>
      </c>
      <c r="F252" s="129">
        <v>8.3320000000000005E-2</v>
      </c>
      <c r="G252" s="129">
        <v>7.936E-2</v>
      </c>
      <c r="H252" s="129">
        <v>7.8140000000000001E-2</v>
      </c>
      <c r="I252" s="129">
        <v>8.0149999999999999E-2</v>
      </c>
      <c r="J252" s="3">
        <v>8</v>
      </c>
      <c r="K252" s="20">
        <f>K251*-1</f>
        <v>12</v>
      </c>
      <c r="L252" s="20">
        <f t="shared" ref="L252:P252" si="220">L251*-1</f>
        <v>11</v>
      </c>
      <c r="M252" s="20">
        <f t="shared" si="220"/>
        <v>9</v>
      </c>
      <c r="N252" s="20">
        <f t="shared" si="220"/>
        <v>8</v>
      </c>
      <c r="O252" s="20">
        <f t="shared" si="220"/>
        <v>6</v>
      </c>
      <c r="P252" s="20">
        <f t="shared" si="220"/>
        <v>6</v>
      </c>
    </row>
    <row r="253" spans="1:24" s="3" customFormat="1">
      <c r="A253" s="3">
        <v>9</v>
      </c>
      <c r="D253" s="129">
        <v>8.7260000000000004E-2</v>
      </c>
      <c r="E253" s="129">
        <v>8.5889999999999994E-2</v>
      </c>
      <c r="F253" s="129">
        <v>8.2750000000000004E-2</v>
      </c>
      <c r="G253" s="129">
        <v>7.9899999999999999E-2</v>
      </c>
      <c r="H253" s="129">
        <v>8.0189999999999997E-2</v>
      </c>
      <c r="I253" s="129">
        <v>8.4269999999999998E-2</v>
      </c>
      <c r="J253" s="3">
        <v>9</v>
      </c>
    </row>
    <row r="254" spans="1:24" s="3" customFormat="1">
      <c r="A254" s="3">
        <v>10</v>
      </c>
      <c r="D254" s="129">
        <v>8.591E-2</v>
      </c>
      <c r="E254" s="129">
        <v>8.5129999999999997E-2</v>
      </c>
      <c r="F254" s="129">
        <v>8.2919999999999994E-2</v>
      </c>
      <c r="G254" s="129">
        <v>8.1570000000000004E-2</v>
      </c>
      <c r="H254" s="129">
        <v>8.3970000000000003E-2</v>
      </c>
      <c r="I254" s="129">
        <v>8.6819999999999994E-2</v>
      </c>
      <c r="J254" s="3">
        <v>10</v>
      </c>
    </row>
    <row r="255" spans="1:24" s="3" customFormat="1">
      <c r="A255" s="3">
        <v>11</v>
      </c>
      <c r="D255" s="129">
        <v>8.5220000000000004E-2</v>
      </c>
      <c r="E255" s="129">
        <v>8.5099999999999995E-2</v>
      </c>
      <c r="F255" s="129">
        <v>8.4190000000000001E-2</v>
      </c>
      <c r="G255" s="129">
        <v>8.4849999999999995E-2</v>
      </c>
      <c r="H255" s="129">
        <v>8.634E-2</v>
      </c>
      <c r="I255" s="129">
        <v>8.6260000000000003E-2</v>
      </c>
      <c r="J255" s="3">
        <v>11</v>
      </c>
    </row>
    <row r="256" spans="1:24">
      <c r="A256" s="3">
        <v>12</v>
      </c>
      <c r="D256" s="129">
        <v>8.5169999999999996E-2</v>
      </c>
      <c r="E256" s="129">
        <v>8.6069999999999994E-2</v>
      </c>
      <c r="F256" s="129">
        <v>8.6989999999999998E-2</v>
      </c>
      <c r="G256" s="129">
        <v>8.695E-2</v>
      </c>
      <c r="H256" s="129">
        <v>8.5860000000000006E-2</v>
      </c>
      <c r="I256" s="129">
        <v>8.5809999999999997E-2</v>
      </c>
      <c r="J256" s="3">
        <v>12</v>
      </c>
    </row>
    <row r="257" spans="1:24" s="3" customFormat="1">
      <c r="A257" s="3">
        <v>13</v>
      </c>
      <c r="D257" s="129">
        <v>8.6069999999999994E-2</v>
      </c>
      <c r="E257" s="129">
        <v>8.8489999999999999E-2</v>
      </c>
      <c r="F257" s="129">
        <v>8.8779999999999998E-2</v>
      </c>
      <c r="G257" s="129">
        <v>8.6459999999999995E-2</v>
      </c>
      <c r="H257" s="129">
        <v>8.5470000000000004E-2</v>
      </c>
      <c r="I257" s="129">
        <v>8.4739999999999996E-2</v>
      </c>
      <c r="J257" s="3">
        <v>13</v>
      </c>
    </row>
    <row r="258" spans="1:24" s="3" customFormat="1">
      <c r="A258" s="3">
        <v>14</v>
      </c>
      <c r="D258" s="129">
        <v>8.8319999999999996E-2</v>
      </c>
      <c r="E258" s="129">
        <v>9.0050000000000005E-2</v>
      </c>
      <c r="F258" s="129">
        <v>8.8190000000000004E-2</v>
      </c>
      <c r="G258" s="129">
        <v>8.6059999999999998E-2</v>
      </c>
      <c r="H258" s="129">
        <v>8.4489999999999996E-2</v>
      </c>
      <c r="I258" s="129">
        <v>8.516E-2</v>
      </c>
      <c r="J258" s="3">
        <v>14</v>
      </c>
    </row>
    <row r="259" spans="1:24" s="3" customFormat="1">
      <c r="A259" s="3">
        <v>15</v>
      </c>
      <c r="D259" s="129">
        <v>8.9789999999999995E-2</v>
      </c>
      <c r="E259" s="129">
        <v>8.9410000000000003E-2</v>
      </c>
      <c r="F259" s="129">
        <v>8.7720000000000006E-2</v>
      </c>
      <c r="G259" s="129">
        <v>8.5110000000000005E-2</v>
      </c>
      <c r="H259" s="129">
        <v>8.4900000000000003E-2</v>
      </c>
      <c r="I259" s="129">
        <v>8.566E-2</v>
      </c>
      <c r="J259" s="3">
        <v>15</v>
      </c>
    </row>
    <row r="260" spans="1:24" s="3" customFormat="1">
      <c r="A260" s="3">
        <v>16</v>
      </c>
      <c r="D260" s="129">
        <v>8.9209999999999998E-2</v>
      </c>
      <c r="E260" s="129">
        <v>8.8900000000000007E-2</v>
      </c>
      <c r="F260" s="129">
        <v>8.6720000000000005E-2</v>
      </c>
      <c r="G260" s="129">
        <v>8.5459999999999994E-2</v>
      </c>
      <c r="H260" s="129">
        <v>8.5389999999999994E-2</v>
      </c>
      <c r="I260" s="129">
        <v>8.5709999999999995E-2</v>
      </c>
      <c r="J260" s="3">
        <v>16</v>
      </c>
    </row>
    <row r="261" spans="1:24" s="3" customFormat="1">
      <c r="A261" s="3">
        <v>17</v>
      </c>
      <c r="D261" s="129">
        <v>8.8739999999999999E-2</v>
      </c>
      <c r="E261" s="129">
        <v>8.7910000000000002E-2</v>
      </c>
      <c r="F261" s="129">
        <v>8.6959999999999996E-2</v>
      </c>
      <c r="G261" s="129">
        <v>8.5889999999999994E-2</v>
      </c>
      <c r="H261" s="129">
        <v>8.5459999999999994E-2</v>
      </c>
      <c r="I261" s="129">
        <v>8.5769999999999999E-2</v>
      </c>
      <c r="J261" s="3">
        <v>17</v>
      </c>
    </row>
    <row r="262" spans="1:24">
      <c r="A262" s="3">
        <v>18</v>
      </c>
      <c r="D262" s="129">
        <v>8.7809999999999999E-2</v>
      </c>
      <c r="E262" s="129">
        <v>8.8059999999999999E-2</v>
      </c>
      <c r="F262" s="129">
        <v>8.7260000000000004E-2</v>
      </c>
      <c r="G262" s="129">
        <v>8.591E-2</v>
      </c>
      <c r="H262" s="129">
        <v>8.5529999999999995E-2</v>
      </c>
      <c r="I262" s="129">
        <v>8.5879999999999998E-2</v>
      </c>
      <c r="J262" s="3">
        <v>18</v>
      </c>
    </row>
    <row r="263" spans="1:24" s="3" customFormat="1">
      <c r="A263" s="3">
        <v>19</v>
      </c>
      <c r="D263" s="129">
        <v>8.7959999999999997E-2</v>
      </c>
      <c r="E263" s="129">
        <v>8.8279999999999997E-2</v>
      </c>
      <c r="F263" s="129">
        <v>8.72E-2</v>
      </c>
      <c r="G263" s="129">
        <v>8.5959999999999995E-2</v>
      </c>
      <c r="H263" s="129">
        <v>8.5650000000000004E-2</v>
      </c>
      <c r="I263" s="129">
        <v>8.6529999999999996E-2</v>
      </c>
      <c r="J263" s="3">
        <v>19</v>
      </c>
    </row>
    <row r="264" spans="1:24" s="3" customFormat="1">
      <c r="A264" s="3">
        <v>20</v>
      </c>
      <c r="D264" s="129">
        <v>8.8169999999999998E-2</v>
      </c>
      <c r="E264" s="129">
        <v>8.8160000000000002E-2</v>
      </c>
      <c r="F264" s="129">
        <v>8.7179999999999994E-2</v>
      </c>
      <c r="G264" s="129">
        <v>8.6050000000000001E-2</v>
      </c>
      <c r="H264" s="129">
        <v>8.6290000000000006E-2</v>
      </c>
      <c r="I264" s="129">
        <v>8.7429999999999994E-2</v>
      </c>
      <c r="J264" s="3">
        <v>20</v>
      </c>
    </row>
    <row r="265" spans="1:24" s="3" customFormat="1">
      <c r="A265" s="3">
        <v>21</v>
      </c>
      <c r="D265" s="129">
        <v>8.8059999999999999E-2</v>
      </c>
      <c r="E265" s="129">
        <v>8.8099999999999998E-2</v>
      </c>
      <c r="F265" s="129">
        <v>8.7209999999999996E-2</v>
      </c>
      <c r="G265" s="129">
        <v>8.6639999999999995E-2</v>
      </c>
      <c r="H265" s="129">
        <v>8.7160000000000001E-2</v>
      </c>
      <c r="I265" s="129">
        <v>8.9819999999999997E-2</v>
      </c>
      <c r="J265" s="3">
        <v>21</v>
      </c>
    </row>
    <row r="266" spans="1:24" s="3" customFormat="1">
      <c r="A266" s="3">
        <v>22</v>
      </c>
      <c r="D266" s="129">
        <v>8.8010000000000005E-2</v>
      </c>
      <c r="E266" s="129">
        <v>8.8090000000000002E-2</v>
      </c>
      <c r="F266" s="129">
        <v>8.7730000000000002E-2</v>
      </c>
      <c r="G266" s="129">
        <v>8.745E-2</v>
      </c>
      <c r="H266" s="129">
        <v>8.9469999999999994E-2</v>
      </c>
      <c r="I266" s="129">
        <v>9.1789999999999997E-2</v>
      </c>
      <c r="J266" s="3">
        <v>22</v>
      </c>
    </row>
    <row r="267" spans="1:24" s="3" customFormat="1">
      <c r="A267" s="3">
        <v>23</v>
      </c>
      <c r="D267" s="129">
        <v>8.7999999999999995E-2</v>
      </c>
      <c r="E267" s="129">
        <v>8.8539999999999994E-2</v>
      </c>
      <c r="F267" s="129">
        <v>8.8469999999999993E-2</v>
      </c>
      <c r="G267" s="129">
        <v>8.9639999999999997E-2</v>
      </c>
      <c r="H267" s="129">
        <v>9.1389999999999999E-2</v>
      </c>
      <c r="I267" s="129">
        <v>9.2469999999999997E-2</v>
      </c>
      <c r="J267" s="3">
        <v>23</v>
      </c>
    </row>
    <row r="268" spans="1:24">
      <c r="A268" s="3">
        <v>24</v>
      </c>
      <c r="D268" s="129">
        <v>8.8450000000000001E-2</v>
      </c>
      <c r="E268" s="129">
        <v>8.9219999999999994E-2</v>
      </c>
      <c r="F268" s="129">
        <v>9.0529999999999999E-2</v>
      </c>
      <c r="G268" s="129">
        <v>9.1469999999999996E-2</v>
      </c>
      <c r="H268" s="129">
        <v>9.2060000000000003E-2</v>
      </c>
      <c r="I268" s="129">
        <v>9.2549999999999993E-2</v>
      </c>
      <c r="J268" s="3">
        <v>24</v>
      </c>
    </row>
    <row r="269" spans="1:24">
      <c r="D269" s="72"/>
      <c r="E269" s="72"/>
      <c r="F269" s="72"/>
      <c r="G269" s="72"/>
      <c r="H269" s="72"/>
      <c r="I269" s="72"/>
    </row>
    <row r="270" spans="1:24">
      <c r="A270" s="3">
        <v>6</v>
      </c>
      <c r="B270" s="3" t="s">
        <v>30</v>
      </c>
      <c r="C270" s="3" t="s">
        <v>31</v>
      </c>
      <c r="D270" s="130">
        <v>9.0870000000000006E-2</v>
      </c>
      <c r="E270" s="130">
        <v>8.9459999999999998E-2</v>
      </c>
      <c r="F270" s="130">
        <v>8.5580000000000003E-2</v>
      </c>
      <c r="G270" s="130">
        <v>8.0299999999999996E-2</v>
      </c>
      <c r="H270" s="130">
        <v>7.6910000000000006E-2</v>
      </c>
      <c r="I270" s="130">
        <v>7.671E-2</v>
      </c>
      <c r="J270" s="3">
        <v>6</v>
      </c>
      <c r="K270" s="17">
        <f>MIN(D270:D288)</f>
        <v>8.4779999999999994E-2</v>
      </c>
      <c r="L270" s="17">
        <f t="shared" ref="L270" si="221">MIN(E270:E288)</f>
        <v>8.4709999999999994E-2</v>
      </c>
      <c r="M270" s="17">
        <f t="shared" ref="M270" si="222">MIN(F270:F288)</f>
        <v>8.2419999999999993E-2</v>
      </c>
      <c r="N270" s="17">
        <f t="shared" ref="N270" si="223">MIN(G270:G288)</f>
        <v>7.9009999999999997E-2</v>
      </c>
      <c r="O270" s="17">
        <f t="shared" ref="O270" si="224">MIN(H270:H288)</f>
        <v>7.6910000000000006E-2</v>
      </c>
      <c r="P270" s="17">
        <f t="shared" ref="P270" si="225">MIN(I270:I288)</f>
        <v>7.671E-2</v>
      </c>
      <c r="Q270" s="17">
        <f>MIN(K270:P270)</f>
        <v>7.671E-2</v>
      </c>
      <c r="R270" s="17">
        <f>K270</f>
        <v>8.4779999999999994E-2</v>
      </c>
      <c r="S270" s="17">
        <f t="shared" ref="S270" si="226">L270</f>
        <v>8.4709999999999994E-2</v>
      </c>
      <c r="T270" s="17">
        <f t="shared" ref="T270" si="227">M270</f>
        <v>8.2419999999999993E-2</v>
      </c>
      <c r="U270" s="17">
        <f t="shared" ref="U270" si="228">N270</f>
        <v>7.9009999999999997E-2</v>
      </c>
      <c r="V270" s="17">
        <f t="shared" ref="V270" si="229">O270</f>
        <v>7.6910000000000006E-2</v>
      </c>
      <c r="W270" s="17">
        <f t="shared" ref="W270" si="230">P270</f>
        <v>7.671E-2</v>
      </c>
      <c r="X270" s="19">
        <f>HLOOKUP(Q270,R270:W271,2,FALSE)</f>
        <v>42504</v>
      </c>
    </row>
    <row r="271" spans="1:24" s="3" customFormat="1">
      <c r="A271" s="3">
        <v>7</v>
      </c>
      <c r="D271" s="130">
        <v>8.8880000000000001E-2</v>
      </c>
      <c r="E271" s="130">
        <v>8.8489999999999999E-2</v>
      </c>
      <c r="F271" s="130">
        <v>8.4529999999999994E-2</v>
      </c>
      <c r="G271" s="130">
        <v>7.9259999999999997E-2</v>
      </c>
      <c r="H271" s="130">
        <v>7.6960000000000001E-2</v>
      </c>
      <c r="I271" s="130">
        <v>7.7729999999999994E-2</v>
      </c>
      <c r="J271" s="3">
        <v>7</v>
      </c>
      <c r="K271" s="20">
        <f>-VLOOKUP(K270,$D$270:$J$288,7,FALSE)</f>
        <v>-12</v>
      </c>
      <c r="L271" s="20">
        <f>-VLOOKUP(L270,$E$270:$J$288,6,FALSE)</f>
        <v>-11</v>
      </c>
      <c r="M271" s="20">
        <f>-VLOOKUP(M270,$F$270:$J$288,5,FALSE)</f>
        <v>-9</v>
      </c>
      <c r="N271" s="20">
        <f>-VLOOKUP(N270,$G$270:$J$288,4,FALSE)</f>
        <v>-8</v>
      </c>
      <c r="O271" s="20">
        <f>-VLOOKUP(O270,$H$270:$J$288,3,FALSE)</f>
        <v>-6</v>
      </c>
      <c r="P271" s="20">
        <f>-VLOOKUP(P270,$I$270:$J$288,2,FALSE)</f>
        <v>-6</v>
      </c>
      <c r="R271" s="19">
        <f>$K$1</f>
        <v>42352</v>
      </c>
      <c r="S271" s="19">
        <f>$L$1</f>
        <v>42383</v>
      </c>
      <c r="T271" s="19">
        <f>$M$1</f>
        <v>42414</v>
      </c>
      <c r="U271" s="19">
        <f>$N$1</f>
        <v>42443</v>
      </c>
      <c r="V271" s="19">
        <f>$O$1</f>
        <v>42474</v>
      </c>
      <c r="W271" s="19">
        <f>$P$1</f>
        <v>42504</v>
      </c>
      <c r="X271" s="20">
        <f>IF($K$1=X270,K272,IF($L$1=X270,L272,IF($M$1=X270,M272,IF($N$1=X270,N272,IF($O$1=X270,O272,IF($P$1=X270,P272))))))</f>
        <v>6</v>
      </c>
    </row>
    <row r="272" spans="1:24" s="3" customFormat="1">
      <c r="A272" s="3">
        <v>8</v>
      </c>
      <c r="D272" s="130">
        <v>8.8099999999999998E-2</v>
      </c>
      <c r="E272" s="130">
        <v>8.7209999999999996E-2</v>
      </c>
      <c r="F272" s="130">
        <v>8.3080000000000001E-2</v>
      </c>
      <c r="G272" s="130">
        <v>7.9009999999999997E-2</v>
      </c>
      <c r="H272" s="130">
        <v>7.7829999999999996E-2</v>
      </c>
      <c r="I272" s="130">
        <v>8.0149999999999999E-2</v>
      </c>
      <c r="J272" s="3">
        <v>8</v>
      </c>
      <c r="K272" s="20">
        <f>K271*-1</f>
        <v>12</v>
      </c>
      <c r="L272" s="20">
        <f t="shared" ref="L272:P272" si="231">L271*-1</f>
        <v>11</v>
      </c>
      <c r="M272" s="20">
        <f t="shared" si="231"/>
        <v>9</v>
      </c>
      <c r="N272" s="20">
        <f t="shared" si="231"/>
        <v>8</v>
      </c>
      <c r="O272" s="20">
        <f t="shared" si="231"/>
        <v>6</v>
      </c>
      <c r="P272" s="20">
        <f t="shared" si="231"/>
        <v>6</v>
      </c>
    </row>
    <row r="273" spans="1:15" s="3" customFormat="1">
      <c r="A273" s="3">
        <v>9</v>
      </c>
      <c r="D273" s="130">
        <v>8.7010000000000004E-2</v>
      </c>
      <c r="E273" s="130">
        <v>8.5629999999999998E-2</v>
      </c>
      <c r="F273" s="130">
        <v>8.2419999999999993E-2</v>
      </c>
      <c r="G273" s="130">
        <v>7.9560000000000006E-2</v>
      </c>
      <c r="H273" s="130">
        <v>7.9969999999999999E-2</v>
      </c>
      <c r="I273" s="130">
        <v>8.4159999999999999E-2</v>
      </c>
      <c r="J273" s="3">
        <v>9</v>
      </c>
    </row>
    <row r="274" spans="1:15" s="3" customFormat="1">
      <c r="A274" s="3">
        <v>10</v>
      </c>
      <c r="D274" s="130">
        <v>8.5620000000000002E-2</v>
      </c>
      <c r="E274" s="130">
        <v>8.4769999999999998E-2</v>
      </c>
      <c r="F274" s="130">
        <v>8.2580000000000001E-2</v>
      </c>
      <c r="G274" s="130">
        <v>8.1299999999999997E-2</v>
      </c>
      <c r="H274" s="130">
        <v>8.3610000000000004E-2</v>
      </c>
      <c r="I274" s="130">
        <v>8.6709999999999995E-2</v>
      </c>
      <c r="J274" s="3">
        <v>10</v>
      </c>
    </row>
    <row r="275" spans="1:15" s="3" customFormat="1">
      <c r="A275" s="3">
        <v>11</v>
      </c>
      <c r="D275" s="130">
        <v>8.4839999999999999E-2</v>
      </c>
      <c r="E275" s="130">
        <v>8.4709999999999994E-2</v>
      </c>
      <c r="F275" s="130">
        <v>8.3900000000000002E-2</v>
      </c>
      <c r="G275" s="130">
        <v>8.4489999999999996E-2</v>
      </c>
      <c r="H275" s="130">
        <v>8.5970000000000005E-2</v>
      </c>
      <c r="I275" s="130">
        <v>8.6169999999999997E-2</v>
      </c>
      <c r="J275" s="3">
        <v>11</v>
      </c>
    </row>
    <row r="276" spans="1:15">
      <c r="A276" s="3">
        <v>12</v>
      </c>
      <c r="D276" s="130">
        <v>8.4779999999999994E-2</v>
      </c>
      <c r="E276" s="130">
        <v>8.5739999999999997E-2</v>
      </c>
      <c r="F276" s="130">
        <v>8.6620000000000003E-2</v>
      </c>
      <c r="G276" s="130">
        <v>8.659E-2</v>
      </c>
      <c r="H276" s="130">
        <v>8.5540000000000005E-2</v>
      </c>
      <c r="I276" s="130">
        <v>8.548E-2</v>
      </c>
      <c r="J276" s="3">
        <v>12</v>
      </c>
    </row>
    <row r="277" spans="1:15" s="3" customFormat="1">
      <c r="A277" s="3">
        <v>13</v>
      </c>
      <c r="D277" s="130">
        <v>8.5720000000000005E-2</v>
      </c>
      <c r="E277" s="130">
        <v>8.8090000000000002E-2</v>
      </c>
      <c r="F277" s="130">
        <v>8.8410000000000002E-2</v>
      </c>
      <c r="G277" s="130">
        <v>8.6139999999999994E-2</v>
      </c>
      <c r="H277" s="130">
        <v>8.4949999999999998E-2</v>
      </c>
      <c r="I277" s="130">
        <v>8.4229999999999999E-2</v>
      </c>
      <c r="J277" s="3">
        <v>13</v>
      </c>
    </row>
    <row r="278" spans="1:15" s="3" customFormat="1">
      <c r="A278" s="3">
        <v>14</v>
      </c>
      <c r="D278" s="130">
        <v>8.7900000000000006E-2</v>
      </c>
      <c r="E278" s="130">
        <v>8.9660000000000004E-2</v>
      </c>
      <c r="F278" s="130">
        <v>8.7870000000000004E-2</v>
      </c>
      <c r="G278" s="130">
        <v>8.5550000000000001E-2</v>
      </c>
      <c r="H278" s="130">
        <v>8.3820000000000006E-2</v>
      </c>
      <c r="I278" s="130">
        <v>8.4739999999999996E-2</v>
      </c>
      <c r="J278" s="3">
        <v>14</v>
      </c>
    </row>
    <row r="279" spans="1:15" s="3" customFormat="1">
      <c r="A279" s="3">
        <v>15</v>
      </c>
      <c r="D279" s="130">
        <v>8.9380000000000001E-2</v>
      </c>
      <c r="E279" s="130">
        <v>8.9069999999999996E-2</v>
      </c>
      <c r="F279" s="130">
        <v>8.7190000000000004E-2</v>
      </c>
      <c r="G279" s="130">
        <v>8.4459999999999993E-2</v>
      </c>
      <c r="H279" s="130">
        <v>8.4330000000000002E-2</v>
      </c>
      <c r="I279" s="130">
        <v>8.5389999999999994E-2</v>
      </c>
      <c r="J279" s="3">
        <v>15</v>
      </c>
    </row>
    <row r="280" spans="1:15" s="3" customFormat="1">
      <c r="A280" s="3">
        <v>16</v>
      </c>
      <c r="D280" s="130">
        <v>8.8840000000000002E-2</v>
      </c>
      <c r="E280" s="130">
        <v>8.8359999999999994E-2</v>
      </c>
      <c r="F280" s="130">
        <v>8.6059999999999998E-2</v>
      </c>
      <c r="G280" s="130">
        <v>8.4889999999999993E-2</v>
      </c>
      <c r="H280" s="130">
        <v>8.4959999999999994E-2</v>
      </c>
      <c r="I280" s="130">
        <v>8.5730000000000001E-2</v>
      </c>
      <c r="J280" s="3">
        <v>16</v>
      </c>
      <c r="O280" s="21"/>
    </row>
    <row r="281" spans="1:15" s="3" customFormat="1">
      <c r="A281" s="3">
        <v>17</v>
      </c>
      <c r="D281" s="130">
        <v>8.8190000000000004E-2</v>
      </c>
      <c r="E281" s="130">
        <v>8.7230000000000002E-2</v>
      </c>
      <c r="F281" s="130">
        <v>8.6379999999999998E-2</v>
      </c>
      <c r="G281" s="130">
        <v>8.5449999999999998E-2</v>
      </c>
      <c r="H281" s="130">
        <v>8.5309999999999997E-2</v>
      </c>
      <c r="I281" s="130">
        <v>8.5769999999999999E-2</v>
      </c>
      <c r="J281" s="3">
        <v>17</v>
      </c>
    </row>
    <row r="282" spans="1:15">
      <c r="A282" s="3">
        <v>18</v>
      </c>
      <c r="D282" s="130">
        <v>8.7129999999999999E-2</v>
      </c>
      <c r="E282" s="130">
        <v>8.7470000000000006E-2</v>
      </c>
      <c r="F282" s="130">
        <v>8.6830000000000004E-2</v>
      </c>
      <c r="G282" s="130">
        <v>8.5750000000000007E-2</v>
      </c>
      <c r="H282" s="130">
        <v>8.5370000000000001E-2</v>
      </c>
      <c r="I282" s="130">
        <v>8.5790000000000005E-2</v>
      </c>
      <c r="J282" s="3">
        <v>18</v>
      </c>
    </row>
    <row r="283" spans="1:15" s="3" customFormat="1">
      <c r="A283" s="3">
        <v>19</v>
      </c>
      <c r="D283" s="130">
        <v>8.7359999999999993E-2</v>
      </c>
      <c r="E283" s="130">
        <v>8.7830000000000005E-2</v>
      </c>
      <c r="F283" s="130">
        <v>8.7040000000000006E-2</v>
      </c>
      <c r="G283" s="130">
        <v>8.5790000000000005E-2</v>
      </c>
      <c r="H283" s="130">
        <v>8.541E-2</v>
      </c>
      <c r="I283" s="130">
        <v>8.6430000000000007E-2</v>
      </c>
      <c r="J283" s="3">
        <v>19</v>
      </c>
    </row>
    <row r="284" spans="1:15" s="3" customFormat="1">
      <c r="A284" s="3">
        <v>20</v>
      </c>
      <c r="D284" s="130">
        <v>8.7709999999999996E-2</v>
      </c>
      <c r="E284" s="130">
        <v>8.7980000000000003E-2</v>
      </c>
      <c r="F284" s="130">
        <v>8.7010000000000004E-2</v>
      </c>
      <c r="G284" s="130">
        <v>8.5809999999999997E-2</v>
      </c>
      <c r="H284" s="130">
        <v>8.6029999999999995E-2</v>
      </c>
      <c r="I284" s="130">
        <v>8.7330000000000005E-2</v>
      </c>
      <c r="J284" s="3">
        <v>20</v>
      </c>
    </row>
    <row r="285" spans="1:15" s="3" customFormat="1">
      <c r="A285" s="3">
        <v>21</v>
      </c>
      <c r="D285" s="130">
        <v>8.7859999999999994E-2</v>
      </c>
      <c r="E285" s="130">
        <v>8.7910000000000002E-2</v>
      </c>
      <c r="F285" s="130">
        <v>8.6970000000000006E-2</v>
      </c>
      <c r="G285" s="130">
        <v>8.6379999999999998E-2</v>
      </c>
      <c r="H285" s="130">
        <v>8.6910000000000001E-2</v>
      </c>
      <c r="I285" s="130">
        <v>8.967E-2</v>
      </c>
      <c r="J285" s="3">
        <v>21</v>
      </c>
    </row>
    <row r="286" spans="1:15" s="3" customFormat="1">
      <c r="A286" s="3">
        <v>22</v>
      </c>
      <c r="D286" s="130">
        <v>8.7790000000000007E-2</v>
      </c>
      <c r="E286" s="130">
        <v>8.7830000000000005E-2</v>
      </c>
      <c r="F286" s="130">
        <v>8.7470000000000006E-2</v>
      </c>
      <c r="G286" s="130">
        <v>8.72E-2</v>
      </c>
      <c r="H286" s="130">
        <v>8.9169999999999999E-2</v>
      </c>
      <c r="I286" s="130">
        <v>9.1649999999999995E-2</v>
      </c>
      <c r="J286" s="3">
        <v>22</v>
      </c>
    </row>
    <row r="287" spans="1:15" s="3" customFormat="1">
      <c r="A287" s="3">
        <v>23</v>
      </c>
      <c r="D287" s="130">
        <v>8.7720000000000006E-2</v>
      </c>
      <c r="E287" s="130">
        <v>8.8270000000000001E-2</v>
      </c>
      <c r="F287" s="130">
        <v>8.8209999999999997E-2</v>
      </c>
      <c r="G287" s="130">
        <v>8.9349999999999999E-2</v>
      </c>
      <c r="H287" s="130">
        <v>9.1079999999999994E-2</v>
      </c>
      <c r="I287" s="130">
        <v>9.2340000000000005E-2</v>
      </c>
      <c r="J287" s="3">
        <v>23</v>
      </c>
    </row>
    <row r="288" spans="1:15">
      <c r="A288" s="3">
        <v>24</v>
      </c>
      <c r="D288" s="130">
        <v>8.8150000000000006E-2</v>
      </c>
      <c r="E288" s="130">
        <v>8.8940000000000005E-2</v>
      </c>
      <c r="F288" s="130">
        <v>9.0219999999999995E-2</v>
      </c>
      <c r="G288" s="130">
        <v>9.1170000000000001E-2</v>
      </c>
      <c r="H288" s="130">
        <v>9.1770000000000004E-2</v>
      </c>
      <c r="I288" s="130">
        <v>9.2240000000000003E-2</v>
      </c>
      <c r="J288" s="3">
        <v>24</v>
      </c>
    </row>
    <row r="289" spans="1:24">
      <c r="A289" s="3">
        <v>6</v>
      </c>
      <c r="C289" s="3" t="s">
        <v>6</v>
      </c>
      <c r="D289" s="131">
        <v>8.8539999999999994E-2</v>
      </c>
      <c r="E289" s="131">
        <v>8.7150000000000005E-2</v>
      </c>
      <c r="F289" s="131">
        <v>8.3330000000000001E-2</v>
      </c>
      <c r="G289" s="131">
        <v>7.8179999999999999E-2</v>
      </c>
      <c r="H289" s="131">
        <v>7.4859999999999996E-2</v>
      </c>
      <c r="I289" s="131">
        <v>7.4660000000000004E-2</v>
      </c>
      <c r="J289" s="3">
        <v>6</v>
      </c>
      <c r="K289" s="17">
        <f>MIN(D289:D307)</f>
        <v>8.2570000000000005E-2</v>
      </c>
      <c r="L289" s="17">
        <f t="shared" ref="L289" si="232">MIN(E289:E307)</f>
        <v>8.2489999999999994E-2</v>
      </c>
      <c r="M289" s="17">
        <f t="shared" ref="M289" si="233">MIN(F289:F307)</f>
        <v>8.0250000000000002E-2</v>
      </c>
      <c r="N289" s="17">
        <f t="shared" ref="N289" si="234">MIN(G289:G307)</f>
        <v>7.6939999999999995E-2</v>
      </c>
      <c r="O289" s="17">
        <f t="shared" ref="O289" si="235">MIN(H289:H307)</f>
        <v>7.4859999999999996E-2</v>
      </c>
      <c r="P289" s="17">
        <f t="shared" ref="P289" si="236">MIN(I289:I307)</f>
        <v>7.4660000000000004E-2</v>
      </c>
      <c r="Q289" s="17">
        <f>MIN(K289:P289)</f>
        <v>7.4660000000000004E-2</v>
      </c>
      <c r="R289" s="17">
        <f>K289</f>
        <v>8.2570000000000005E-2</v>
      </c>
      <c r="S289" s="17">
        <f t="shared" ref="S289" si="237">L289</f>
        <v>8.2489999999999994E-2</v>
      </c>
      <c r="T289" s="17">
        <f t="shared" ref="T289" si="238">M289</f>
        <v>8.0250000000000002E-2</v>
      </c>
      <c r="U289" s="17">
        <f t="shared" ref="U289" si="239">N289</f>
        <v>7.6939999999999995E-2</v>
      </c>
      <c r="V289" s="17">
        <f t="shared" ref="V289" si="240">O289</f>
        <v>7.4859999999999996E-2</v>
      </c>
      <c r="W289" s="17">
        <f t="shared" ref="W289" si="241">P289</f>
        <v>7.4660000000000004E-2</v>
      </c>
      <c r="X289" s="19">
        <f>HLOOKUP(Q289,R289:W290,2,FALSE)</f>
        <v>42504</v>
      </c>
    </row>
    <row r="290" spans="1:24" s="3" customFormat="1">
      <c r="A290" s="3">
        <v>7</v>
      </c>
      <c r="D290" s="131">
        <v>8.6599999999999996E-2</v>
      </c>
      <c r="E290" s="131">
        <v>8.6169999999999997E-2</v>
      </c>
      <c r="F290" s="131">
        <v>8.2290000000000002E-2</v>
      </c>
      <c r="G290" s="131">
        <v>7.7179999999999999E-2</v>
      </c>
      <c r="H290" s="131">
        <v>7.492E-2</v>
      </c>
      <c r="I290" s="131">
        <v>7.5679999999999997E-2</v>
      </c>
      <c r="J290" s="3">
        <v>7</v>
      </c>
      <c r="K290" s="20">
        <f>-VLOOKUP(K289,$D$289:$J$307,7,FALSE)</f>
        <v>-12</v>
      </c>
      <c r="L290" s="20">
        <f>-VLOOKUP(L289,$E$289:$J$307,6,FALSE)</f>
        <v>-11</v>
      </c>
      <c r="M290" s="20">
        <f>-VLOOKUP(M289,$F$289:$J$307,5,FALSE)</f>
        <v>-9</v>
      </c>
      <c r="N290" s="20">
        <f>-VLOOKUP(N289,$G$289:$J$307,4,FALSE)</f>
        <v>-8</v>
      </c>
      <c r="O290" s="20">
        <f>-VLOOKUP(O289,$H$289:$J$307,3,FALSE)</f>
        <v>-6</v>
      </c>
      <c r="P290" s="20">
        <f>-VLOOKUP(P289,$I$289:$J$307,2,FALSE)</f>
        <v>-6</v>
      </c>
      <c r="R290" s="19">
        <f>$K$1</f>
        <v>42352</v>
      </c>
      <c r="S290" s="19">
        <f>$L$1</f>
        <v>42383</v>
      </c>
      <c r="T290" s="19">
        <f>$M$1</f>
        <v>42414</v>
      </c>
      <c r="U290" s="19">
        <f>$N$1</f>
        <v>42443</v>
      </c>
      <c r="V290" s="19">
        <f>$O$1</f>
        <v>42474</v>
      </c>
      <c r="W290" s="19">
        <f>$P$1</f>
        <v>42504</v>
      </c>
      <c r="X290" s="20">
        <f>IF($K$1=X289,K291,IF($L$1=X289,L291,IF($M$1=X289,M291,IF($N$1=X289,N291,IF($O$1=X289,O291,IF($P$1=X289,P291))))))</f>
        <v>6</v>
      </c>
    </row>
    <row r="291" spans="1:24" s="3" customFormat="1">
      <c r="A291" s="3">
        <v>8</v>
      </c>
      <c r="D291" s="131">
        <v>8.5809999999999997E-2</v>
      </c>
      <c r="E291" s="131">
        <v>8.4900000000000003E-2</v>
      </c>
      <c r="F291" s="131">
        <v>8.0890000000000004E-2</v>
      </c>
      <c r="G291" s="131">
        <v>7.6939999999999995E-2</v>
      </c>
      <c r="H291" s="131">
        <v>7.5770000000000004E-2</v>
      </c>
      <c r="I291" s="131">
        <v>7.8020000000000006E-2</v>
      </c>
      <c r="J291" s="3">
        <v>8</v>
      </c>
      <c r="K291" s="20">
        <f>K290*-1</f>
        <v>12</v>
      </c>
      <c r="L291" s="20">
        <f t="shared" ref="L291:P291" si="242">L290*-1</f>
        <v>11</v>
      </c>
      <c r="M291" s="20">
        <f t="shared" si="242"/>
        <v>9</v>
      </c>
      <c r="N291" s="20">
        <f t="shared" si="242"/>
        <v>8</v>
      </c>
      <c r="O291" s="20">
        <f t="shared" si="242"/>
        <v>6</v>
      </c>
      <c r="P291" s="20">
        <f t="shared" si="242"/>
        <v>6</v>
      </c>
    </row>
    <row r="292" spans="1:24" s="3" customFormat="1">
      <c r="A292" s="3">
        <v>9</v>
      </c>
      <c r="D292" s="131">
        <v>8.473E-2</v>
      </c>
      <c r="E292" s="131">
        <v>8.3379999999999996E-2</v>
      </c>
      <c r="F292" s="131">
        <v>8.0250000000000002E-2</v>
      </c>
      <c r="G292" s="131">
        <v>7.7479999999999993E-2</v>
      </c>
      <c r="H292" s="131">
        <v>7.7850000000000003E-2</v>
      </c>
      <c r="I292" s="131">
        <v>8.1890000000000004E-2</v>
      </c>
      <c r="J292" s="3">
        <v>9</v>
      </c>
    </row>
    <row r="293" spans="1:24" s="3" customFormat="1">
      <c r="A293" s="3">
        <v>10</v>
      </c>
      <c r="D293" s="131">
        <v>8.3379999999999996E-2</v>
      </c>
      <c r="E293" s="131">
        <v>8.2549999999999998E-2</v>
      </c>
      <c r="F293" s="131">
        <v>8.0420000000000005E-2</v>
      </c>
      <c r="G293" s="131">
        <v>7.9170000000000004E-2</v>
      </c>
      <c r="H293" s="131">
        <v>8.1360000000000002E-2</v>
      </c>
      <c r="I293" s="131">
        <v>8.4370000000000001E-2</v>
      </c>
      <c r="J293" s="3">
        <v>10</v>
      </c>
    </row>
    <row r="294" spans="1:24" s="3" customFormat="1">
      <c r="A294" s="3">
        <v>11</v>
      </c>
      <c r="D294" s="131">
        <v>8.2619999999999999E-2</v>
      </c>
      <c r="E294" s="131">
        <v>8.2489999999999994E-2</v>
      </c>
      <c r="F294" s="131">
        <v>8.1699999999999995E-2</v>
      </c>
      <c r="G294" s="131">
        <v>8.2239999999999994E-2</v>
      </c>
      <c r="H294" s="131">
        <v>8.3659999999999998E-2</v>
      </c>
      <c r="I294" s="131">
        <v>8.387E-2</v>
      </c>
      <c r="J294" s="3">
        <v>11</v>
      </c>
    </row>
    <row r="295" spans="1:24">
      <c r="A295" s="3">
        <v>12</v>
      </c>
      <c r="D295" s="131">
        <v>8.2570000000000005E-2</v>
      </c>
      <c r="E295" s="131">
        <v>8.3479999999999999E-2</v>
      </c>
      <c r="F295" s="131">
        <v>8.4309999999999996E-2</v>
      </c>
      <c r="G295" s="131">
        <v>8.4279999999999994E-2</v>
      </c>
      <c r="H295" s="131">
        <v>8.3269999999999997E-2</v>
      </c>
      <c r="I295" s="131">
        <v>8.3199999999999996E-2</v>
      </c>
      <c r="J295" s="3">
        <v>12</v>
      </c>
    </row>
    <row r="296" spans="1:24" s="3" customFormat="1">
      <c r="A296" s="3">
        <v>13</v>
      </c>
      <c r="D296" s="131">
        <v>8.3479999999999999E-2</v>
      </c>
      <c r="E296" s="131">
        <v>8.5750000000000007E-2</v>
      </c>
      <c r="F296" s="131">
        <v>8.6059999999999998E-2</v>
      </c>
      <c r="G296" s="131">
        <v>8.387E-2</v>
      </c>
      <c r="H296" s="131">
        <v>8.269E-2</v>
      </c>
      <c r="I296" s="131">
        <v>8.1989999999999993E-2</v>
      </c>
      <c r="J296" s="3">
        <v>13</v>
      </c>
    </row>
    <row r="297" spans="1:24" s="3" customFormat="1">
      <c r="A297" s="3">
        <v>14</v>
      </c>
      <c r="D297" s="131">
        <v>8.5580000000000003E-2</v>
      </c>
      <c r="E297" s="131">
        <v>8.7279999999999996E-2</v>
      </c>
      <c r="F297" s="131">
        <v>8.5540000000000005E-2</v>
      </c>
      <c r="G297" s="131">
        <v>8.3290000000000003E-2</v>
      </c>
      <c r="H297" s="131">
        <v>8.1600000000000006E-2</v>
      </c>
      <c r="I297" s="131">
        <v>8.251E-2</v>
      </c>
      <c r="J297" s="3">
        <v>14</v>
      </c>
    </row>
    <row r="298" spans="1:24" s="3" customFormat="1">
      <c r="A298" s="3">
        <v>15</v>
      </c>
      <c r="D298" s="131">
        <v>8.7010000000000004E-2</v>
      </c>
      <c r="E298" s="131">
        <v>8.6709999999999995E-2</v>
      </c>
      <c r="F298" s="131">
        <v>8.4889999999999993E-2</v>
      </c>
      <c r="G298" s="131">
        <v>8.2229999999999998E-2</v>
      </c>
      <c r="H298" s="131">
        <v>8.2119999999999999E-2</v>
      </c>
      <c r="I298" s="131">
        <v>8.3159999999999998E-2</v>
      </c>
      <c r="J298" s="3">
        <v>15</v>
      </c>
    </row>
    <row r="299" spans="1:24" s="3" customFormat="1">
      <c r="A299" s="3">
        <v>16</v>
      </c>
      <c r="D299" s="131">
        <v>8.6499999999999994E-2</v>
      </c>
      <c r="E299" s="131">
        <v>8.6029999999999995E-2</v>
      </c>
      <c r="F299" s="131">
        <v>8.3790000000000003E-2</v>
      </c>
      <c r="G299" s="131">
        <v>8.2680000000000003E-2</v>
      </c>
      <c r="H299" s="131">
        <v>8.2750000000000004E-2</v>
      </c>
      <c r="I299" s="131">
        <v>8.3500000000000005E-2</v>
      </c>
      <c r="J299" s="3">
        <v>16</v>
      </c>
    </row>
    <row r="300" spans="1:24" s="3" customFormat="1">
      <c r="A300" s="3">
        <v>17</v>
      </c>
      <c r="D300" s="131">
        <v>8.5870000000000002E-2</v>
      </c>
      <c r="E300" s="131">
        <v>8.4930000000000005E-2</v>
      </c>
      <c r="F300" s="131">
        <v>8.412E-2</v>
      </c>
      <c r="G300" s="131">
        <v>8.3229999999999998E-2</v>
      </c>
      <c r="H300" s="131">
        <v>8.3089999999999997E-2</v>
      </c>
      <c r="I300" s="131">
        <v>8.3570000000000005E-2</v>
      </c>
      <c r="J300" s="3">
        <v>17</v>
      </c>
    </row>
    <row r="301" spans="1:24">
      <c r="A301" s="3">
        <v>18</v>
      </c>
      <c r="D301" s="131">
        <v>8.4839999999999999E-2</v>
      </c>
      <c r="E301" s="131">
        <v>8.5180000000000006E-2</v>
      </c>
      <c r="F301" s="131">
        <v>8.4570000000000006E-2</v>
      </c>
      <c r="G301" s="131">
        <v>8.3529999999999993E-2</v>
      </c>
      <c r="H301" s="131">
        <v>8.3180000000000004E-2</v>
      </c>
      <c r="I301" s="131">
        <v>8.362E-2</v>
      </c>
      <c r="J301" s="3">
        <v>18</v>
      </c>
    </row>
    <row r="302" spans="1:24" s="3" customFormat="1">
      <c r="A302" s="3">
        <v>19</v>
      </c>
      <c r="D302" s="131">
        <v>8.5080000000000003E-2</v>
      </c>
      <c r="E302" s="131">
        <v>8.5550000000000001E-2</v>
      </c>
      <c r="F302" s="131">
        <v>8.4779999999999994E-2</v>
      </c>
      <c r="G302" s="131">
        <v>8.3589999999999998E-2</v>
      </c>
      <c r="H302" s="131">
        <v>8.3250000000000005E-2</v>
      </c>
      <c r="I302" s="131">
        <v>8.4260000000000002E-2</v>
      </c>
      <c r="J302" s="3">
        <v>19</v>
      </c>
    </row>
    <row r="303" spans="1:24" s="3" customFormat="1">
      <c r="A303" s="3">
        <v>20</v>
      </c>
      <c r="D303" s="131">
        <v>8.5430000000000006E-2</v>
      </c>
      <c r="E303" s="131">
        <v>8.5699999999999998E-2</v>
      </c>
      <c r="F303" s="131">
        <v>8.4779999999999994E-2</v>
      </c>
      <c r="G303" s="131">
        <v>8.3640000000000006E-2</v>
      </c>
      <c r="H303" s="131">
        <v>8.387E-2</v>
      </c>
      <c r="I303" s="131">
        <v>8.5150000000000003E-2</v>
      </c>
      <c r="J303" s="3">
        <v>20</v>
      </c>
    </row>
    <row r="304" spans="1:24" s="3" customFormat="1">
      <c r="A304" s="3">
        <v>21</v>
      </c>
      <c r="D304" s="131">
        <v>8.5589999999999999E-2</v>
      </c>
      <c r="E304" s="131">
        <v>8.5650000000000004E-2</v>
      </c>
      <c r="F304" s="131">
        <v>8.4760000000000002E-2</v>
      </c>
      <c r="G304" s="131">
        <v>8.4209999999999993E-2</v>
      </c>
      <c r="H304" s="131">
        <v>8.4739999999999996E-2</v>
      </c>
      <c r="I304" s="131">
        <v>8.7429999999999994E-2</v>
      </c>
      <c r="J304" s="3">
        <v>21</v>
      </c>
    </row>
    <row r="305" spans="1:12" s="3" customFormat="1">
      <c r="A305" s="3">
        <v>22</v>
      </c>
      <c r="D305" s="131">
        <v>8.5550000000000001E-2</v>
      </c>
      <c r="E305" s="131">
        <v>8.5589999999999999E-2</v>
      </c>
      <c r="F305" s="131">
        <v>8.5260000000000002E-2</v>
      </c>
      <c r="G305" s="131">
        <v>8.5029999999999994E-2</v>
      </c>
      <c r="H305" s="131">
        <v>8.6940000000000003E-2</v>
      </c>
      <c r="I305" s="131">
        <v>8.9380000000000001E-2</v>
      </c>
      <c r="J305" s="3">
        <v>22</v>
      </c>
    </row>
    <row r="306" spans="1:12" s="3" customFormat="1">
      <c r="A306" s="3">
        <v>23</v>
      </c>
      <c r="D306" s="131">
        <v>8.5500000000000007E-2</v>
      </c>
      <c r="E306" s="131">
        <v>8.6040000000000005E-2</v>
      </c>
      <c r="F306" s="131">
        <v>8.5999999999999993E-2</v>
      </c>
      <c r="G306" s="131">
        <v>8.7120000000000003E-2</v>
      </c>
      <c r="H306" s="131">
        <v>8.8830000000000006E-2</v>
      </c>
      <c r="I306" s="131">
        <v>9.0069999999999997E-2</v>
      </c>
      <c r="J306" s="3">
        <v>23</v>
      </c>
    </row>
    <row r="307" spans="1:12">
      <c r="A307" s="3">
        <v>24</v>
      </c>
      <c r="D307" s="131">
        <v>8.5919999999999996E-2</v>
      </c>
      <c r="E307" s="131">
        <v>8.6709999999999995E-2</v>
      </c>
      <c r="F307" s="131">
        <v>8.7970000000000007E-2</v>
      </c>
      <c r="G307" s="131">
        <v>8.8919999999999999E-2</v>
      </c>
      <c r="H307" s="131">
        <v>8.9510000000000006E-2</v>
      </c>
      <c r="I307" s="131">
        <v>8.9980000000000004E-2</v>
      </c>
      <c r="J307" s="3">
        <v>24</v>
      </c>
    </row>
    <row r="308" spans="1:12">
      <c r="D308" s="73"/>
      <c r="E308" s="73"/>
      <c r="F308" s="73"/>
      <c r="G308" s="73"/>
      <c r="H308" s="73"/>
      <c r="I308" s="73"/>
      <c r="J308" s="3"/>
      <c r="K308" s="3"/>
      <c r="L308" s="3"/>
    </row>
    <row r="309" spans="1:12">
      <c r="D309" s="71"/>
      <c r="E309" s="71"/>
      <c r="F309" s="71"/>
      <c r="G309" s="71"/>
      <c r="H309" s="71"/>
    </row>
    <row r="310" spans="1:12">
      <c r="D310" s="71"/>
      <c r="E310" s="71"/>
      <c r="F310" s="71"/>
      <c r="G310" s="71"/>
      <c r="H310" s="71"/>
    </row>
    <row r="311" spans="1:12">
      <c r="D311" s="71"/>
      <c r="E311" s="71"/>
      <c r="F311" s="71"/>
      <c r="G311" s="71"/>
      <c r="H311" s="71"/>
    </row>
    <row r="312" spans="1:12">
      <c r="D312" s="71"/>
      <c r="E312" s="71"/>
      <c r="F312" s="71"/>
      <c r="G312" s="71"/>
      <c r="H312" s="71"/>
    </row>
    <row r="313" spans="1:12">
      <c r="D313" s="71"/>
      <c r="E313" s="71"/>
      <c r="F313" s="71"/>
      <c r="G313" s="71"/>
      <c r="H313" s="71"/>
    </row>
    <row r="314" spans="1:12">
      <c r="D314" s="71"/>
      <c r="E314" s="71"/>
      <c r="F314" s="71"/>
      <c r="G314" s="71"/>
      <c r="H314" s="71"/>
    </row>
    <row r="315" spans="1:12">
      <c r="D315" s="71"/>
      <c r="E315" s="71"/>
      <c r="F315" s="71"/>
      <c r="G315" s="71"/>
      <c r="H315" s="71"/>
    </row>
    <row r="316" spans="1:12">
      <c r="D316" s="71"/>
      <c r="E316" s="71"/>
      <c r="F316" s="71"/>
      <c r="G316" s="71"/>
      <c r="H316" s="71"/>
    </row>
    <row r="317" spans="1:12">
      <c r="D317" s="71"/>
      <c r="E317" s="71"/>
      <c r="F317" s="71"/>
      <c r="G317" s="71"/>
      <c r="H317" s="71"/>
    </row>
    <row r="318" spans="1:12">
      <c r="D318" s="71"/>
      <c r="E318" s="71"/>
      <c r="F318" s="71"/>
      <c r="G318" s="71"/>
      <c r="H318" s="71"/>
    </row>
    <row r="319" spans="1:12">
      <c r="D319" s="71"/>
      <c r="E319" s="71"/>
      <c r="F319" s="71"/>
      <c r="G319" s="71"/>
      <c r="H319" s="71"/>
    </row>
    <row r="320" spans="1:12">
      <c r="D320" s="71"/>
      <c r="E320" s="71"/>
      <c r="F320" s="71"/>
      <c r="G320" s="71"/>
      <c r="H320" s="71"/>
    </row>
    <row r="321" spans="4:8">
      <c r="D321" s="71"/>
      <c r="E321" s="71"/>
      <c r="F321" s="71"/>
      <c r="G321" s="71"/>
      <c r="H321" s="71"/>
    </row>
    <row r="322" spans="4:8">
      <c r="D322" s="71"/>
      <c r="E322" s="71"/>
      <c r="F322" s="71"/>
      <c r="G322" s="71"/>
      <c r="H322" s="71"/>
    </row>
    <row r="323" spans="4:8">
      <c r="D323" s="71"/>
      <c r="E323" s="71"/>
      <c r="F323" s="71"/>
      <c r="G323" s="71"/>
      <c r="H323" s="71"/>
    </row>
    <row r="324" spans="4:8">
      <c r="D324" s="71"/>
      <c r="E324" s="71"/>
      <c r="F324" s="71"/>
      <c r="G324" s="71"/>
      <c r="H324" s="71"/>
    </row>
    <row r="325" spans="4:8">
      <c r="D325" s="71"/>
      <c r="E325" s="71"/>
      <c r="F325" s="71"/>
      <c r="G325" s="71"/>
      <c r="H325" s="71"/>
    </row>
    <row r="326" spans="4:8">
      <c r="D326" s="71"/>
      <c r="E326" s="71"/>
      <c r="F326" s="71"/>
      <c r="G326" s="71"/>
      <c r="H326" s="71"/>
    </row>
    <row r="327" spans="4:8">
      <c r="D327" s="71"/>
      <c r="E327" s="71"/>
      <c r="F327" s="71"/>
      <c r="G327" s="71"/>
      <c r="H327" s="71"/>
    </row>
    <row r="328" spans="4:8">
      <c r="D328" s="71"/>
      <c r="E328" s="71"/>
      <c r="F328" s="71"/>
      <c r="G328" s="71"/>
      <c r="H328" s="71"/>
    </row>
    <row r="329" spans="4:8">
      <c r="D329" s="71"/>
      <c r="E329" s="71"/>
      <c r="F329" s="71"/>
      <c r="G329" s="71"/>
      <c r="H329" s="71"/>
    </row>
    <row r="330" spans="4:8">
      <c r="D330" s="71"/>
      <c r="E330" s="71"/>
      <c r="F330" s="71"/>
      <c r="G330" s="71"/>
      <c r="H330" s="71"/>
    </row>
    <row r="331" spans="4:8">
      <c r="D331" s="71"/>
      <c r="E331" s="71"/>
      <c r="F331" s="71"/>
      <c r="G331" s="71"/>
      <c r="H331" s="71"/>
    </row>
    <row r="332" spans="4:8">
      <c r="D332" s="71"/>
      <c r="E332" s="71"/>
      <c r="F332" s="71"/>
      <c r="G332" s="71"/>
      <c r="H332" s="71"/>
    </row>
    <row r="333" spans="4:8">
      <c r="D333" s="71"/>
      <c r="E333" s="71"/>
      <c r="F333" s="71"/>
      <c r="G333" s="71"/>
      <c r="H333" s="71"/>
    </row>
    <row r="334" spans="4:8">
      <c r="D334" s="71"/>
      <c r="E334" s="71"/>
      <c r="F334" s="71"/>
      <c r="G334" s="71"/>
      <c r="H334" s="71"/>
    </row>
    <row r="335" spans="4:8">
      <c r="D335" s="71"/>
      <c r="E335" s="71"/>
      <c r="F335" s="71"/>
      <c r="G335" s="71"/>
      <c r="H335" s="71"/>
    </row>
    <row r="336" spans="4:8">
      <c r="D336" s="71"/>
      <c r="E336" s="71"/>
      <c r="F336" s="71"/>
      <c r="G336" s="71"/>
      <c r="H336" s="71"/>
    </row>
    <row r="337" spans="4:8">
      <c r="D337" s="71"/>
      <c r="E337" s="71"/>
      <c r="F337" s="71"/>
      <c r="G337" s="71"/>
      <c r="H337" s="71"/>
    </row>
    <row r="338" spans="4:8">
      <c r="D338" s="71"/>
      <c r="E338" s="71"/>
      <c r="F338" s="71"/>
      <c r="G338" s="71"/>
      <c r="H338" s="71"/>
    </row>
    <row r="339" spans="4:8">
      <c r="D339" s="71"/>
      <c r="E339" s="71"/>
      <c r="F339" s="71"/>
      <c r="G339" s="71"/>
      <c r="H339" s="71"/>
    </row>
    <row r="340" spans="4:8">
      <c r="D340" s="71"/>
      <c r="E340" s="71"/>
      <c r="F340" s="71"/>
      <c r="G340" s="71"/>
      <c r="H340" s="71"/>
    </row>
    <row r="341" spans="4:8">
      <c r="D341" s="71"/>
      <c r="E341" s="71"/>
      <c r="F341" s="71"/>
      <c r="G341" s="71"/>
      <c r="H341" s="71"/>
    </row>
    <row r="342" spans="4:8">
      <c r="D342" s="71"/>
      <c r="E342" s="71"/>
      <c r="F342" s="71"/>
      <c r="G342" s="71"/>
      <c r="H342" s="71"/>
    </row>
    <row r="343" spans="4:8">
      <c r="D343" s="71"/>
      <c r="E343" s="71"/>
      <c r="F343" s="71"/>
      <c r="G343" s="71"/>
      <c r="H343" s="71"/>
    </row>
    <row r="344" spans="4:8">
      <c r="D344" s="71"/>
      <c r="E344" s="71"/>
      <c r="F344" s="71"/>
      <c r="G344" s="71"/>
      <c r="H344" s="71"/>
    </row>
    <row r="345" spans="4:8">
      <c r="D345" s="71"/>
      <c r="E345" s="71"/>
      <c r="F345" s="71"/>
      <c r="G345" s="71"/>
      <c r="H345" s="71"/>
    </row>
    <row r="346" spans="4:8">
      <c r="D346" s="71"/>
      <c r="E346" s="71"/>
      <c r="F346" s="71"/>
      <c r="G346" s="71"/>
      <c r="H346" s="71"/>
    </row>
    <row r="347" spans="4:8">
      <c r="D347" s="71"/>
      <c r="E347" s="71"/>
      <c r="F347" s="71"/>
      <c r="G347" s="71"/>
      <c r="H347" s="71"/>
    </row>
    <row r="348" spans="4:8">
      <c r="D348" s="71"/>
      <c r="E348" s="71"/>
      <c r="F348" s="71"/>
      <c r="G348" s="71"/>
      <c r="H348" s="71"/>
    </row>
    <row r="349" spans="4:8">
      <c r="D349" s="71"/>
      <c r="E349" s="71"/>
      <c r="F349" s="71"/>
      <c r="G349" s="71"/>
      <c r="H349" s="71"/>
    </row>
    <row r="350" spans="4:8">
      <c r="D350" s="71"/>
      <c r="E350" s="71"/>
      <c r="F350" s="71"/>
      <c r="G350" s="71"/>
      <c r="H350" s="71"/>
    </row>
    <row r="351" spans="4:8">
      <c r="D351" s="71"/>
      <c r="E351" s="71"/>
      <c r="F351" s="71"/>
      <c r="G351" s="71"/>
      <c r="H351" s="71"/>
    </row>
    <row r="352" spans="4:8">
      <c r="D352" s="71"/>
      <c r="E352" s="71"/>
      <c r="F352" s="71"/>
      <c r="G352" s="71"/>
      <c r="H352" s="71"/>
    </row>
    <row r="353" spans="4:8">
      <c r="D353" s="71"/>
      <c r="E353" s="71"/>
      <c r="F353" s="71"/>
      <c r="G353" s="71"/>
      <c r="H353" s="71"/>
    </row>
    <row r="354" spans="4:8">
      <c r="D354" s="71"/>
      <c r="E354" s="71"/>
      <c r="F354" s="71"/>
      <c r="G354" s="71"/>
      <c r="H354" s="71"/>
    </row>
    <row r="355" spans="4:8">
      <c r="D355" s="71"/>
      <c r="E355" s="71"/>
      <c r="F355" s="71"/>
      <c r="G355" s="71"/>
      <c r="H355" s="71"/>
    </row>
    <row r="356" spans="4:8">
      <c r="D356" s="71"/>
      <c r="E356" s="71"/>
      <c r="F356" s="71"/>
      <c r="G356" s="71"/>
      <c r="H356" s="71"/>
    </row>
    <row r="357" spans="4:8">
      <c r="D357" s="71"/>
      <c r="E357" s="71"/>
      <c r="F357" s="71"/>
      <c r="G357" s="71"/>
      <c r="H357" s="71"/>
    </row>
    <row r="358" spans="4:8">
      <c r="D358" s="71"/>
      <c r="E358" s="71"/>
      <c r="F358" s="71"/>
      <c r="G358" s="71"/>
      <c r="H358" s="71"/>
    </row>
    <row r="359" spans="4:8">
      <c r="D359" s="71"/>
      <c r="E359" s="71"/>
      <c r="F359" s="71"/>
      <c r="G359" s="71"/>
      <c r="H359" s="71"/>
    </row>
    <row r="360" spans="4:8">
      <c r="D360" s="71"/>
      <c r="E360" s="71"/>
      <c r="F360" s="71"/>
      <c r="G360" s="71"/>
      <c r="H360" s="71"/>
    </row>
    <row r="361" spans="4:8">
      <c r="D361" s="71"/>
      <c r="E361" s="71"/>
      <c r="F361" s="71"/>
      <c r="G361" s="71"/>
      <c r="H361" s="71"/>
    </row>
    <row r="362" spans="4:8">
      <c r="D362" s="71"/>
      <c r="E362" s="71"/>
      <c r="F362" s="71"/>
      <c r="G362" s="71"/>
      <c r="H362" s="71"/>
    </row>
    <row r="363" spans="4:8">
      <c r="D363" s="71"/>
      <c r="E363" s="71"/>
      <c r="F363" s="71"/>
      <c r="G363" s="71"/>
      <c r="H363" s="71"/>
    </row>
    <row r="364" spans="4:8">
      <c r="D364" s="71"/>
      <c r="E364" s="71"/>
      <c r="F364" s="71"/>
      <c r="G364" s="71"/>
      <c r="H364" s="71"/>
    </row>
    <row r="365" spans="4:8">
      <c r="D365" s="71"/>
      <c r="E365" s="71"/>
      <c r="F365" s="71"/>
      <c r="G365" s="71"/>
      <c r="H365" s="71"/>
    </row>
    <row r="366" spans="4:8">
      <c r="D366" s="71"/>
      <c r="E366" s="71"/>
      <c r="F366" s="71"/>
      <c r="G366" s="71"/>
      <c r="H366" s="71"/>
    </row>
    <row r="367" spans="4:8">
      <c r="D367" s="71"/>
      <c r="E367" s="71"/>
      <c r="F367" s="71"/>
      <c r="G367" s="71"/>
      <c r="H367" s="71"/>
    </row>
    <row r="368" spans="4:8">
      <c r="D368" s="71"/>
      <c r="E368" s="71"/>
      <c r="F368" s="71"/>
      <c r="G368" s="71"/>
      <c r="H368" s="71"/>
    </row>
    <row r="369" spans="4:8">
      <c r="D369" s="71"/>
      <c r="E369" s="71"/>
      <c r="F369" s="71"/>
      <c r="G369" s="71"/>
      <c r="H369" s="71"/>
    </row>
    <row r="370" spans="4:8">
      <c r="D370" s="71"/>
      <c r="E370" s="71"/>
      <c r="F370" s="71"/>
      <c r="G370" s="71"/>
      <c r="H370" s="71"/>
    </row>
    <row r="371" spans="4:8">
      <c r="D371" s="71"/>
      <c r="E371" s="71"/>
      <c r="F371" s="71"/>
      <c r="G371" s="71"/>
      <c r="H371" s="71"/>
    </row>
    <row r="372" spans="4:8">
      <c r="D372" s="71"/>
      <c r="E372" s="71"/>
      <c r="F372" s="71"/>
      <c r="G372" s="71"/>
      <c r="H372" s="71"/>
    </row>
    <row r="373" spans="4:8">
      <c r="D373" s="71"/>
      <c r="E373" s="71"/>
      <c r="F373" s="71"/>
      <c r="G373" s="71"/>
      <c r="H373" s="71"/>
    </row>
    <row r="374" spans="4:8">
      <c r="D374" s="71"/>
      <c r="E374" s="71"/>
      <c r="F374" s="71"/>
      <c r="G374" s="71"/>
      <c r="H374" s="71"/>
    </row>
    <row r="375" spans="4:8">
      <c r="D375" s="71"/>
      <c r="E375" s="71"/>
      <c r="F375" s="71"/>
      <c r="G375" s="71"/>
      <c r="H375" s="71"/>
    </row>
    <row r="376" spans="4:8">
      <c r="D376" s="71"/>
      <c r="E376" s="71"/>
      <c r="F376" s="71"/>
      <c r="G376" s="71"/>
      <c r="H376" s="71"/>
    </row>
    <row r="377" spans="4:8">
      <c r="D377" s="71"/>
      <c r="E377" s="71"/>
      <c r="F377" s="71"/>
      <c r="G377" s="71"/>
      <c r="H377" s="71"/>
    </row>
    <row r="378" spans="4:8">
      <c r="D378" s="71"/>
      <c r="E378" s="71"/>
      <c r="F378" s="71"/>
      <c r="G378" s="71"/>
      <c r="H378" s="71"/>
    </row>
    <row r="379" spans="4:8">
      <c r="D379" s="71"/>
      <c r="E379" s="71"/>
      <c r="F379" s="71"/>
      <c r="G379" s="71"/>
      <c r="H379" s="71"/>
    </row>
    <row r="380" spans="4:8">
      <c r="D380" s="71"/>
      <c r="E380" s="71"/>
      <c r="F380" s="71"/>
      <c r="G380" s="71"/>
      <c r="H380" s="71"/>
    </row>
    <row r="381" spans="4:8">
      <c r="D381" s="71"/>
      <c r="E381" s="71"/>
      <c r="F381" s="71"/>
      <c r="G381" s="71"/>
      <c r="H381" s="71"/>
    </row>
    <row r="382" spans="4:8">
      <c r="D382" s="71"/>
      <c r="E382" s="71"/>
      <c r="F382" s="71"/>
      <c r="G382" s="71"/>
      <c r="H382" s="71"/>
    </row>
    <row r="383" spans="4:8">
      <c r="D383" s="71"/>
      <c r="E383" s="71"/>
      <c r="F383" s="71"/>
      <c r="G383" s="71"/>
      <c r="H383" s="71"/>
    </row>
    <row r="384" spans="4:8">
      <c r="D384" s="71"/>
      <c r="E384" s="71"/>
      <c r="F384" s="71"/>
      <c r="G384" s="71"/>
      <c r="H384" s="71"/>
    </row>
    <row r="385" spans="4:8">
      <c r="D385" s="71"/>
      <c r="E385" s="71"/>
      <c r="F385" s="71"/>
      <c r="G385" s="71"/>
      <c r="H385" s="71"/>
    </row>
    <row r="386" spans="4:8">
      <c r="D386" s="71"/>
      <c r="E386" s="71"/>
      <c r="F386" s="71"/>
      <c r="G386" s="71"/>
      <c r="H386" s="71"/>
    </row>
    <row r="387" spans="4:8">
      <c r="D387" s="71"/>
      <c r="E387" s="71"/>
      <c r="F387" s="71"/>
      <c r="G387" s="71"/>
      <c r="H387" s="71"/>
    </row>
    <row r="388" spans="4:8">
      <c r="D388" s="71"/>
      <c r="E388" s="71"/>
      <c r="F388" s="71"/>
      <c r="G388" s="71"/>
      <c r="H388" s="71"/>
    </row>
    <row r="389" spans="4:8">
      <c r="D389" s="71"/>
      <c r="E389" s="71"/>
      <c r="F389" s="71"/>
      <c r="G389" s="71"/>
      <c r="H389" s="71"/>
    </row>
    <row r="390" spans="4:8">
      <c r="D390" s="71"/>
      <c r="E390" s="71"/>
      <c r="F390" s="71"/>
      <c r="G390" s="71"/>
      <c r="H390" s="71"/>
    </row>
    <row r="391" spans="4:8">
      <c r="D391" s="71"/>
      <c r="E391" s="71"/>
      <c r="F391" s="71"/>
      <c r="G391" s="71"/>
      <c r="H391" s="71"/>
    </row>
    <row r="392" spans="4:8">
      <c r="D392" s="71"/>
      <c r="E392" s="71"/>
      <c r="F392" s="71"/>
      <c r="G392" s="71"/>
      <c r="H392" s="71"/>
    </row>
    <row r="393" spans="4:8">
      <c r="D393" s="71"/>
      <c r="E393" s="71"/>
      <c r="F393" s="71"/>
      <c r="G393" s="71"/>
      <c r="H393" s="71"/>
    </row>
    <row r="394" spans="4:8">
      <c r="D394" s="71"/>
      <c r="E394" s="71"/>
      <c r="F394" s="71"/>
      <c r="G394" s="71"/>
      <c r="H394" s="71"/>
    </row>
    <row r="395" spans="4:8">
      <c r="D395" s="71"/>
      <c r="E395" s="71"/>
      <c r="F395" s="71"/>
      <c r="G395" s="71"/>
      <c r="H395" s="71"/>
    </row>
    <row r="396" spans="4:8">
      <c r="D396" s="71"/>
      <c r="E396" s="71"/>
      <c r="F396" s="71"/>
      <c r="G396" s="71"/>
      <c r="H396" s="71"/>
    </row>
    <row r="397" spans="4:8">
      <c r="D397" s="71"/>
      <c r="E397" s="71"/>
      <c r="F397" s="71"/>
      <c r="G397" s="71"/>
      <c r="H397" s="71"/>
    </row>
    <row r="398" spans="4:8">
      <c r="D398" s="71"/>
      <c r="E398" s="71"/>
      <c r="F398" s="71"/>
      <c r="G398" s="71"/>
      <c r="H398" s="71"/>
    </row>
    <row r="399" spans="4:8">
      <c r="D399" s="71"/>
      <c r="E399" s="71"/>
      <c r="F399" s="71"/>
      <c r="G399" s="71"/>
      <c r="H399" s="71"/>
    </row>
    <row r="400" spans="4:8">
      <c r="D400" s="71"/>
      <c r="E400" s="71"/>
      <c r="F400" s="71"/>
      <c r="G400" s="71"/>
      <c r="H400" s="71"/>
    </row>
    <row r="401" spans="4:8">
      <c r="D401" s="71"/>
      <c r="E401" s="71"/>
      <c r="F401" s="71"/>
      <c r="G401" s="71"/>
      <c r="H401" s="71"/>
    </row>
    <row r="402" spans="4:8">
      <c r="D402" s="71"/>
      <c r="E402" s="71"/>
      <c r="F402" s="71"/>
      <c r="G402" s="71"/>
      <c r="H402" s="71"/>
    </row>
    <row r="403" spans="4:8">
      <c r="D403" s="71"/>
      <c r="E403" s="71"/>
      <c r="F403" s="71"/>
      <c r="G403" s="71"/>
      <c r="H403" s="71"/>
    </row>
    <row r="404" spans="4:8">
      <c r="D404" s="71"/>
      <c r="E404" s="71"/>
      <c r="F404" s="71"/>
      <c r="G404" s="71"/>
      <c r="H404" s="71"/>
    </row>
    <row r="405" spans="4:8">
      <c r="D405" s="71"/>
      <c r="E405" s="71"/>
      <c r="F405" s="71"/>
      <c r="G405" s="71"/>
      <c r="H405" s="71"/>
    </row>
    <row r="406" spans="4:8">
      <c r="D406" s="71"/>
      <c r="E406" s="71"/>
      <c r="F406" s="71"/>
      <c r="G406" s="71"/>
      <c r="H406" s="71"/>
    </row>
    <row r="407" spans="4:8">
      <c r="D407" s="71"/>
      <c r="E407" s="71"/>
      <c r="F407" s="71"/>
      <c r="G407" s="71"/>
      <c r="H407" s="71"/>
    </row>
    <row r="408" spans="4:8">
      <c r="D408" s="71"/>
      <c r="E408" s="71"/>
      <c r="F408" s="71"/>
      <c r="G408" s="71"/>
      <c r="H408" s="71"/>
    </row>
    <row r="409" spans="4:8">
      <c r="D409" s="71"/>
      <c r="E409" s="71"/>
      <c r="F409" s="71"/>
      <c r="G409" s="71"/>
      <c r="H409" s="71"/>
    </row>
    <row r="410" spans="4:8">
      <c r="D410" s="71"/>
      <c r="E410" s="71"/>
      <c r="F410" s="71"/>
      <c r="G410" s="71"/>
      <c r="H410" s="71"/>
    </row>
    <row r="411" spans="4:8">
      <c r="D411" s="71"/>
      <c r="E411" s="71"/>
      <c r="F411" s="71"/>
      <c r="G411" s="71"/>
      <c r="H411" s="71"/>
    </row>
    <row r="412" spans="4:8">
      <c r="D412" s="71"/>
      <c r="E412" s="71"/>
      <c r="F412" s="71"/>
      <c r="G412" s="71"/>
      <c r="H412" s="71"/>
    </row>
    <row r="413" spans="4:8">
      <c r="D413" s="71"/>
      <c r="E413" s="71"/>
      <c r="F413" s="71"/>
      <c r="G413" s="71"/>
      <c r="H413" s="71"/>
    </row>
    <row r="414" spans="4:8">
      <c r="D414" s="71"/>
      <c r="E414" s="71"/>
      <c r="F414" s="71"/>
      <c r="G414" s="71"/>
      <c r="H414" s="71"/>
    </row>
    <row r="415" spans="4:8">
      <c r="D415" s="71"/>
      <c r="E415" s="71"/>
      <c r="F415" s="71"/>
      <c r="G415" s="71"/>
      <c r="H415" s="71"/>
    </row>
    <row r="416" spans="4:8">
      <c r="D416" s="71"/>
      <c r="E416" s="71"/>
      <c r="F416" s="71"/>
      <c r="G416" s="71"/>
      <c r="H416" s="71"/>
    </row>
    <row r="417" spans="4:8">
      <c r="D417" s="71"/>
      <c r="E417" s="71"/>
      <c r="F417" s="71"/>
      <c r="G417" s="71"/>
      <c r="H417" s="71"/>
    </row>
    <row r="418" spans="4:8">
      <c r="D418" s="71"/>
      <c r="E418" s="71"/>
      <c r="F418" s="71"/>
      <c r="G418" s="71"/>
      <c r="H418" s="71"/>
    </row>
    <row r="419" spans="4:8">
      <c r="D419" s="71"/>
      <c r="E419" s="71"/>
      <c r="F419" s="71"/>
      <c r="G419" s="71"/>
      <c r="H419" s="71"/>
    </row>
    <row r="420" spans="4:8">
      <c r="D420" s="71"/>
      <c r="E420" s="71"/>
      <c r="F420" s="71"/>
      <c r="G420" s="71"/>
      <c r="H420" s="71"/>
    </row>
    <row r="421" spans="4:8">
      <c r="D421" s="71"/>
      <c r="E421" s="71"/>
      <c r="F421" s="71"/>
      <c r="G421" s="71"/>
      <c r="H421" s="71"/>
    </row>
    <row r="423" spans="4:8">
      <c r="D423" s="71"/>
      <c r="E423" s="71"/>
      <c r="F423" s="71"/>
      <c r="G423" s="71"/>
      <c r="H423" s="71"/>
    </row>
    <row r="424" spans="4:8">
      <c r="D424" s="71"/>
      <c r="E424" s="71"/>
      <c r="F424" s="71"/>
      <c r="G424" s="71"/>
      <c r="H424" s="71"/>
    </row>
    <row r="425" spans="4:8">
      <c r="D425" s="71"/>
      <c r="E425" s="71"/>
      <c r="F425" s="71"/>
      <c r="G425" s="71"/>
      <c r="H425" s="71"/>
    </row>
    <row r="426" spans="4:8">
      <c r="D426" s="71"/>
      <c r="E426" s="71"/>
      <c r="F426" s="71"/>
      <c r="G426" s="71"/>
      <c r="H426" s="71"/>
    </row>
    <row r="427" spans="4:8">
      <c r="D427" s="71"/>
      <c r="E427" s="71"/>
      <c r="F427" s="71"/>
      <c r="G427" s="71"/>
      <c r="H427" s="71"/>
    </row>
    <row r="428" spans="4:8">
      <c r="D428" s="71"/>
      <c r="E428" s="71"/>
      <c r="F428" s="71"/>
      <c r="G428" s="71"/>
      <c r="H428" s="71"/>
    </row>
    <row r="429" spans="4:8">
      <c r="D429" s="71"/>
      <c r="E429" s="71"/>
      <c r="F429" s="71"/>
      <c r="G429" s="71"/>
      <c r="H429" s="71"/>
    </row>
    <row r="430" spans="4:8">
      <c r="D430" s="71"/>
      <c r="E430" s="71"/>
      <c r="F430" s="71"/>
      <c r="G430" s="71"/>
      <c r="H430" s="71"/>
    </row>
    <row r="431" spans="4:8">
      <c r="D431" s="71"/>
      <c r="E431" s="71"/>
      <c r="F431" s="71"/>
      <c r="G431" s="71"/>
      <c r="H431" s="71"/>
    </row>
    <row r="432" spans="4:8">
      <c r="D432" s="71"/>
      <c r="E432" s="71"/>
      <c r="F432" s="71"/>
      <c r="G432" s="71"/>
      <c r="H432" s="71"/>
    </row>
    <row r="433" spans="4:8">
      <c r="D433" s="71"/>
      <c r="E433" s="71"/>
      <c r="F433" s="71"/>
      <c r="G433" s="71"/>
      <c r="H433" s="71"/>
    </row>
    <row r="434" spans="4:8">
      <c r="D434" s="71"/>
      <c r="E434" s="71"/>
      <c r="F434" s="71"/>
      <c r="G434" s="71"/>
      <c r="H434" s="71"/>
    </row>
    <row r="435" spans="4:8">
      <c r="D435" s="71"/>
      <c r="E435" s="71"/>
      <c r="F435" s="71"/>
      <c r="G435" s="71"/>
      <c r="H435" s="71"/>
    </row>
    <row r="436" spans="4:8">
      <c r="D436" s="71"/>
      <c r="E436" s="71"/>
      <c r="F436" s="71"/>
      <c r="G436" s="71"/>
      <c r="H436" s="71"/>
    </row>
    <row r="437" spans="4:8">
      <c r="D437" s="71"/>
      <c r="E437" s="71"/>
      <c r="F437" s="71"/>
      <c r="G437" s="71"/>
      <c r="H437" s="71"/>
    </row>
    <row r="438" spans="4:8">
      <c r="D438" s="71"/>
      <c r="E438" s="71"/>
      <c r="F438" s="71"/>
      <c r="G438" s="71"/>
      <c r="H438" s="71"/>
    </row>
    <row r="439" spans="4:8">
      <c r="D439" s="71"/>
      <c r="E439" s="71"/>
      <c r="F439" s="71"/>
      <c r="G439" s="71"/>
      <c r="H439" s="71"/>
    </row>
    <row r="440" spans="4:8">
      <c r="D440" s="71"/>
      <c r="E440" s="71"/>
      <c r="F440" s="71"/>
      <c r="G440" s="71"/>
      <c r="H440" s="71"/>
    </row>
    <row r="441" spans="4:8">
      <c r="D441" s="71"/>
      <c r="E441" s="71"/>
      <c r="F441" s="71"/>
      <c r="G441" s="71"/>
      <c r="H441" s="71"/>
    </row>
    <row r="442" spans="4:8">
      <c r="D442" s="71"/>
      <c r="E442" s="71"/>
      <c r="F442" s="71"/>
      <c r="G442" s="71"/>
      <c r="H442" s="71"/>
    </row>
    <row r="443" spans="4:8">
      <c r="D443" s="71"/>
      <c r="E443" s="71"/>
      <c r="F443" s="71"/>
      <c r="G443" s="71"/>
      <c r="H443" s="71"/>
    </row>
    <row r="444" spans="4:8">
      <c r="D444" s="71"/>
      <c r="E444" s="71"/>
      <c r="F444" s="71"/>
      <c r="G444" s="71"/>
      <c r="H444" s="71"/>
    </row>
    <row r="445" spans="4:8">
      <c r="D445" s="71"/>
      <c r="E445" s="71"/>
      <c r="F445" s="71"/>
      <c r="G445" s="71"/>
      <c r="H445" s="71"/>
    </row>
    <row r="446" spans="4:8">
      <c r="D446" s="71"/>
      <c r="E446" s="71"/>
      <c r="F446" s="71"/>
      <c r="G446" s="71"/>
      <c r="H446" s="71"/>
    </row>
    <row r="447" spans="4:8">
      <c r="D447" s="71"/>
      <c r="E447" s="71"/>
      <c r="F447" s="71"/>
      <c r="G447" s="71"/>
      <c r="H447" s="71"/>
    </row>
    <row r="448" spans="4:8">
      <c r="D448" s="71"/>
      <c r="E448" s="71"/>
      <c r="F448" s="71"/>
      <c r="G448" s="71"/>
      <c r="H448" s="71"/>
    </row>
    <row r="449" spans="4:8">
      <c r="D449" s="71"/>
      <c r="E449" s="71"/>
      <c r="F449" s="71"/>
      <c r="G449" s="71"/>
      <c r="H449" s="71"/>
    </row>
    <row r="450" spans="4:8">
      <c r="D450" s="71"/>
      <c r="E450" s="71"/>
      <c r="F450" s="71"/>
      <c r="G450" s="71"/>
      <c r="H450" s="71"/>
    </row>
    <row r="451" spans="4:8">
      <c r="D451" s="71"/>
      <c r="E451" s="71"/>
      <c r="F451" s="71"/>
      <c r="G451" s="71"/>
      <c r="H451" s="71"/>
    </row>
    <row r="452" spans="4:8">
      <c r="D452" s="71"/>
      <c r="E452" s="71"/>
      <c r="F452" s="71"/>
      <c r="G452" s="71"/>
      <c r="H452" s="71"/>
    </row>
    <row r="453" spans="4:8">
      <c r="D453" s="71"/>
      <c r="E453" s="71"/>
      <c r="F453" s="71"/>
      <c r="G453" s="71"/>
      <c r="H453" s="71"/>
    </row>
    <row r="454" spans="4:8">
      <c r="D454" s="71"/>
      <c r="E454" s="71"/>
      <c r="F454" s="71"/>
      <c r="G454" s="71"/>
      <c r="H454" s="71"/>
    </row>
    <row r="455" spans="4:8">
      <c r="D455" s="71"/>
      <c r="E455" s="71"/>
      <c r="F455" s="71"/>
      <c r="G455" s="71"/>
      <c r="H455" s="71"/>
    </row>
    <row r="456" spans="4:8">
      <c r="D456" s="71"/>
      <c r="E456" s="71"/>
      <c r="F456" s="71"/>
      <c r="G456" s="71"/>
      <c r="H456" s="71"/>
    </row>
    <row r="457" spans="4:8">
      <c r="D457" s="71"/>
      <c r="E457" s="71"/>
      <c r="F457" s="71"/>
      <c r="G457" s="71"/>
      <c r="H457" s="71"/>
    </row>
    <row r="458" spans="4:8">
      <c r="D458" s="71"/>
      <c r="E458" s="71"/>
      <c r="F458" s="71"/>
      <c r="G458" s="71"/>
      <c r="H458" s="71"/>
    </row>
    <row r="459" spans="4:8">
      <c r="D459" s="71"/>
      <c r="E459" s="71"/>
      <c r="F459" s="71"/>
      <c r="G459" s="71"/>
      <c r="H459" s="71"/>
    </row>
    <row r="460" spans="4:8">
      <c r="D460" s="71"/>
      <c r="E460" s="71"/>
      <c r="F460" s="71"/>
      <c r="G460" s="71"/>
      <c r="H460" s="71"/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5</vt:i4>
      </vt:variant>
    </vt:vector>
  </HeadingPairs>
  <TitlesOfParts>
    <vt:vector size="12" baseType="lpstr">
      <vt:lpstr>NStar 0-499K</vt:lpstr>
      <vt:lpstr>NStar 500-999K</vt:lpstr>
      <vt:lpstr>NGRID 0-499K</vt:lpstr>
      <vt:lpstr>NGRID 500-999K</vt:lpstr>
      <vt:lpstr>WMECO 0-499K</vt:lpstr>
      <vt:lpstr>WMECO 500-999K</vt:lpstr>
      <vt:lpstr>Sheet1</vt:lpstr>
      <vt:lpstr>'NGRID 0-499K'!Print_Area</vt:lpstr>
      <vt:lpstr>'NGRID 500-999K'!Print_Area</vt:lpstr>
      <vt:lpstr>'NStar 500-999K'!Print_Area</vt:lpstr>
      <vt:lpstr>'WMECO 0-499K'!Print_Area</vt:lpstr>
      <vt:lpstr>'WMECO 500-999K'!Print_Area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Laptop8</dc:creator>
  <cp:lastModifiedBy>Jame Huang</cp:lastModifiedBy>
  <cp:lastPrinted>2015-04-30T17:30:35Z</cp:lastPrinted>
  <dcterms:created xsi:type="dcterms:W3CDTF">2012-06-27T14:36:02Z</dcterms:created>
  <dcterms:modified xsi:type="dcterms:W3CDTF">2015-12-01T14:28:45Z</dcterms:modified>
</cp:coreProperties>
</file>