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codeName="ThisWorkbook" defaultThemeVersion="124226"/>
  <workbookProtection workbookAlgorithmName="SHA-512" workbookHashValue="qaUiSadLARHkm5668WjLoRp5ENj5J9b6UqcWhBmhqp9c+3hlm8UKoAQo37TawfAP9p6URxaq6i+RsDjoN8Yn2g==" workbookSaltValue="DPvvw+5wXw33UuK6az9PmA==" workbookSpinCount="100000" lockStructure="1"/>
  <bookViews>
    <workbookView xWindow="0" yWindow="0" windowWidth="28800" windowHeight="12435"/>
  </bookViews>
  <sheets>
    <sheet name="ConEd 0-499K" sheetId="1" r:id="rId1"/>
    <sheet name="ConEd 500K-999K" sheetId="4" r:id="rId2"/>
    <sheet name="O&amp;R" sheetId="3" r:id="rId3"/>
    <sheet name="Sheet1" sheetId="5" state="hidden" r:id="rId4"/>
  </sheets>
  <definedNames>
    <definedName name="_xlnm.Print_Area" localSheetId="0">'ConEd 0-499K'!$A:$I</definedName>
    <definedName name="_xlnm.Print_Area" localSheetId="1">'ConEd 500K-999K'!$A:$G</definedName>
    <definedName name="_xlnm.Print_Area" localSheetId="2">'O&amp;R'!$A:$G</definedName>
  </definedNames>
  <calcPr calcId="171027"/>
  <fileRecoveryPr autoRecover="0"/>
</workbook>
</file>

<file path=xl/calcChain.xml><?xml version="1.0" encoding="utf-8"?>
<calcChain xmlns="http://schemas.openxmlformats.org/spreadsheetml/2006/main">
  <c r="M1" i="5" l="1"/>
  <c r="N1" i="5"/>
  <c r="O1" i="5"/>
  <c r="P1" i="5"/>
  <c r="Q1" i="5"/>
  <c r="L1" i="5"/>
  <c r="I33" i="1" l="1"/>
  <c r="H33" i="1"/>
  <c r="G33" i="1"/>
  <c r="F33" i="1"/>
  <c r="E33" i="1"/>
  <c r="D33" i="1"/>
  <c r="E8" i="4" l="1"/>
  <c r="E17" i="4" s="1"/>
  <c r="F8" i="4"/>
  <c r="F17" i="4" s="1"/>
  <c r="G8" i="4"/>
  <c r="G17" i="4" s="1"/>
  <c r="H8" i="4"/>
  <c r="H17" i="4" s="1"/>
  <c r="I8" i="4"/>
  <c r="I17" i="4" s="1"/>
  <c r="D8" i="4"/>
  <c r="D17" i="4" s="1"/>
  <c r="E15" i="1"/>
  <c r="F15" i="1"/>
  <c r="G15" i="1"/>
  <c r="H15" i="1"/>
  <c r="I15" i="1"/>
  <c r="D15" i="1"/>
  <c r="E59" i="5" l="1"/>
  <c r="D59" i="5"/>
  <c r="F2" i="1" l="1"/>
  <c r="D60" i="5" l="1"/>
  <c r="E60" i="5"/>
  <c r="F60" i="5"/>
  <c r="G60" i="5"/>
  <c r="H60" i="5"/>
  <c r="I60" i="5"/>
  <c r="D61" i="5"/>
  <c r="E61" i="5"/>
  <c r="F61" i="5"/>
  <c r="G61" i="5"/>
  <c r="H61" i="5"/>
  <c r="I61" i="5"/>
  <c r="D62" i="5"/>
  <c r="E62" i="5"/>
  <c r="F62" i="5"/>
  <c r="G62" i="5"/>
  <c r="H62" i="5"/>
  <c r="I62" i="5"/>
  <c r="D63" i="5"/>
  <c r="E63" i="5"/>
  <c r="F63" i="5"/>
  <c r="G63" i="5"/>
  <c r="H63" i="5"/>
  <c r="I63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67" i="5"/>
  <c r="E67" i="5"/>
  <c r="F67" i="5"/>
  <c r="G67" i="5"/>
  <c r="H67" i="5"/>
  <c r="I67" i="5"/>
  <c r="D68" i="5"/>
  <c r="E68" i="5"/>
  <c r="F68" i="5"/>
  <c r="G68" i="5"/>
  <c r="H68" i="5"/>
  <c r="I68" i="5"/>
  <c r="D69" i="5"/>
  <c r="E69" i="5"/>
  <c r="F69" i="5"/>
  <c r="G69" i="5"/>
  <c r="H69" i="5"/>
  <c r="I69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F59" i="5"/>
  <c r="G59" i="5"/>
  <c r="H59" i="5"/>
  <c r="I59" i="5"/>
  <c r="F2" i="4" l="1"/>
  <c r="N172" i="5" l="1"/>
  <c r="O172" i="5"/>
  <c r="P172" i="5"/>
  <c r="Q172" i="5"/>
  <c r="R172" i="5"/>
  <c r="S172" i="5"/>
  <c r="N173" i="5"/>
  <c r="O173" i="5"/>
  <c r="P173" i="5"/>
  <c r="Q173" i="5"/>
  <c r="R173" i="5"/>
  <c r="S173" i="5"/>
  <c r="N174" i="5"/>
  <c r="O174" i="5"/>
  <c r="P174" i="5"/>
  <c r="Q174" i="5"/>
  <c r="R174" i="5"/>
  <c r="S174" i="5"/>
  <c r="N175" i="5"/>
  <c r="O175" i="5"/>
  <c r="P175" i="5"/>
  <c r="Q175" i="5"/>
  <c r="R175" i="5"/>
  <c r="S175" i="5"/>
  <c r="N176" i="5"/>
  <c r="O176" i="5"/>
  <c r="P176" i="5"/>
  <c r="Q176" i="5"/>
  <c r="R176" i="5"/>
  <c r="S176" i="5"/>
  <c r="N177" i="5"/>
  <c r="O177" i="5"/>
  <c r="P177" i="5"/>
  <c r="Q177" i="5"/>
  <c r="R177" i="5"/>
  <c r="S177" i="5"/>
  <c r="N178" i="5"/>
  <c r="O178" i="5"/>
  <c r="P178" i="5"/>
  <c r="Q178" i="5"/>
  <c r="R178" i="5"/>
  <c r="S178" i="5"/>
  <c r="N179" i="5"/>
  <c r="O179" i="5"/>
  <c r="P179" i="5"/>
  <c r="Q179" i="5"/>
  <c r="R179" i="5"/>
  <c r="S179" i="5"/>
  <c r="N180" i="5"/>
  <c r="O180" i="5"/>
  <c r="P180" i="5"/>
  <c r="Q180" i="5"/>
  <c r="R180" i="5"/>
  <c r="S180" i="5"/>
  <c r="N181" i="5"/>
  <c r="O181" i="5"/>
  <c r="P181" i="5"/>
  <c r="Q181" i="5"/>
  <c r="R181" i="5"/>
  <c r="S181" i="5"/>
  <c r="N182" i="5"/>
  <c r="O182" i="5"/>
  <c r="P182" i="5"/>
  <c r="Q182" i="5"/>
  <c r="R182" i="5"/>
  <c r="S182" i="5"/>
  <c r="N183" i="5"/>
  <c r="O183" i="5"/>
  <c r="P183" i="5"/>
  <c r="Q183" i="5"/>
  <c r="R183" i="5"/>
  <c r="S183" i="5"/>
  <c r="N184" i="5"/>
  <c r="O184" i="5"/>
  <c r="P184" i="5"/>
  <c r="Q184" i="5"/>
  <c r="R184" i="5"/>
  <c r="S184" i="5"/>
  <c r="N185" i="5"/>
  <c r="O185" i="5"/>
  <c r="P185" i="5"/>
  <c r="Q185" i="5"/>
  <c r="R185" i="5"/>
  <c r="S185" i="5"/>
  <c r="N186" i="5"/>
  <c r="O186" i="5"/>
  <c r="P186" i="5"/>
  <c r="Q186" i="5"/>
  <c r="R186" i="5"/>
  <c r="S186" i="5"/>
  <c r="N187" i="5"/>
  <c r="O187" i="5"/>
  <c r="P187" i="5"/>
  <c r="Q187" i="5"/>
  <c r="R187" i="5"/>
  <c r="S187" i="5"/>
  <c r="N188" i="5"/>
  <c r="O188" i="5"/>
  <c r="P188" i="5"/>
  <c r="Q188" i="5"/>
  <c r="R188" i="5"/>
  <c r="S188" i="5"/>
  <c r="N189" i="5"/>
  <c r="O189" i="5"/>
  <c r="P189" i="5"/>
  <c r="Q189" i="5"/>
  <c r="R189" i="5"/>
  <c r="S189" i="5"/>
  <c r="O171" i="5"/>
  <c r="P171" i="5"/>
  <c r="Q171" i="5"/>
  <c r="R171" i="5"/>
  <c r="S171" i="5"/>
  <c r="N171" i="5"/>
  <c r="N150" i="5"/>
  <c r="O150" i="5"/>
  <c r="P150" i="5"/>
  <c r="Q150" i="5"/>
  <c r="R150" i="5"/>
  <c r="S150" i="5"/>
  <c r="N151" i="5"/>
  <c r="O151" i="5"/>
  <c r="P151" i="5"/>
  <c r="Q151" i="5"/>
  <c r="R151" i="5"/>
  <c r="S151" i="5"/>
  <c r="N152" i="5"/>
  <c r="O152" i="5"/>
  <c r="P152" i="5"/>
  <c r="Q152" i="5"/>
  <c r="R152" i="5"/>
  <c r="S152" i="5"/>
  <c r="N153" i="5"/>
  <c r="O153" i="5"/>
  <c r="P153" i="5"/>
  <c r="Q153" i="5"/>
  <c r="R153" i="5"/>
  <c r="S153" i="5"/>
  <c r="N154" i="5"/>
  <c r="O154" i="5"/>
  <c r="P154" i="5"/>
  <c r="Q154" i="5"/>
  <c r="R154" i="5"/>
  <c r="S154" i="5"/>
  <c r="N155" i="5"/>
  <c r="O155" i="5"/>
  <c r="P155" i="5"/>
  <c r="Q155" i="5"/>
  <c r="R155" i="5"/>
  <c r="S155" i="5"/>
  <c r="N156" i="5"/>
  <c r="O156" i="5"/>
  <c r="P156" i="5"/>
  <c r="Q156" i="5"/>
  <c r="R156" i="5"/>
  <c r="S156" i="5"/>
  <c r="N157" i="5"/>
  <c r="O157" i="5"/>
  <c r="P157" i="5"/>
  <c r="Q157" i="5"/>
  <c r="R157" i="5"/>
  <c r="S157" i="5"/>
  <c r="N158" i="5"/>
  <c r="O158" i="5"/>
  <c r="P158" i="5"/>
  <c r="Q158" i="5"/>
  <c r="R158" i="5"/>
  <c r="S158" i="5"/>
  <c r="N159" i="5"/>
  <c r="O159" i="5"/>
  <c r="P159" i="5"/>
  <c r="Q159" i="5"/>
  <c r="R159" i="5"/>
  <c r="S159" i="5"/>
  <c r="N160" i="5"/>
  <c r="O160" i="5"/>
  <c r="P160" i="5"/>
  <c r="Q160" i="5"/>
  <c r="R160" i="5"/>
  <c r="S160" i="5"/>
  <c r="N161" i="5"/>
  <c r="O161" i="5"/>
  <c r="P161" i="5"/>
  <c r="Q161" i="5"/>
  <c r="R161" i="5"/>
  <c r="S161" i="5"/>
  <c r="N162" i="5"/>
  <c r="O162" i="5"/>
  <c r="P162" i="5"/>
  <c r="Q162" i="5"/>
  <c r="R162" i="5"/>
  <c r="S162" i="5"/>
  <c r="N163" i="5"/>
  <c r="O163" i="5"/>
  <c r="P163" i="5"/>
  <c r="Q163" i="5"/>
  <c r="R163" i="5"/>
  <c r="S163" i="5"/>
  <c r="N164" i="5"/>
  <c r="O164" i="5"/>
  <c r="P164" i="5"/>
  <c r="Q164" i="5"/>
  <c r="R164" i="5"/>
  <c r="S164" i="5"/>
  <c r="N165" i="5"/>
  <c r="O165" i="5"/>
  <c r="P165" i="5"/>
  <c r="Q165" i="5"/>
  <c r="R165" i="5"/>
  <c r="S165" i="5"/>
  <c r="N166" i="5"/>
  <c r="O166" i="5"/>
  <c r="P166" i="5"/>
  <c r="Q166" i="5"/>
  <c r="R166" i="5"/>
  <c r="S166" i="5"/>
  <c r="N167" i="5"/>
  <c r="O167" i="5"/>
  <c r="P167" i="5"/>
  <c r="Q167" i="5"/>
  <c r="R167" i="5"/>
  <c r="S167" i="5"/>
  <c r="O149" i="5"/>
  <c r="P149" i="5"/>
  <c r="Q149" i="5"/>
  <c r="R149" i="5"/>
  <c r="S149" i="5"/>
  <c r="N149" i="5"/>
  <c r="N128" i="5"/>
  <c r="O128" i="5"/>
  <c r="P128" i="5"/>
  <c r="Q128" i="5"/>
  <c r="R128" i="5"/>
  <c r="S128" i="5"/>
  <c r="N129" i="5"/>
  <c r="O129" i="5"/>
  <c r="P129" i="5"/>
  <c r="Q129" i="5"/>
  <c r="R129" i="5"/>
  <c r="S129" i="5"/>
  <c r="N130" i="5"/>
  <c r="O130" i="5"/>
  <c r="P130" i="5"/>
  <c r="Q130" i="5"/>
  <c r="R130" i="5"/>
  <c r="S130" i="5"/>
  <c r="N131" i="5"/>
  <c r="O131" i="5"/>
  <c r="P131" i="5"/>
  <c r="Q131" i="5"/>
  <c r="R131" i="5"/>
  <c r="S131" i="5"/>
  <c r="N132" i="5"/>
  <c r="O132" i="5"/>
  <c r="P132" i="5"/>
  <c r="Q132" i="5"/>
  <c r="R132" i="5"/>
  <c r="S132" i="5"/>
  <c r="N133" i="5"/>
  <c r="O133" i="5"/>
  <c r="P133" i="5"/>
  <c r="Q133" i="5"/>
  <c r="R133" i="5"/>
  <c r="S133" i="5"/>
  <c r="N134" i="5"/>
  <c r="O134" i="5"/>
  <c r="P134" i="5"/>
  <c r="Q134" i="5"/>
  <c r="R134" i="5"/>
  <c r="S134" i="5"/>
  <c r="N135" i="5"/>
  <c r="O135" i="5"/>
  <c r="P135" i="5"/>
  <c r="Q135" i="5"/>
  <c r="R135" i="5"/>
  <c r="S135" i="5"/>
  <c r="N136" i="5"/>
  <c r="O136" i="5"/>
  <c r="P136" i="5"/>
  <c r="Q136" i="5"/>
  <c r="R136" i="5"/>
  <c r="S136" i="5"/>
  <c r="N137" i="5"/>
  <c r="O137" i="5"/>
  <c r="P137" i="5"/>
  <c r="Q137" i="5"/>
  <c r="R137" i="5"/>
  <c r="S137" i="5"/>
  <c r="N138" i="5"/>
  <c r="O138" i="5"/>
  <c r="P138" i="5"/>
  <c r="Q138" i="5"/>
  <c r="R138" i="5"/>
  <c r="S138" i="5"/>
  <c r="N139" i="5"/>
  <c r="O139" i="5"/>
  <c r="P139" i="5"/>
  <c r="Q139" i="5"/>
  <c r="R139" i="5"/>
  <c r="S139" i="5"/>
  <c r="N140" i="5"/>
  <c r="O140" i="5"/>
  <c r="P140" i="5"/>
  <c r="Q140" i="5"/>
  <c r="R140" i="5"/>
  <c r="S140" i="5"/>
  <c r="N141" i="5"/>
  <c r="O141" i="5"/>
  <c r="P141" i="5"/>
  <c r="Q141" i="5"/>
  <c r="R141" i="5"/>
  <c r="S141" i="5"/>
  <c r="N142" i="5"/>
  <c r="O142" i="5"/>
  <c r="P142" i="5"/>
  <c r="Q142" i="5"/>
  <c r="R142" i="5"/>
  <c r="S142" i="5"/>
  <c r="N143" i="5"/>
  <c r="O143" i="5"/>
  <c r="P143" i="5"/>
  <c r="Q143" i="5"/>
  <c r="R143" i="5"/>
  <c r="S143" i="5"/>
  <c r="N144" i="5"/>
  <c r="O144" i="5"/>
  <c r="P144" i="5"/>
  <c r="Q144" i="5"/>
  <c r="R144" i="5"/>
  <c r="S144" i="5"/>
  <c r="N145" i="5"/>
  <c r="O145" i="5"/>
  <c r="P145" i="5"/>
  <c r="Q145" i="5"/>
  <c r="R145" i="5"/>
  <c r="S145" i="5"/>
  <c r="O127" i="5"/>
  <c r="P127" i="5"/>
  <c r="Q127" i="5"/>
  <c r="R127" i="5"/>
  <c r="S127" i="5"/>
  <c r="N127" i="5"/>
  <c r="U127" i="5" s="1"/>
  <c r="I42" i="1" l="1"/>
  <c r="H42" i="1"/>
  <c r="G42" i="1"/>
  <c r="F42" i="1"/>
  <c r="E42" i="1"/>
  <c r="D42" i="1"/>
  <c r="U172" i="5" l="1"/>
  <c r="V172" i="5"/>
  <c r="W172" i="5"/>
  <c r="X172" i="5"/>
  <c r="Y172" i="5"/>
  <c r="Z172" i="5"/>
  <c r="U173" i="5"/>
  <c r="V173" i="5"/>
  <c r="W173" i="5"/>
  <c r="X173" i="5"/>
  <c r="Y173" i="5"/>
  <c r="Z173" i="5"/>
  <c r="U174" i="5"/>
  <c r="V174" i="5"/>
  <c r="W174" i="5"/>
  <c r="X174" i="5"/>
  <c r="Y174" i="5"/>
  <c r="Z174" i="5"/>
  <c r="U175" i="5"/>
  <c r="V175" i="5"/>
  <c r="W175" i="5"/>
  <c r="X175" i="5"/>
  <c r="Y175" i="5"/>
  <c r="Z175" i="5"/>
  <c r="U176" i="5"/>
  <c r="V176" i="5"/>
  <c r="W176" i="5"/>
  <c r="X176" i="5"/>
  <c r="Y176" i="5"/>
  <c r="Z176" i="5"/>
  <c r="U177" i="5"/>
  <c r="V177" i="5"/>
  <c r="W177" i="5"/>
  <c r="X177" i="5"/>
  <c r="Y177" i="5"/>
  <c r="Z177" i="5"/>
  <c r="U178" i="5"/>
  <c r="V178" i="5"/>
  <c r="W178" i="5"/>
  <c r="X178" i="5"/>
  <c r="Y178" i="5"/>
  <c r="Z178" i="5"/>
  <c r="U179" i="5"/>
  <c r="V179" i="5"/>
  <c r="W179" i="5"/>
  <c r="X179" i="5"/>
  <c r="Y179" i="5"/>
  <c r="Z179" i="5"/>
  <c r="U180" i="5"/>
  <c r="V180" i="5"/>
  <c r="W180" i="5"/>
  <c r="X180" i="5"/>
  <c r="Y180" i="5"/>
  <c r="Z180" i="5"/>
  <c r="U181" i="5"/>
  <c r="V181" i="5"/>
  <c r="W181" i="5"/>
  <c r="X181" i="5"/>
  <c r="Y181" i="5"/>
  <c r="Z181" i="5"/>
  <c r="U182" i="5"/>
  <c r="V182" i="5"/>
  <c r="W182" i="5"/>
  <c r="X182" i="5"/>
  <c r="Y182" i="5"/>
  <c r="Z182" i="5"/>
  <c r="U183" i="5"/>
  <c r="V183" i="5"/>
  <c r="W183" i="5"/>
  <c r="X183" i="5"/>
  <c r="Y183" i="5"/>
  <c r="Z183" i="5"/>
  <c r="U184" i="5"/>
  <c r="V184" i="5"/>
  <c r="W184" i="5"/>
  <c r="X184" i="5"/>
  <c r="Y184" i="5"/>
  <c r="Z184" i="5"/>
  <c r="U185" i="5"/>
  <c r="V185" i="5"/>
  <c r="W185" i="5"/>
  <c r="X185" i="5"/>
  <c r="Y185" i="5"/>
  <c r="Z185" i="5"/>
  <c r="U186" i="5"/>
  <c r="V186" i="5"/>
  <c r="W186" i="5"/>
  <c r="X186" i="5"/>
  <c r="Y186" i="5"/>
  <c r="Z186" i="5"/>
  <c r="U187" i="5"/>
  <c r="V187" i="5"/>
  <c r="W187" i="5"/>
  <c r="X187" i="5"/>
  <c r="Y187" i="5"/>
  <c r="Z187" i="5"/>
  <c r="U188" i="5"/>
  <c r="V188" i="5"/>
  <c r="W188" i="5"/>
  <c r="X188" i="5"/>
  <c r="Y188" i="5"/>
  <c r="Z188" i="5"/>
  <c r="U189" i="5"/>
  <c r="V189" i="5"/>
  <c r="W189" i="5"/>
  <c r="X189" i="5"/>
  <c r="Y189" i="5"/>
  <c r="Z189" i="5"/>
  <c r="V171" i="5"/>
  <c r="W171" i="5"/>
  <c r="X171" i="5"/>
  <c r="Y171" i="5"/>
  <c r="Z171" i="5"/>
  <c r="U171" i="5"/>
  <c r="I6" i="3"/>
  <c r="H6" i="3"/>
  <c r="G6" i="3"/>
  <c r="F6" i="3"/>
  <c r="E6" i="3"/>
  <c r="D6" i="3"/>
  <c r="U150" i="5"/>
  <c r="V150" i="5"/>
  <c r="W150" i="5"/>
  <c r="X150" i="5"/>
  <c r="Y150" i="5"/>
  <c r="Z150" i="5"/>
  <c r="U151" i="5"/>
  <c r="V151" i="5"/>
  <c r="W151" i="5"/>
  <c r="X151" i="5"/>
  <c r="Y151" i="5"/>
  <c r="Z151" i="5"/>
  <c r="U152" i="5"/>
  <c r="V152" i="5"/>
  <c r="W152" i="5"/>
  <c r="X152" i="5"/>
  <c r="Y152" i="5"/>
  <c r="Z152" i="5"/>
  <c r="U153" i="5"/>
  <c r="V153" i="5"/>
  <c r="W153" i="5"/>
  <c r="X153" i="5"/>
  <c r="Y153" i="5"/>
  <c r="Z153" i="5"/>
  <c r="U154" i="5"/>
  <c r="V154" i="5"/>
  <c r="W154" i="5"/>
  <c r="X154" i="5"/>
  <c r="Y154" i="5"/>
  <c r="Z154" i="5"/>
  <c r="U155" i="5"/>
  <c r="V155" i="5"/>
  <c r="W155" i="5"/>
  <c r="X155" i="5"/>
  <c r="Y155" i="5"/>
  <c r="Z155" i="5"/>
  <c r="U156" i="5"/>
  <c r="V156" i="5"/>
  <c r="W156" i="5"/>
  <c r="X156" i="5"/>
  <c r="Y156" i="5"/>
  <c r="Z156" i="5"/>
  <c r="U157" i="5"/>
  <c r="V157" i="5"/>
  <c r="W157" i="5"/>
  <c r="X157" i="5"/>
  <c r="Y157" i="5"/>
  <c r="Z157" i="5"/>
  <c r="U158" i="5"/>
  <c r="V158" i="5"/>
  <c r="W158" i="5"/>
  <c r="X158" i="5"/>
  <c r="Y158" i="5"/>
  <c r="Z158" i="5"/>
  <c r="U159" i="5"/>
  <c r="V159" i="5"/>
  <c r="W159" i="5"/>
  <c r="X159" i="5"/>
  <c r="Y159" i="5"/>
  <c r="Z159" i="5"/>
  <c r="U160" i="5"/>
  <c r="V160" i="5"/>
  <c r="W160" i="5"/>
  <c r="X160" i="5"/>
  <c r="Y160" i="5"/>
  <c r="Z160" i="5"/>
  <c r="U161" i="5"/>
  <c r="V161" i="5"/>
  <c r="W161" i="5"/>
  <c r="X161" i="5"/>
  <c r="Y161" i="5"/>
  <c r="Z161" i="5"/>
  <c r="U162" i="5"/>
  <c r="V162" i="5"/>
  <c r="W162" i="5"/>
  <c r="X162" i="5"/>
  <c r="Y162" i="5"/>
  <c r="Z162" i="5"/>
  <c r="U163" i="5"/>
  <c r="V163" i="5"/>
  <c r="W163" i="5"/>
  <c r="X163" i="5"/>
  <c r="Y163" i="5"/>
  <c r="Z163" i="5"/>
  <c r="U164" i="5"/>
  <c r="V164" i="5"/>
  <c r="W164" i="5"/>
  <c r="X164" i="5"/>
  <c r="Y164" i="5"/>
  <c r="Z164" i="5"/>
  <c r="U165" i="5"/>
  <c r="V165" i="5"/>
  <c r="W165" i="5"/>
  <c r="X165" i="5"/>
  <c r="Y165" i="5"/>
  <c r="Z165" i="5"/>
  <c r="U166" i="5"/>
  <c r="V166" i="5"/>
  <c r="W166" i="5"/>
  <c r="X166" i="5"/>
  <c r="Y166" i="5"/>
  <c r="Z166" i="5"/>
  <c r="U167" i="5"/>
  <c r="V167" i="5"/>
  <c r="W167" i="5"/>
  <c r="X167" i="5"/>
  <c r="Y167" i="5"/>
  <c r="Z167" i="5"/>
  <c r="V149" i="5"/>
  <c r="W149" i="5"/>
  <c r="X149" i="5"/>
  <c r="Y149" i="5"/>
  <c r="Z149" i="5"/>
  <c r="U149" i="5"/>
  <c r="O43" i="1"/>
  <c r="U128" i="5"/>
  <c r="V128" i="5"/>
  <c r="W128" i="5"/>
  <c r="X128" i="5"/>
  <c r="Y128" i="5"/>
  <c r="Z128" i="5"/>
  <c r="U129" i="5"/>
  <c r="V129" i="5"/>
  <c r="W129" i="5"/>
  <c r="X129" i="5"/>
  <c r="Y129" i="5"/>
  <c r="Z129" i="5"/>
  <c r="U130" i="5"/>
  <c r="V130" i="5"/>
  <c r="W130" i="5"/>
  <c r="X130" i="5"/>
  <c r="Y130" i="5"/>
  <c r="Z130" i="5"/>
  <c r="U131" i="5"/>
  <c r="V131" i="5"/>
  <c r="W131" i="5"/>
  <c r="X131" i="5"/>
  <c r="Y131" i="5"/>
  <c r="Z131" i="5"/>
  <c r="U132" i="5"/>
  <c r="V132" i="5"/>
  <c r="W132" i="5"/>
  <c r="X132" i="5"/>
  <c r="Y132" i="5"/>
  <c r="Z132" i="5"/>
  <c r="U133" i="5"/>
  <c r="V133" i="5"/>
  <c r="W133" i="5"/>
  <c r="X133" i="5"/>
  <c r="Y133" i="5"/>
  <c r="Z133" i="5"/>
  <c r="U134" i="5"/>
  <c r="V134" i="5"/>
  <c r="W134" i="5"/>
  <c r="X134" i="5"/>
  <c r="Y134" i="5"/>
  <c r="Z134" i="5"/>
  <c r="U135" i="5"/>
  <c r="V135" i="5"/>
  <c r="W135" i="5"/>
  <c r="X135" i="5"/>
  <c r="Y135" i="5"/>
  <c r="Z135" i="5"/>
  <c r="U136" i="5"/>
  <c r="V136" i="5"/>
  <c r="W136" i="5"/>
  <c r="X136" i="5"/>
  <c r="Y136" i="5"/>
  <c r="Z136" i="5"/>
  <c r="U137" i="5"/>
  <c r="V137" i="5"/>
  <c r="W137" i="5"/>
  <c r="X137" i="5"/>
  <c r="Y137" i="5"/>
  <c r="Z137" i="5"/>
  <c r="U138" i="5"/>
  <c r="V138" i="5"/>
  <c r="W138" i="5"/>
  <c r="X138" i="5"/>
  <c r="Y138" i="5"/>
  <c r="Z138" i="5"/>
  <c r="U139" i="5"/>
  <c r="V139" i="5"/>
  <c r="W139" i="5"/>
  <c r="X139" i="5"/>
  <c r="Y139" i="5"/>
  <c r="Z139" i="5"/>
  <c r="U140" i="5"/>
  <c r="V140" i="5"/>
  <c r="W140" i="5"/>
  <c r="X140" i="5"/>
  <c r="Y140" i="5"/>
  <c r="Z140" i="5"/>
  <c r="U141" i="5"/>
  <c r="V141" i="5"/>
  <c r="W141" i="5"/>
  <c r="X141" i="5"/>
  <c r="Y141" i="5"/>
  <c r="Z141" i="5"/>
  <c r="U142" i="5"/>
  <c r="V142" i="5"/>
  <c r="W142" i="5"/>
  <c r="X142" i="5"/>
  <c r="Y142" i="5"/>
  <c r="Z142" i="5"/>
  <c r="U143" i="5"/>
  <c r="V143" i="5"/>
  <c r="W143" i="5"/>
  <c r="X143" i="5"/>
  <c r="Y143" i="5"/>
  <c r="Z143" i="5"/>
  <c r="U144" i="5"/>
  <c r="V144" i="5"/>
  <c r="W144" i="5"/>
  <c r="X144" i="5"/>
  <c r="Y144" i="5"/>
  <c r="Z144" i="5"/>
  <c r="U145" i="5"/>
  <c r="V145" i="5"/>
  <c r="W145" i="5"/>
  <c r="X145" i="5"/>
  <c r="Y145" i="5"/>
  <c r="Z145" i="5"/>
  <c r="V127" i="5"/>
  <c r="W127" i="5"/>
  <c r="X127" i="5"/>
  <c r="Y127" i="5"/>
  <c r="Z127" i="5"/>
  <c r="O9" i="1"/>
  <c r="F1" i="3"/>
  <c r="I22" i="3"/>
  <c r="H22" i="3"/>
  <c r="I13" i="3"/>
  <c r="H13" i="3"/>
  <c r="O16" i="1"/>
  <c r="D23" i="3" s="1"/>
  <c r="AB2" i="5"/>
  <c r="AF2" i="5"/>
  <c r="AG2" i="5"/>
  <c r="I23" i="4" s="1"/>
  <c r="AF3" i="5"/>
  <c r="AG3" i="5"/>
  <c r="AF4" i="5"/>
  <c r="AG4" i="5"/>
  <c r="AF5" i="5"/>
  <c r="AG5" i="5"/>
  <c r="AF6" i="5"/>
  <c r="AG6" i="5"/>
  <c r="AF7" i="5"/>
  <c r="AG7" i="5"/>
  <c r="AF8" i="5"/>
  <c r="AG8" i="5"/>
  <c r="AF9" i="5"/>
  <c r="AG9" i="5"/>
  <c r="AF10" i="5"/>
  <c r="AG10" i="5"/>
  <c r="AF11" i="5"/>
  <c r="AG11" i="5"/>
  <c r="AF12" i="5"/>
  <c r="AG12" i="5"/>
  <c r="AF13" i="5"/>
  <c r="AG13" i="5"/>
  <c r="AF14" i="5"/>
  <c r="AG14" i="5"/>
  <c r="AF15" i="5"/>
  <c r="AG15" i="5"/>
  <c r="AF16" i="5"/>
  <c r="AG16" i="5"/>
  <c r="AF17" i="5"/>
  <c r="AG17" i="5"/>
  <c r="AF18" i="5"/>
  <c r="AG18" i="5"/>
  <c r="AF19" i="5"/>
  <c r="AG19" i="5"/>
  <c r="AF20" i="5"/>
  <c r="AG20" i="5"/>
  <c r="AF21" i="5"/>
  <c r="H14" i="4" s="1"/>
  <c r="AG21" i="5"/>
  <c r="I14" i="4" s="1"/>
  <c r="AF22" i="5"/>
  <c r="AG22" i="5"/>
  <c r="AF23" i="5"/>
  <c r="AG23" i="5"/>
  <c r="AF24" i="5"/>
  <c r="AG24" i="5"/>
  <c r="AF25" i="5"/>
  <c r="AG25" i="5"/>
  <c r="AF26" i="5"/>
  <c r="AG26" i="5"/>
  <c r="AF27" i="5"/>
  <c r="AG27" i="5"/>
  <c r="AF28" i="5"/>
  <c r="AG28" i="5"/>
  <c r="AF29" i="5"/>
  <c r="AG29" i="5"/>
  <c r="AF30" i="5"/>
  <c r="AG30" i="5"/>
  <c r="AF31" i="5"/>
  <c r="AG31" i="5"/>
  <c r="AF32" i="5"/>
  <c r="AG32" i="5"/>
  <c r="AF33" i="5"/>
  <c r="AG33" i="5"/>
  <c r="AF34" i="5"/>
  <c r="AG34" i="5"/>
  <c r="AF35" i="5"/>
  <c r="AG35" i="5"/>
  <c r="AF36" i="5"/>
  <c r="AG36" i="5"/>
  <c r="AF37" i="5"/>
  <c r="AG37" i="5"/>
  <c r="AF38" i="5"/>
  <c r="AG38" i="5"/>
  <c r="AF39" i="5"/>
  <c r="AG39" i="5"/>
  <c r="D14" i="3"/>
  <c r="D16" i="1"/>
  <c r="D43" i="1"/>
  <c r="I10" i="3"/>
  <c r="D39" i="1"/>
  <c r="I17" i="1"/>
  <c r="E28" i="3"/>
  <c r="F28" i="3"/>
  <c r="F23" i="3"/>
  <c r="H26" i="3"/>
  <c r="D24" i="3"/>
  <c r="D26" i="3"/>
  <c r="H28" i="3"/>
  <c r="E23" i="3"/>
  <c r="H23" i="3"/>
  <c r="H24" i="3"/>
  <c r="E24" i="3"/>
  <c r="I23" i="3"/>
  <c r="I28" i="3"/>
  <c r="H25" i="3"/>
  <c r="G28" i="3"/>
  <c r="E26" i="3"/>
  <c r="F24" i="3"/>
  <c r="G26" i="3"/>
  <c r="G23" i="3"/>
  <c r="I25" i="3"/>
  <c r="F26" i="3"/>
  <c r="D25" i="3"/>
  <c r="D28" i="3"/>
  <c r="F15" i="3"/>
  <c r="I16" i="3"/>
  <c r="D15" i="3"/>
  <c r="E17" i="3"/>
  <c r="E14" i="3"/>
  <c r="H15" i="3"/>
  <c r="F17" i="3"/>
  <c r="F14" i="3"/>
  <c r="I15" i="3"/>
  <c r="G17" i="3"/>
  <c r="I19" i="3"/>
  <c r="H19" i="3"/>
  <c r="G14" i="3"/>
  <c r="E16" i="3"/>
  <c r="H17" i="3"/>
  <c r="H14" i="3"/>
  <c r="F16" i="3"/>
  <c r="I17" i="3"/>
  <c r="D17" i="3"/>
  <c r="E19" i="3"/>
  <c r="D16" i="3"/>
  <c r="D19" i="3"/>
  <c r="G19" i="3"/>
  <c r="F19" i="3"/>
  <c r="I14" i="3"/>
  <c r="G16" i="3"/>
  <c r="E15" i="3"/>
  <c r="H16" i="3"/>
  <c r="G15" i="3"/>
  <c r="D19" i="1"/>
  <c r="H55" i="1"/>
  <c r="G53" i="1"/>
  <c r="G21" i="4" s="1"/>
  <c r="F51" i="1"/>
  <c r="F19" i="4" s="1"/>
  <c r="D55" i="1"/>
  <c r="I37" i="1"/>
  <c r="H35" i="1"/>
  <c r="F39" i="1"/>
  <c r="E37" i="1"/>
  <c r="D35" i="1"/>
  <c r="H30" i="1"/>
  <c r="G28" i="1"/>
  <c r="G12" i="4" s="1"/>
  <c r="F26" i="1"/>
  <c r="F10" i="4" s="1"/>
  <c r="D30" i="1"/>
  <c r="F53" i="1"/>
  <c r="F21" i="4" s="1"/>
  <c r="G35" i="1"/>
  <c r="G30" i="1"/>
  <c r="I25" i="1"/>
  <c r="I9" i="4" s="1"/>
  <c r="G52" i="1"/>
  <c r="G20" i="4" s="1"/>
  <c r="F50" i="1"/>
  <c r="F18" i="4" s="1"/>
  <c r="I36" i="1"/>
  <c r="H34" i="1"/>
  <c r="E36" i="1"/>
  <c r="D34" i="1"/>
  <c r="G27" i="1"/>
  <c r="G11" i="4" s="1"/>
  <c r="F25" i="1"/>
  <c r="F9" i="4" s="1"/>
  <c r="H27" i="1"/>
  <c r="H11" i="4" s="1"/>
  <c r="D27" i="1"/>
  <c r="D11" i="4" s="1"/>
  <c r="H26" i="1"/>
  <c r="H10" i="4" s="1"/>
  <c r="D26" i="1"/>
  <c r="D10" i="4" s="1"/>
  <c r="I51" i="1"/>
  <c r="I19" i="4" s="1"/>
  <c r="I39" i="1"/>
  <c r="E26" i="1"/>
  <c r="E10" i="4" s="1"/>
  <c r="I50" i="1"/>
  <c r="I18" i="4" s="1"/>
  <c r="E50" i="1"/>
  <c r="E18" i="4" s="1"/>
  <c r="F27" i="1"/>
  <c r="F11" i="4" s="1"/>
  <c r="I55" i="1"/>
  <c r="H53" i="1"/>
  <c r="H21" i="4" s="1"/>
  <c r="G51" i="1"/>
  <c r="G19" i="4" s="1"/>
  <c r="E55" i="1"/>
  <c r="D53" i="1"/>
  <c r="D21" i="4" s="1"/>
  <c r="I35" i="1"/>
  <c r="G39" i="1"/>
  <c r="F37" i="1"/>
  <c r="E35" i="1"/>
  <c r="I30" i="1"/>
  <c r="H28" i="1"/>
  <c r="H12" i="4" s="1"/>
  <c r="G26" i="1"/>
  <c r="G10" i="4" s="1"/>
  <c r="E30" i="1"/>
  <c r="D28" i="1"/>
  <c r="D12" i="4" s="1"/>
  <c r="E51" i="1"/>
  <c r="E19" i="4" s="1"/>
  <c r="H37" i="1"/>
  <c r="I26" i="1"/>
  <c r="I10" i="4" s="1"/>
  <c r="D21" i="1"/>
  <c r="H52" i="1"/>
  <c r="H20" i="4" s="1"/>
  <c r="G50" i="1"/>
  <c r="G18" i="4" s="1"/>
  <c r="D52" i="1"/>
  <c r="D20" i="4" s="1"/>
  <c r="I34" i="1"/>
  <c r="F36" i="1"/>
  <c r="E34" i="1"/>
  <c r="G25" i="1"/>
  <c r="G9" i="4" s="1"/>
  <c r="I28" i="1"/>
  <c r="I12" i="4" s="1"/>
  <c r="E28" i="1"/>
  <c r="E12" i="4" s="1"/>
  <c r="F52" i="1"/>
  <c r="F20" i="4" s="1"/>
  <c r="H36" i="1"/>
  <c r="D36" i="1"/>
  <c r="I53" i="1"/>
  <c r="I21" i="4" s="1"/>
  <c r="H51" i="1"/>
  <c r="H19" i="4" s="1"/>
  <c r="F55" i="1"/>
  <c r="E53" i="1"/>
  <c r="E21" i="4" s="1"/>
  <c r="D51" i="1"/>
  <c r="D19" i="4" s="1"/>
  <c r="H39" i="1"/>
  <c r="G37" i="1"/>
  <c r="F35" i="1"/>
  <c r="F30" i="1"/>
  <c r="G55" i="1"/>
  <c r="D37" i="1"/>
  <c r="F28" i="1"/>
  <c r="F12" i="4" s="1"/>
  <c r="G34" i="1"/>
  <c r="E25" i="1"/>
  <c r="E9" i="4" s="1"/>
  <c r="I52" i="1"/>
  <c r="I20" i="4" s="1"/>
  <c r="H50" i="1"/>
  <c r="H18" i="4" s="1"/>
  <c r="E52" i="1"/>
  <c r="E20" i="4" s="1"/>
  <c r="D50" i="1"/>
  <c r="D18" i="4" s="1"/>
  <c r="G36" i="1"/>
  <c r="F34" i="1"/>
  <c r="I27" i="1"/>
  <c r="I11" i="4" s="1"/>
  <c r="H25" i="1"/>
  <c r="H9" i="4" s="1"/>
  <c r="E27" i="1"/>
  <c r="E11" i="4" s="1"/>
  <c r="D25" i="1"/>
  <c r="D9" i="4" s="1"/>
  <c r="E39" i="1"/>
  <c r="D17" i="1"/>
  <c r="E19" i="1"/>
  <c r="E21" i="1"/>
  <c r="F21" i="1"/>
  <c r="F16" i="1"/>
  <c r="H18" i="1"/>
  <c r="G16" i="1"/>
  <c r="G18" i="1"/>
  <c r="F17" i="1"/>
  <c r="G19" i="1"/>
  <c r="H21" i="1"/>
  <c r="E16" i="1"/>
  <c r="F18" i="1"/>
  <c r="I16" i="1"/>
  <c r="E17" i="1"/>
  <c r="F19" i="1"/>
  <c r="G21" i="1"/>
  <c r="E18" i="1"/>
  <c r="H16" i="1"/>
  <c r="I18" i="1"/>
  <c r="H17" i="1"/>
  <c r="I19" i="1"/>
  <c r="G17" i="1"/>
  <c r="H19" i="1"/>
  <c r="I21" i="1"/>
  <c r="D18" i="1"/>
  <c r="X98" i="5"/>
  <c r="P97" i="5"/>
  <c r="P98" i="5" s="1"/>
  <c r="P99" i="5" s="1"/>
  <c r="Q97" i="5"/>
  <c r="X97" i="5" s="1"/>
  <c r="X79" i="5"/>
  <c r="P78" i="5"/>
  <c r="P79" i="5" s="1"/>
  <c r="P80" i="5" s="1"/>
  <c r="Q78" i="5"/>
  <c r="Q79" i="5" s="1"/>
  <c r="Q80" i="5" s="1"/>
  <c r="X60" i="5"/>
  <c r="P59" i="5"/>
  <c r="P60" i="5" s="1"/>
  <c r="P61" i="5" s="1"/>
  <c r="X41" i="5"/>
  <c r="S41" i="5"/>
  <c r="Q40" i="5"/>
  <c r="X40" i="5" s="1"/>
  <c r="P40" i="5"/>
  <c r="W40" i="5" s="1"/>
  <c r="S22" i="5"/>
  <c r="X22" i="5"/>
  <c r="Q21" i="5"/>
  <c r="X21" i="5" s="1"/>
  <c r="P21" i="5"/>
  <c r="P22" i="5" s="1"/>
  <c r="P23" i="5" s="1"/>
  <c r="X3" i="5"/>
  <c r="S3" i="5"/>
  <c r="Q2" i="5"/>
  <c r="X2" i="5" s="1"/>
  <c r="P2" i="5"/>
  <c r="W2" i="5" s="1"/>
  <c r="L2" i="5"/>
  <c r="L3" i="5" s="1"/>
  <c r="L4" i="5" s="1"/>
  <c r="M2" i="5"/>
  <c r="N2" i="5"/>
  <c r="N3" i="5" s="1"/>
  <c r="N4" i="5" s="1"/>
  <c r="O2" i="5"/>
  <c r="O3" i="5" s="1"/>
  <c r="O4" i="5" s="1"/>
  <c r="AB105" i="5"/>
  <c r="AC105" i="5"/>
  <c r="AD105" i="5"/>
  <c r="AE105" i="5"/>
  <c r="AB106" i="5"/>
  <c r="AC106" i="5"/>
  <c r="AD106" i="5"/>
  <c r="AE106" i="5"/>
  <c r="AB107" i="5"/>
  <c r="AC107" i="5"/>
  <c r="AD107" i="5"/>
  <c r="AE107" i="5"/>
  <c r="AB108" i="5"/>
  <c r="AC108" i="5"/>
  <c r="AD108" i="5"/>
  <c r="AE108" i="5"/>
  <c r="AB109" i="5"/>
  <c r="AC109" i="5"/>
  <c r="AD109" i="5"/>
  <c r="AE109" i="5"/>
  <c r="AB110" i="5"/>
  <c r="AC110" i="5"/>
  <c r="AD110" i="5"/>
  <c r="AE110" i="5"/>
  <c r="AB111" i="5"/>
  <c r="AC111" i="5"/>
  <c r="AD111" i="5"/>
  <c r="AE111" i="5"/>
  <c r="AB112" i="5"/>
  <c r="AC112" i="5"/>
  <c r="AD112" i="5"/>
  <c r="AE112" i="5"/>
  <c r="AB113" i="5"/>
  <c r="AC113" i="5"/>
  <c r="AD113" i="5"/>
  <c r="AE113" i="5"/>
  <c r="AB114" i="5"/>
  <c r="AC114" i="5"/>
  <c r="AD114" i="5"/>
  <c r="AE114" i="5"/>
  <c r="AB115" i="5"/>
  <c r="AC115" i="5"/>
  <c r="AD115" i="5"/>
  <c r="AE115" i="5"/>
  <c r="AB116" i="5"/>
  <c r="AC116" i="5"/>
  <c r="AD116" i="5"/>
  <c r="AE116" i="5"/>
  <c r="AB117" i="5"/>
  <c r="AC117" i="5"/>
  <c r="AD117" i="5"/>
  <c r="AE117" i="5"/>
  <c r="AB118" i="5"/>
  <c r="AC118" i="5"/>
  <c r="AD118" i="5"/>
  <c r="AE118" i="5"/>
  <c r="AB119" i="5"/>
  <c r="AC119" i="5"/>
  <c r="AD119" i="5"/>
  <c r="AE119" i="5"/>
  <c r="AB120" i="5"/>
  <c r="AC120" i="5"/>
  <c r="AD120" i="5"/>
  <c r="AE120" i="5"/>
  <c r="AB121" i="5"/>
  <c r="AC121" i="5"/>
  <c r="AD121" i="5"/>
  <c r="AE121" i="5"/>
  <c r="AB122" i="5"/>
  <c r="AC122" i="5"/>
  <c r="AD122" i="5"/>
  <c r="AE122" i="5"/>
  <c r="AC104" i="5"/>
  <c r="AD104" i="5"/>
  <c r="AE104" i="5"/>
  <c r="AB104" i="5"/>
  <c r="F5" i="1"/>
  <c r="F5" i="4" s="1"/>
  <c r="F2" i="3"/>
  <c r="F4" i="4"/>
  <c r="AB22" i="5"/>
  <c r="AC22" i="5"/>
  <c r="AD22" i="5"/>
  <c r="AE22" i="5"/>
  <c r="AB23" i="5"/>
  <c r="AC23" i="5"/>
  <c r="AD23" i="5"/>
  <c r="AE23" i="5"/>
  <c r="AB24" i="5"/>
  <c r="AC24" i="5"/>
  <c r="AD24" i="5"/>
  <c r="AE24" i="5"/>
  <c r="AB25" i="5"/>
  <c r="AC25" i="5"/>
  <c r="AD25" i="5"/>
  <c r="AE25" i="5"/>
  <c r="AB26" i="5"/>
  <c r="AC26" i="5"/>
  <c r="AD26" i="5"/>
  <c r="AE26" i="5"/>
  <c r="AB27" i="5"/>
  <c r="AC27" i="5"/>
  <c r="AD27" i="5"/>
  <c r="AE27" i="5"/>
  <c r="AB28" i="5"/>
  <c r="AC28" i="5"/>
  <c r="AD28" i="5"/>
  <c r="AE28" i="5"/>
  <c r="AB29" i="5"/>
  <c r="AC29" i="5"/>
  <c r="AD29" i="5"/>
  <c r="AE29" i="5"/>
  <c r="AB30" i="5"/>
  <c r="AC30" i="5"/>
  <c r="AD30" i="5"/>
  <c r="AE30" i="5"/>
  <c r="AB31" i="5"/>
  <c r="AC31" i="5"/>
  <c r="AD31" i="5"/>
  <c r="AE31" i="5"/>
  <c r="AB32" i="5"/>
  <c r="AC32" i="5"/>
  <c r="AD32" i="5"/>
  <c r="AE32" i="5"/>
  <c r="AB33" i="5"/>
  <c r="AC33" i="5"/>
  <c r="AD33" i="5"/>
  <c r="AE33" i="5"/>
  <c r="AB34" i="5"/>
  <c r="AC34" i="5"/>
  <c r="AD34" i="5"/>
  <c r="AE34" i="5"/>
  <c r="AB35" i="5"/>
  <c r="AC35" i="5"/>
  <c r="AD35" i="5"/>
  <c r="AE35" i="5"/>
  <c r="AB36" i="5"/>
  <c r="AC36" i="5"/>
  <c r="AD36" i="5"/>
  <c r="AE36" i="5"/>
  <c r="AB37" i="5"/>
  <c r="AC37" i="5"/>
  <c r="AD37" i="5"/>
  <c r="AE37" i="5"/>
  <c r="AB38" i="5"/>
  <c r="AC38" i="5"/>
  <c r="AD38" i="5"/>
  <c r="AE38" i="5"/>
  <c r="AB39" i="5"/>
  <c r="AC39" i="5"/>
  <c r="AD39" i="5"/>
  <c r="AE39" i="5"/>
  <c r="AC21" i="5"/>
  <c r="E14" i="4" s="1"/>
  <c r="AD21" i="5"/>
  <c r="F14" i="4" s="1"/>
  <c r="AE21" i="5"/>
  <c r="G14" i="4" s="1"/>
  <c r="AB21" i="5"/>
  <c r="D14" i="4" s="1"/>
  <c r="AC2" i="5"/>
  <c r="E23" i="4" s="1"/>
  <c r="AD2" i="5"/>
  <c r="F23" i="4" s="1"/>
  <c r="AE2" i="5"/>
  <c r="G23" i="4" s="1"/>
  <c r="AC3" i="5"/>
  <c r="AD3" i="5"/>
  <c r="AE3" i="5"/>
  <c r="AC4" i="5"/>
  <c r="AD4" i="5"/>
  <c r="AE4" i="5"/>
  <c r="AC5" i="5"/>
  <c r="AD5" i="5"/>
  <c r="AE5" i="5"/>
  <c r="AC6" i="5"/>
  <c r="AD6" i="5"/>
  <c r="AE6" i="5"/>
  <c r="AC7" i="5"/>
  <c r="AD7" i="5"/>
  <c r="AE7" i="5"/>
  <c r="AC8" i="5"/>
  <c r="AD8" i="5"/>
  <c r="AE8" i="5"/>
  <c r="AC9" i="5"/>
  <c r="AD9" i="5"/>
  <c r="AE9" i="5"/>
  <c r="AC10" i="5"/>
  <c r="AD10" i="5"/>
  <c r="AE10" i="5"/>
  <c r="AC11" i="5"/>
  <c r="AD11" i="5"/>
  <c r="AE11" i="5"/>
  <c r="AC12" i="5"/>
  <c r="AD12" i="5"/>
  <c r="AE12" i="5"/>
  <c r="AC13" i="5"/>
  <c r="AD13" i="5"/>
  <c r="AE13" i="5"/>
  <c r="AC14" i="5"/>
  <c r="AD14" i="5"/>
  <c r="AE14" i="5"/>
  <c r="AC15" i="5"/>
  <c r="AD15" i="5"/>
  <c r="AE15" i="5"/>
  <c r="AC16" i="5"/>
  <c r="AD16" i="5"/>
  <c r="AE16" i="5"/>
  <c r="AC17" i="5"/>
  <c r="AD17" i="5"/>
  <c r="AE17" i="5"/>
  <c r="AC18" i="5"/>
  <c r="AD18" i="5"/>
  <c r="AE18" i="5"/>
  <c r="AC19" i="5"/>
  <c r="AD19" i="5"/>
  <c r="AE19" i="5"/>
  <c r="AC20" i="5"/>
  <c r="AD20" i="5"/>
  <c r="AE20" i="5"/>
  <c r="AB3" i="5"/>
  <c r="AB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W98" i="5"/>
  <c r="V98" i="5"/>
  <c r="U98" i="5"/>
  <c r="T98" i="5"/>
  <c r="S98" i="5"/>
  <c r="O97" i="5"/>
  <c r="O98" i="5" s="1"/>
  <c r="O99" i="5" s="1"/>
  <c r="N97" i="5"/>
  <c r="U97" i="5" s="1"/>
  <c r="M97" i="5"/>
  <c r="T97" i="5" s="1"/>
  <c r="L97" i="5"/>
  <c r="S97" i="5" s="1"/>
  <c r="W79" i="5"/>
  <c r="V79" i="5"/>
  <c r="U79" i="5"/>
  <c r="T79" i="5"/>
  <c r="S79" i="5"/>
  <c r="O78" i="5"/>
  <c r="V78" i="5" s="1"/>
  <c r="N78" i="5"/>
  <c r="U78" i="5" s="1"/>
  <c r="M78" i="5"/>
  <c r="M79" i="5" s="1"/>
  <c r="M80" i="5" s="1"/>
  <c r="L78" i="5"/>
  <c r="L79" i="5" s="1"/>
  <c r="L80" i="5" s="1"/>
  <c r="W60" i="5"/>
  <c r="V60" i="5"/>
  <c r="U60" i="5"/>
  <c r="T60" i="5"/>
  <c r="S60" i="5"/>
  <c r="L59" i="5"/>
  <c r="S59" i="5" s="1"/>
  <c r="W41" i="5"/>
  <c r="V41" i="5"/>
  <c r="U41" i="5"/>
  <c r="T41" i="5"/>
  <c r="O40" i="5"/>
  <c r="O41" i="5" s="1"/>
  <c r="O42" i="5" s="1"/>
  <c r="N40" i="5"/>
  <c r="N41" i="5" s="1"/>
  <c r="N42" i="5" s="1"/>
  <c r="M40" i="5"/>
  <c r="T40" i="5" s="1"/>
  <c r="L40" i="5"/>
  <c r="S40" i="5" s="1"/>
  <c r="W22" i="5"/>
  <c r="V22" i="5"/>
  <c r="U22" i="5"/>
  <c r="T22" i="5"/>
  <c r="O21" i="5"/>
  <c r="V21" i="5" s="1"/>
  <c r="N21" i="5"/>
  <c r="U21" i="5" s="1"/>
  <c r="M21" i="5"/>
  <c r="M22" i="5" s="1"/>
  <c r="M23" i="5" s="1"/>
  <c r="L21" i="5"/>
  <c r="L22" i="5" s="1"/>
  <c r="L23" i="5" s="1"/>
  <c r="W3" i="5"/>
  <c r="V3" i="5"/>
  <c r="U3" i="5"/>
  <c r="T3" i="5"/>
  <c r="D24" i="1"/>
  <c r="D13" i="3"/>
  <c r="D49" i="1"/>
  <c r="D22" i="3"/>
  <c r="E13" i="3"/>
  <c r="E24" i="1"/>
  <c r="E22" i="3"/>
  <c r="E49" i="1"/>
  <c r="H24" i="1"/>
  <c r="I49" i="1"/>
  <c r="H49" i="1"/>
  <c r="I24" i="1"/>
  <c r="G49" i="1"/>
  <c r="G22" i="3"/>
  <c r="G13" i="3"/>
  <c r="G24" i="1"/>
  <c r="F22" i="3"/>
  <c r="F49" i="1"/>
  <c r="F24" i="1"/>
  <c r="F13" i="3"/>
  <c r="F3" i="3" l="1"/>
  <c r="I46" i="1"/>
  <c r="H23" i="4"/>
  <c r="D23" i="4"/>
  <c r="F43" i="1"/>
  <c r="G45" i="1"/>
  <c r="I9" i="1"/>
  <c r="F12" i="1"/>
  <c r="F10" i="1"/>
  <c r="I7" i="3"/>
  <c r="F10" i="3"/>
  <c r="F8" i="3"/>
  <c r="G43" i="1"/>
  <c r="D46" i="1"/>
  <c r="H45" i="1"/>
  <c r="D44" i="1"/>
  <c r="D9" i="1"/>
  <c r="G12" i="1"/>
  <c r="G10" i="1"/>
  <c r="D7" i="3"/>
  <c r="G10" i="3"/>
  <c r="G8" i="3"/>
  <c r="E43" i="1"/>
  <c r="F45" i="1"/>
  <c r="H9" i="1"/>
  <c r="E12" i="1"/>
  <c r="I11" i="1"/>
  <c r="E10" i="1"/>
  <c r="H7" i="3"/>
  <c r="E10" i="3"/>
  <c r="I9" i="3"/>
  <c r="E8" i="3"/>
  <c r="I26" i="3"/>
  <c r="E45" i="1"/>
  <c r="I44" i="1"/>
  <c r="G9" i="1"/>
  <c r="D12" i="1"/>
  <c r="H11" i="1"/>
  <c r="D10" i="1"/>
  <c r="G7" i="3"/>
  <c r="D10" i="3"/>
  <c r="H9" i="3"/>
  <c r="D8" i="3"/>
  <c r="G25" i="3"/>
  <c r="H46" i="1"/>
  <c r="D45" i="1"/>
  <c r="H44" i="1"/>
  <c r="F9" i="1"/>
  <c r="G11" i="1"/>
  <c r="F7" i="3"/>
  <c r="G9" i="3"/>
  <c r="F25" i="3"/>
  <c r="G46" i="1"/>
  <c r="G44" i="1"/>
  <c r="E9" i="1"/>
  <c r="F11" i="1"/>
  <c r="E7" i="3"/>
  <c r="F9" i="3"/>
  <c r="E25" i="3"/>
  <c r="I43" i="1"/>
  <c r="F46" i="1"/>
  <c r="F44" i="1"/>
  <c r="I12" i="1"/>
  <c r="E11" i="1"/>
  <c r="I10" i="1"/>
  <c r="E9" i="3"/>
  <c r="I8" i="3"/>
  <c r="I24" i="3"/>
  <c r="H43" i="1"/>
  <c r="E46" i="1"/>
  <c r="I45" i="1"/>
  <c r="E44" i="1"/>
  <c r="H12" i="1"/>
  <c r="D11" i="1"/>
  <c r="H10" i="1"/>
  <c r="H10" i="3"/>
  <c r="D9" i="3"/>
  <c r="H8" i="3"/>
  <c r="G24" i="3"/>
  <c r="W97" i="5"/>
  <c r="U40" i="5"/>
  <c r="L98" i="5"/>
  <c r="L99" i="5" s="1"/>
  <c r="T78" i="5"/>
  <c r="N59" i="5"/>
  <c r="N60" i="5" s="1"/>
  <c r="N61" i="5" s="1"/>
  <c r="M41" i="5"/>
  <c r="M42" i="5" s="1"/>
  <c r="W21" i="5"/>
  <c r="P41" i="5"/>
  <c r="P42" i="5" s="1"/>
  <c r="U2" i="5"/>
  <c r="V97" i="5"/>
  <c r="Q98" i="5"/>
  <c r="Q99" i="5" s="1"/>
  <c r="R97" i="5"/>
  <c r="V2" i="5"/>
  <c r="L60" i="5"/>
  <c r="L61" i="5" s="1"/>
  <c r="W59" i="5"/>
  <c r="N22" i="5"/>
  <c r="N23" i="5" s="1"/>
  <c r="R2" i="5"/>
  <c r="X78" i="5"/>
  <c r="N98" i="5"/>
  <c r="N99" i="5" s="1"/>
  <c r="S78" i="5"/>
  <c r="R78" i="5"/>
  <c r="O59" i="5"/>
  <c r="V59" i="5" s="1"/>
  <c r="M59" i="5"/>
  <c r="M60" i="5" s="1"/>
  <c r="M61" i="5" s="1"/>
  <c r="Q3" i="5"/>
  <c r="Q4" i="5" s="1"/>
  <c r="Q59" i="5"/>
  <c r="X59" i="5" s="1"/>
  <c r="T21" i="5"/>
  <c r="M3" i="5"/>
  <c r="M4" i="5" s="1"/>
  <c r="T2" i="5"/>
  <c r="O22" i="5"/>
  <c r="O23" i="5" s="1"/>
  <c r="O79" i="5"/>
  <c r="O80" i="5" s="1"/>
  <c r="M98" i="5"/>
  <c r="M99" i="5" s="1"/>
  <c r="N79" i="5"/>
  <c r="N80" i="5" s="1"/>
  <c r="W78" i="5"/>
  <c r="V40" i="5"/>
  <c r="L41" i="5"/>
  <c r="L42" i="5" s="1"/>
  <c r="Q22" i="5"/>
  <c r="Q23" i="5" s="1"/>
  <c r="P3" i="5"/>
  <c r="P4" i="5" s="1"/>
  <c r="R21" i="5"/>
  <c r="S21" i="5"/>
  <c r="Q41" i="5"/>
  <c r="Q42" i="5" s="1"/>
  <c r="S2" i="5"/>
  <c r="R40" i="5"/>
  <c r="Y40" i="5" s="1"/>
  <c r="Y2" i="5" l="1"/>
  <c r="G38" i="1" s="1"/>
  <c r="Y97" i="5"/>
  <c r="F29" i="1" s="1"/>
  <c r="U59" i="5"/>
  <c r="Y21" i="5"/>
  <c r="H54" i="1" s="1"/>
  <c r="O60" i="5"/>
  <c r="O61" i="5" s="1"/>
  <c r="T59" i="5"/>
  <c r="Q60" i="5"/>
  <c r="Q61" i="5" s="1"/>
  <c r="R59" i="5"/>
  <c r="Y78" i="5"/>
  <c r="Y41" i="5"/>
  <c r="C18" i="3" s="1"/>
  <c r="I18" i="3"/>
  <c r="D18" i="3"/>
  <c r="G18" i="3"/>
  <c r="F18" i="3"/>
  <c r="H18" i="3"/>
  <c r="E18" i="3"/>
  <c r="Y59" i="5" l="1"/>
  <c r="H27" i="3" s="1"/>
  <c r="I38" i="1"/>
  <c r="D38" i="1"/>
  <c r="H38" i="1"/>
  <c r="Y3" i="5"/>
  <c r="C38" i="1" s="1"/>
  <c r="F38" i="1"/>
  <c r="E38" i="1"/>
  <c r="D29" i="1"/>
  <c r="F22" i="4"/>
  <c r="D54" i="1"/>
  <c r="I54" i="1"/>
  <c r="G22" i="4"/>
  <c r="E54" i="1"/>
  <c r="D22" i="4"/>
  <c r="E22" i="4"/>
  <c r="G54" i="1"/>
  <c r="F54" i="1"/>
  <c r="G29" i="1"/>
  <c r="H13" i="4"/>
  <c r="I13" i="4"/>
  <c r="I29" i="1"/>
  <c r="E13" i="4"/>
  <c r="Y98" i="5"/>
  <c r="C29" i="1" s="1"/>
  <c r="C13" i="4" s="1"/>
  <c r="D13" i="4"/>
  <c r="F13" i="4"/>
  <c r="E29" i="1"/>
  <c r="G13" i="4"/>
  <c r="H29" i="1"/>
  <c r="Y22" i="5"/>
  <c r="C54" i="1" s="1"/>
  <c r="C22" i="4" s="1"/>
  <c r="G27" i="3"/>
  <c r="H22" i="4"/>
  <c r="F20" i="1"/>
  <c r="H20" i="1"/>
  <c r="Y79" i="5"/>
  <c r="C20" i="1" s="1"/>
  <c r="G20" i="1"/>
  <c r="I20" i="1"/>
  <c r="D20" i="1"/>
  <c r="I22" i="4"/>
  <c r="E20" i="1"/>
  <c r="F27" i="3" l="1"/>
  <c r="D27" i="3"/>
  <c r="E27" i="3"/>
  <c r="Y60" i="5"/>
  <c r="C27" i="3" s="1"/>
  <c r="I27" i="3"/>
</calcChain>
</file>

<file path=xl/sharedStrings.xml><?xml version="1.0" encoding="utf-8"?>
<sst xmlns="http://schemas.openxmlformats.org/spreadsheetml/2006/main" count="194" uniqueCount="40">
  <si>
    <t>Zone</t>
  </si>
  <si>
    <t>J</t>
  </si>
  <si>
    <t>Rate Sch</t>
  </si>
  <si>
    <t>Term (Mths)</t>
  </si>
  <si>
    <t>SC-02</t>
  </si>
  <si>
    <t>SC-09</t>
  </si>
  <si>
    <t>START DATE</t>
  </si>
  <si>
    <t>G</t>
  </si>
  <si>
    <t>I/H</t>
  </si>
  <si>
    <t>&lt;250mWh</t>
  </si>
  <si>
    <t>250-499mWh</t>
  </si>
  <si>
    <t>ZJ</t>
  </si>
  <si>
    <t>SC 2</t>
  </si>
  <si>
    <t>SC 9</t>
  </si>
  <si>
    <t>ZH/I</t>
  </si>
  <si>
    <t>O&amp;R</t>
  </si>
  <si>
    <t>&lt;250</t>
  </si>
  <si>
    <t>&gt;&gt;250</t>
  </si>
  <si>
    <t>Min Value</t>
  </si>
  <si>
    <t>Min Month</t>
  </si>
  <si>
    <t>Graphs</t>
  </si>
  <si>
    <t>*Certificate for renewable energy will be mailed</t>
  </si>
  <si>
    <t>100% REC Adder:</t>
  </si>
  <si>
    <t>u</t>
  </si>
  <si>
    <r>
      <t xml:space="preserve">J </t>
    </r>
    <r>
      <rPr>
        <b/>
        <sz val="10"/>
        <color theme="5"/>
        <rFont val="Arial"/>
        <family val="2"/>
      </rPr>
      <t>Sweet Spot</t>
    </r>
  </si>
  <si>
    <r>
      <t xml:space="preserve">J </t>
    </r>
    <r>
      <rPr>
        <b/>
        <sz val="10"/>
        <color theme="8" tint="-0.499984740745262"/>
        <rFont val="Arial"/>
        <family val="2"/>
      </rPr>
      <t>CUSTOM</t>
    </r>
  </si>
  <si>
    <r>
      <t xml:space="preserve">I/H </t>
    </r>
    <r>
      <rPr>
        <b/>
        <sz val="10"/>
        <color theme="5"/>
        <rFont val="Arial"/>
        <family val="2"/>
      </rPr>
      <t>Sweet Spot</t>
    </r>
  </si>
  <si>
    <r>
      <t xml:space="preserve">I/H </t>
    </r>
    <r>
      <rPr>
        <b/>
        <sz val="10"/>
        <color theme="8" tint="-0.499984740745262"/>
        <rFont val="Arial"/>
        <family val="2"/>
      </rPr>
      <t>CUSTOM</t>
    </r>
  </si>
  <si>
    <t>Broker Margin</t>
  </si>
  <si>
    <t>Split Margin</t>
  </si>
  <si>
    <t>Total Margin</t>
  </si>
  <si>
    <r>
      <t xml:space="preserve">         J           </t>
    </r>
    <r>
      <rPr>
        <b/>
        <sz val="10"/>
        <color theme="5"/>
        <rFont val="Arial"/>
        <family val="2"/>
      </rPr>
      <t>Sweet Spot</t>
    </r>
  </si>
  <si>
    <r>
      <t xml:space="preserve">     J       </t>
    </r>
    <r>
      <rPr>
        <b/>
        <sz val="10"/>
        <color theme="8" tint="-0.499984740745262"/>
        <rFont val="Arial"/>
        <family val="2"/>
      </rPr>
      <t>CUSTOM</t>
    </r>
  </si>
  <si>
    <r>
      <t xml:space="preserve">        I/H           </t>
    </r>
    <r>
      <rPr>
        <b/>
        <sz val="10"/>
        <color theme="5"/>
        <rFont val="Arial"/>
        <family val="2"/>
      </rPr>
      <t>Sweet Spot</t>
    </r>
  </si>
  <si>
    <r>
      <t xml:space="preserve">       I/H       </t>
    </r>
    <r>
      <rPr>
        <b/>
        <sz val="10"/>
        <color theme="8" tint="-0.499984740745262"/>
        <rFont val="Arial"/>
        <family val="2"/>
      </rPr>
      <t>CUSTOM</t>
    </r>
  </si>
  <si>
    <t>SC-02 - Non-Demand Meter</t>
  </si>
  <si>
    <r>
      <t xml:space="preserve">         G          </t>
    </r>
    <r>
      <rPr>
        <b/>
        <sz val="10"/>
        <color theme="5"/>
        <rFont val="Arial"/>
        <family val="2"/>
      </rPr>
      <t>Sweet Spot</t>
    </r>
  </si>
  <si>
    <r>
      <t xml:space="preserve">      G       </t>
    </r>
    <r>
      <rPr>
        <b/>
        <sz val="10"/>
        <color theme="8" tint="-0.499984740745262"/>
        <rFont val="Arial"/>
        <family val="2"/>
      </rPr>
      <t>CUSTOM</t>
    </r>
  </si>
  <si>
    <r>
      <t xml:space="preserve">       G       </t>
    </r>
    <r>
      <rPr>
        <b/>
        <sz val="10"/>
        <color theme="8" tint="-0.499984740745262"/>
        <rFont val="Arial"/>
        <family val="2"/>
      </rPr>
      <t>CUSTOM</t>
    </r>
  </si>
  <si>
    <t>&lt;250mWh - Non-Demand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</si>
</sst>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_(&quot;$&quot;* #,##0.00000_);_(&quot;$&quot;* \(#,##0.00000\);_(&quot;$&quot;* &quot;-&quot;??_);_(@_)"/>
    <numFmt numFmtId="166" formatCode="0.0000"/>
    <numFmt numFmtId="167" formatCode="[$-10409]#,##0.00000;\(#,##0.00000\)"/>
  </numFmts>
  <fonts count="23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 tint="-0.34998626667073579"/>
      <name val="Arial"/>
      <family val="2"/>
    </font>
    <font>
      <b/>
      <sz val="10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5"/>
      <name val="Arial"/>
      <family val="2"/>
    </font>
    <font>
      <sz val="11"/>
      <name val="Calibri"/>
      <family val="2"/>
    </font>
    <font>
      <sz val="10"/>
      <name val="Verdana"/>
      <family val="2"/>
    </font>
    <font>
      <sz val="8"/>
      <color theme="1"/>
      <name val="Calibri"/>
      <family val="2"/>
      <scheme val="minor"/>
    </font>
    <font>
      <b/>
      <sz val="11"/>
      <color theme="6" tint="-0.249977111117893"/>
      <name val="Cambria"/>
      <family val="1"/>
      <scheme val="major"/>
    </font>
    <font>
      <b/>
      <sz val="11"/>
      <color theme="6" tint="-0.249977111117893"/>
      <name val="Arial"/>
      <family val="2"/>
    </font>
    <font>
      <b/>
      <sz val="10"/>
      <color theme="8" tint="-0.499984740745262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8"/>
        <bgColor indexed="0"/>
      </patternFill>
    </fill>
    <fill>
      <patternFill patternType="solid">
        <fgColor theme="0"/>
        <bgColor indexed="0"/>
      </patternFill>
    </fill>
    <fill>
      <gradientFill degree="270">
        <stop position="0">
          <color theme="9"/>
        </stop>
        <stop position="1">
          <color theme="9" tint="-0.25098422193060094"/>
        </stop>
      </gradientFill>
    </fill>
    <fill>
      <gradientFill degree="270">
        <stop position="0">
          <color theme="0" tint="-0.1490218817712943"/>
        </stop>
        <stop position="1">
          <color theme="0" tint="-0.25098422193060094"/>
        </stop>
      </gradientFill>
    </fill>
    <fill>
      <gradientFill degree="270">
        <stop position="0">
          <color theme="9" tint="0.40000610370189521"/>
        </stop>
        <stop position="1">
          <color theme="9"/>
        </stop>
      </gradientFill>
    </fill>
    <fill>
      <gradientFill degree="270">
        <stop position="0">
          <color theme="0" tint="-0.25098422193060094"/>
        </stop>
        <stop position="1">
          <color theme="0" tint="-0.34900967436750391"/>
        </stop>
      </gradientFill>
    </fill>
    <fill>
      <gradientFill degree="270">
        <stop position="0">
          <color theme="0" tint="-0.34900967436750391"/>
        </stop>
        <stop position="1">
          <color theme="0" tint="-0.49803155613879818"/>
        </stop>
      </gradient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800"/>
        <bgColor indexed="64"/>
      </patternFill>
    </fill>
    <fill>
      <patternFill patternType="solid">
        <fgColor rgb="FF9B3200"/>
        <bgColor indexed="64"/>
      </patternFill>
    </fill>
    <fill>
      <patternFill patternType="solid">
        <fgColor rgb="FF37324B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6C2E6"/>
        <bgColor indexed="64"/>
      </patternFill>
    </fill>
  </fills>
  <borders count="2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uble">
        <color theme="6" tint="-0.24994659260841701"/>
      </left>
      <right style="double">
        <color theme="6" tint="-0.24994659260841701"/>
      </right>
      <top style="double">
        <color theme="6" tint="-0.24994659260841701"/>
      </top>
      <bottom style="double">
        <color theme="6" tint="-0.24994659260841701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slantDashDot">
        <color auto="1"/>
      </left>
      <right style="slantDashDot">
        <color auto="1"/>
      </right>
      <top style="slantDashDot">
        <color auto="1"/>
      </top>
      <bottom style="slantDashDot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slantDashDot">
        <color theme="1"/>
      </left>
      <right style="slantDashDot">
        <color theme="1"/>
      </right>
      <top style="slantDashDot">
        <color theme="1"/>
      </top>
      <bottom style="slantDashDot">
        <color theme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59">
    <xf numFmtId="0" fontId="0" fillId="0" borderId="0"/>
    <xf numFmtId="0" fontId="201" fillId="0" borderId="0"/>
    <xf numFmtId="0" fontId="195" fillId="0" borderId="0"/>
    <xf numFmtId="0" fontId="194" fillId="0" borderId="0"/>
    <xf numFmtId="0" fontId="196" fillId="0" borderId="0"/>
    <xf numFmtId="0" fontId="194" fillId="0" borderId="0"/>
    <xf numFmtId="0" fontId="193" fillId="0" borderId="0"/>
    <xf numFmtId="0" fontId="192" fillId="0" borderId="0"/>
    <xf numFmtId="0" fontId="191" fillId="0" borderId="0"/>
    <xf numFmtId="0" fontId="190" fillId="0" borderId="0"/>
    <xf numFmtId="0" fontId="189" fillId="0" borderId="0"/>
    <xf numFmtId="0" fontId="188" fillId="0" borderId="0"/>
    <xf numFmtId="0" fontId="187" fillId="0" borderId="0"/>
    <xf numFmtId="0" fontId="187" fillId="0" borderId="0"/>
    <xf numFmtId="0" fontId="186" fillId="0" borderId="0"/>
    <xf numFmtId="0" fontId="185" fillId="0" borderId="0"/>
    <xf numFmtId="0" fontId="184" fillId="0" borderId="0"/>
    <xf numFmtId="0" fontId="183" fillId="0" borderId="0"/>
    <xf numFmtId="0" fontId="182" fillId="0" borderId="0"/>
    <xf numFmtId="0" fontId="181" fillId="0" borderId="0"/>
    <xf numFmtId="0" fontId="180" fillId="0" borderId="0"/>
    <xf numFmtId="0" fontId="179" fillId="0" borderId="0"/>
    <xf numFmtId="0" fontId="178" fillId="0" borderId="0"/>
    <xf numFmtId="0" fontId="177" fillId="0" borderId="0"/>
    <xf numFmtId="0" fontId="176" fillId="0" borderId="0"/>
    <xf numFmtId="0" fontId="175" fillId="0" borderId="0"/>
    <xf numFmtId="0" fontId="174" fillId="0" borderId="0"/>
    <xf numFmtId="0" fontId="173" fillId="0" borderId="0"/>
    <xf numFmtId="0" fontId="172" fillId="0" borderId="0"/>
    <xf numFmtId="0" fontId="171" fillId="0" borderId="0"/>
    <xf numFmtId="0" fontId="170" fillId="0" borderId="0"/>
    <xf numFmtId="0" fontId="169" fillId="0" borderId="0"/>
    <xf numFmtId="0" fontId="168" fillId="0" borderId="0"/>
    <xf numFmtId="0" fontId="167" fillId="0" borderId="0"/>
    <xf numFmtId="0" fontId="166" fillId="0" borderId="0"/>
    <xf numFmtId="0" fontId="165" fillId="0" borderId="0"/>
    <xf numFmtId="0" fontId="164" fillId="0" borderId="0"/>
    <xf numFmtId="0" fontId="163" fillId="0" borderId="0"/>
    <xf numFmtId="0" fontId="162" fillId="0" borderId="0"/>
    <xf numFmtId="0" fontId="161" fillId="0" borderId="0"/>
    <xf numFmtId="0" fontId="160" fillId="0" borderId="0"/>
    <xf numFmtId="0" fontId="159" fillId="0" borderId="0"/>
    <xf numFmtId="0" fontId="158" fillId="0" borderId="0"/>
    <xf numFmtId="0" fontId="157" fillId="0" borderId="0"/>
    <xf numFmtId="0" fontId="156" fillId="0" borderId="0"/>
    <xf numFmtId="0" fontId="155" fillId="0" borderId="0"/>
    <xf numFmtId="0" fontId="154" fillId="0" borderId="0"/>
    <xf numFmtId="0" fontId="153" fillId="0" borderId="0"/>
    <xf numFmtId="0" fontId="152" fillId="0" borderId="0"/>
    <xf numFmtId="0" fontId="151" fillId="0" borderId="0"/>
    <xf numFmtId="0" fontId="150" fillId="0" borderId="0"/>
    <xf numFmtId="0" fontId="149" fillId="0" borderId="0"/>
    <xf numFmtId="0" fontId="148" fillId="0" borderId="0"/>
    <xf numFmtId="0" fontId="147" fillId="0" borderId="0"/>
    <xf numFmtId="0" fontId="146" fillId="0" borderId="0"/>
    <xf numFmtId="0" fontId="145" fillId="0" borderId="0"/>
    <xf numFmtId="0" fontId="144" fillId="0" borderId="0"/>
    <xf numFmtId="0" fontId="143" fillId="0" borderId="0"/>
    <xf numFmtId="0" fontId="142" fillId="0" borderId="0"/>
    <xf numFmtId="0" fontId="141" fillId="0" borderId="0"/>
    <xf numFmtId="0" fontId="140" fillId="0" borderId="0"/>
    <xf numFmtId="0" fontId="139" fillId="0" borderId="0"/>
    <xf numFmtId="0" fontId="138" fillId="0" borderId="0"/>
    <xf numFmtId="0" fontId="137" fillId="0" borderId="0"/>
    <xf numFmtId="0" fontId="136" fillId="0" borderId="0"/>
    <xf numFmtId="0" fontId="135" fillId="0" borderId="0"/>
    <xf numFmtId="0" fontId="134" fillId="0" borderId="0"/>
    <xf numFmtId="0" fontId="133" fillId="0" borderId="0"/>
    <xf numFmtId="0" fontId="132" fillId="0" borderId="0"/>
    <xf numFmtId="0" fontId="131" fillId="0" borderId="0"/>
    <xf numFmtId="0" fontId="130" fillId="0" borderId="0"/>
    <xf numFmtId="0" fontId="129" fillId="0" borderId="0"/>
    <xf numFmtId="0" fontId="128" fillId="0" borderId="0"/>
    <xf numFmtId="0" fontId="127" fillId="0" borderId="0"/>
    <xf numFmtId="0" fontId="126" fillId="0" borderId="0"/>
    <xf numFmtId="0" fontId="125" fillId="0" borderId="0"/>
    <xf numFmtId="0" fontId="124" fillId="0" borderId="0"/>
    <xf numFmtId="0" fontId="123" fillId="0" borderId="0"/>
    <xf numFmtId="0" fontId="122" fillId="0" borderId="0"/>
    <xf numFmtId="0" fontId="121" fillId="0" borderId="0"/>
    <xf numFmtId="0" fontId="120" fillId="0" borderId="0"/>
    <xf numFmtId="0" fontId="119" fillId="0" borderId="0"/>
    <xf numFmtId="0" fontId="118" fillId="0" borderId="0"/>
    <xf numFmtId="0" fontId="117" fillId="0" borderId="0"/>
    <xf numFmtId="0" fontId="116" fillId="0" borderId="0"/>
    <xf numFmtId="0" fontId="115" fillId="0" borderId="0"/>
    <xf numFmtId="0" fontId="114" fillId="0" borderId="0"/>
    <xf numFmtId="0" fontId="113" fillId="0" borderId="0"/>
    <xf numFmtId="0" fontId="112" fillId="0" borderId="0"/>
    <xf numFmtId="0" fontId="111" fillId="0" borderId="0"/>
    <xf numFmtId="0" fontId="110" fillId="0" borderId="0"/>
    <xf numFmtId="0" fontId="109" fillId="0" borderId="0"/>
    <xf numFmtId="0" fontId="108" fillId="0" borderId="0"/>
    <xf numFmtId="0" fontId="107" fillId="0" borderId="0"/>
    <xf numFmtId="0" fontId="106" fillId="0" borderId="0"/>
    <xf numFmtId="0" fontId="105" fillId="0" borderId="0"/>
    <xf numFmtId="0" fontId="104" fillId="0" borderId="0"/>
    <xf numFmtId="0" fontId="103" fillId="0" borderId="0"/>
    <xf numFmtId="0" fontId="102" fillId="0" borderId="0"/>
    <xf numFmtId="0" fontId="101" fillId="0" borderId="0"/>
    <xf numFmtId="0" fontId="100" fillId="0" borderId="0"/>
    <xf numFmtId="0" fontId="210" fillId="0" borderId="0" applyNumberFormat="0" applyFill="0" applyBorder="0" applyAlignment="0" applyProtection="0"/>
    <xf numFmtId="0" fontId="211" fillId="0" borderId="10" applyNumberFormat="0" applyFill="0" applyAlignment="0" applyProtection="0"/>
    <xf numFmtId="0" fontId="212" fillId="0" borderId="11" applyNumberFormat="0" applyFill="0" applyAlignment="0" applyProtection="0"/>
    <xf numFmtId="0" fontId="213" fillId="0" borderId="12" applyNumberFormat="0" applyFill="0" applyAlignment="0" applyProtection="0"/>
    <xf numFmtId="0" fontId="213" fillId="0" borderId="0" applyNumberFormat="0" applyFill="0" applyBorder="0" applyAlignment="0" applyProtection="0"/>
    <xf numFmtId="0" fontId="214" fillId="9" borderId="0" applyNumberFormat="0" applyBorder="0" applyAlignment="0" applyProtection="0"/>
    <xf numFmtId="0" fontId="215" fillId="10" borderId="0" applyNumberFormat="0" applyBorder="0" applyAlignment="0" applyProtection="0"/>
    <xf numFmtId="0" fontId="216" fillId="11" borderId="0" applyNumberFormat="0" applyBorder="0" applyAlignment="0" applyProtection="0"/>
    <xf numFmtId="0" fontId="217" fillId="12" borderId="13" applyNumberFormat="0" applyAlignment="0" applyProtection="0"/>
    <xf numFmtId="0" fontId="218" fillId="13" borderId="14" applyNumberFormat="0" applyAlignment="0" applyProtection="0"/>
    <xf numFmtId="0" fontId="219" fillId="13" borderId="13" applyNumberFormat="0" applyAlignment="0" applyProtection="0"/>
    <xf numFmtId="0" fontId="220" fillId="0" borderId="15" applyNumberFormat="0" applyFill="0" applyAlignment="0" applyProtection="0"/>
    <xf numFmtId="0" fontId="221" fillId="14" borderId="16" applyNumberFormat="0" applyAlignment="0" applyProtection="0"/>
    <xf numFmtId="0" fontId="222" fillId="0" borderId="0" applyNumberFormat="0" applyFill="0" applyBorder="0" applyAlignment="0" applyProtection="0"/>
    <xf numFmtId="0" fontId="223" fillId="0" borderId="0" applyNumberFormat="0" applyFill="0" applyBorder="0" applyAlignment="0" applyProtection="0"/>
    <xf numFmtId="0" fontId="202" fillId="0" borderId="18" applyNumberFormat="0" applyFill="0" applyAlignment="0" applyProtection="0"/>
    <xf numFmtId="0" fontId="224" fillId="16" borderId="0" applyNumberFormat="0" applyBorder="0" applyAlignment="0" applyProtection="0"/>
    <xf numFmtId="0" fontId="99" fillId="17" borderId="0" applyNumberFormat="0" applyBorder="0" applyAlignment="0" applyProtection="0"/>
    <xf numFmtId="0" fontId="99" fillId="18" borderId="0" applyNumberFormat="0" applyBorder="0" applyAlignment="0" applyProtection="0"/>
    <xf numFmtId="0" fontId="224" fillId="19" borderId="0" applyNumberFormat="0" applyBorder="0" applyAlignment="0" applyProtection="0"/>
    <xf numFmtId="0" fontId="224" fillId="20" borderId="0" applyNumberFormat="0" applyBorder="0" applyAlignment="0" applyProtection="0"/>
    <xf numFmtId="0" fontId="99" fillId="21" borderId="0" applyNumberFormat="0" applyBorder="0" applyAlignment="0" applyProtection="0"/>
    <xf numFmtId="0" fontId="99" fillId="22" borderId="0" applyNumberFormat="0" applyBorder="0" applyAlignment="0" applyProtection="0"/>
    <xf numFmtId="0" fontId="224" fillId="23" borderId="0" applyNumberFormat="0" applyBorder="0" applyAlignment="0" applyProtection="0"/>
    <xf numFmtId="0" fontId="224" fillId="24" borderId="0" applyNumberFormat="0" applyBorder="0" applyAlignment="0" applyProtection="0"/>
    <xf numFmtId="0" fontId="99" fillId="25" borderId="0" applyNumberFormat="0" applyBorder="0" applyAlignment="0" applyProtection="0"/>
    <xf numFmtId="0" fontId="99" fillId="26" borderId="0" applyNumberFormat="0" applyBorder="0" applyAlignment="0" applyProtection="0"/>
    <xf numFmtId="0" fontId="224" fillId="27" borderId="0" applyNumberFormat="0" applyBorder="0" applyAlignment="0" applyProtection="0"/>
    <xf numFmtId="0" fontId="224" fillId="28" borderId="0" applyNumberFormat="0" applyBorder="0" applyAlignment="0" applyProtection="0"/>
    <xf numFmtId="0" fontId="99" fillId="29" borderId="0" applyNumberFormat="0" applyBorder="0" applyAlignment="0" applyProtection="0"/>
    <xf numFmtId="0" fontId="99" fillId="30" borderId="0" applyNumberFormat="0" applyBorder="0" applyAlignment="0" applyProtection="0"/>
    <xf numFmtId="0" fontId="224" fillId="31" borderId="0" applyNumberFormat="0" applyBorder="0" applyAlignment="0" applyProtection="0"/>
    <xf numFmtId="0" fontId="224" fillId="32" borderId="0" applyNumberFormat="0" applyBorder="0" applyAlignment="0" applyProtection="0"/>
    <xf numFmtId="0" fontId="99" fillId="33" borderId="0" applyNumberFormat="0" applyBorder="0" applyAlignment="0" applyProtection="0"/>
    <xf numFmtId="0" fontId="99" fillId="34" borderId="0" applyNumberFormat="0" applyBorder="0" applyAlignment="0" applyProtection="0"/>
    <xf numFmtId="0" fontId="224" fillId="35" borderId="0" applyNumberFormat="0" applyBorder="0" applyAlignment="0" applyProtection="0"/>
    <xf numFmtId="0" fontId="224" fillId="36" borderId="0" applyNumberFormat="0" applyBorder="0" applyAlignment="0" applyProtection="0"/>
    <xf numFmtId="0" fontId="99" fillId="37" borderId="0" applyNumberFormat="0" applyBorder="0" applyAlignment="0" applyProtection="0"/>
    <xf numFmtId="0" fontId="99" fillId="38" borderId="0" applyNumberFormat="0" applyBorder="0" applyAlignment="0" applyProtection="0"/>
    <xf numFmtId="0" fontId="224" fillId="39" borderId="0" applyNumberFormat="0" applyBorder="0" applyAlignment="0" applyProtection="0"/>
    <xf numFmtId="0" fontId="99" fillId="0" borderId="0"/>
    <xf numFmtId="0" fontId="99" fillId="15" borderId="17" applyNumberFormat="0" applyFont="0" applyAlignment="0" applyProtection="0"/>
    <xf numFmtId="0" fontId="98" fillId="0" borderId="0"/>
    <xf numFmtId="0" fontId="98" fillId="15" borderId="17" applyNumberFormat="0" applyFont="0" applyAlignment="0" applyProtection="0"/>
    <xf numFmtId="0" fontId="98" fillId="17" borderId="0" applyNumberFormat="0" applyBorder="0" applyAlignment="0" applyProtection="0"/>
    <xf numFmtId="0" fontId="98" fillId="18" borderId="0" applyNumberFormat="0" applyBorder="0" applyAlignment="0" applyProtection="0"/>
    <xf numFmtId="0" fontId="98" fillId="21" borderId="0" applyNumberFormat="0" applyBorder="0" applyAlignment="0" applyProtection="0"/>
    <xf numFmtId="0" fontId="98" fillId="22" borderId="0" applyNumberFormat="0" applyBorder="0" applyAlignment="0" applyProtection="0"/>
    <xf numFmtId="0" fontId="98" fillId="25" borderId="0" applyNumberFormat="0" applyBorder="0" applyAlignment="0" applyProtection="0"/>
    <xf numFmtId="0" fontId="98" fillId="26" borderId="0" applyNumberFormat="0" applyBorder="0" applyAlignment="0" applyProtection="0"/>
    <xf numFmtId="0" fontId="98" fillId="29" borderId="0" applyNumberFormat="0" applyBorder="0" applyAlignment="0" applyProtection="0"/>
    <xf numFmtId="0" fontId="98" fillId="30" borderId="0" applyNumberFormat="0" applyBorder="0" applyAlignment="0" applyProtection="0"/>
    <xf numFmtId="0" fontId="98" fillId="33" borderId="0" applyNumberFormat="0" applyBorder="0" applyAlignment="0" applyProtection="0"/>
    <xf numFmtId="0" fontId="98" fillId="34" borderId="0" applyNumberFormat="0" applyBorder="0" applyAlignment="0" applyProtection="0"/>
    <xf numFmtId="0" fontId="98" fillId="37" borderId="0" applyNumberFormat="0" applyBorder="0" applyAlignment="0" applyProtection="0"/>
    <xf numFmtId="0" fontId="98" fillId="38" borderId="0" applyNumberFormat="0" applyBorder="0" applyAlignment="0" applyProtection="0"/>
    <xf numFmtId="0" fontId="97" fillId="0" borderId="0"/>
    <xf numFmtId="0" fontId="97" fillId="15" borderId="17" applyNumberFormat="0" applyFont="0" applyAlignment="0" applyProtection="0"/>
    <xf numFmtId="0" fontId="97" fillId="17" borderId="0" applyNumberFormat="0" applyBorder="0" applyAlignment="0" applyProtection="0"/>
    <xf numFmtId="0" fontId="97" fillId="18" borderId="0" applyNumberFormat="0" applyBorder="0" applyAlignment="0" applyProtection="0"/>
    <xf numFmtId="0" fontId="97" fillId="21" borderId="0" applyNumberFormat="0" applyBorder="0" applyAlignment="0" applyProtection="0"/>
    <xf numFmtId="0" fontId="97" fillId="22" borderId="0" applyNumberFormat="0" applyBorder="0" applyAlignment="0" applyProtection="0"/>
    <xf numFmtId="0" fontId="97" fillId="25" borderId="0" applyNumberFormat="0" applyBorder="0" applyAlignment="0" applyProtection="0"/>
    <xf numFmtId="0" fontId="97" fillId="26" borderId="0" applyNumberFormat="0" applyBorder="0" applyAlignment="0" applyProtection="0"/>
    <xf numFmtId="0" fontId="97" fillId="29" borderId="0" applyNumberFormat="0" applyBorder="0" applyAlignment="0" applyProtection="0"/>
    <xf numFmtId="0" fontId="97" fillId="30" borderId="0" applyNumberFormat="0" applyBorder="0" applyAlignment="0" applyProtection="0"/>
    <xf numFmtId="0" fontId="97" fillId="33" borderId="0" applyNumberFormat="0" applyBorder="0" applyAlignment="0" applyProtection="0"/>
    <xf numFmtId="0" fontId="97" fillId="34" borderId="0" applyNumberFormat="0" applyBorder="0" applyAlignment="0" applyProtection="0"/>
    <xf numFmtId="0" fontId="97" fillId="37" borderId="0" applyNumberFormat="0" applyBorder="0" applyAlignment="0" applyProtection="0"/>
    <xf numFmtId="0" fontId="97" fillId="38" borderId="0" applyNumberFormat="0" applyBorder="0" applyAlignment="0" applyProtection="0"/>
    <xf numFmtId="0" fontId="96" fillId="0" borderId="0"/>
    <xf numFmtId="0" fontId="96" fillId="15" borderId="17" applyNumberFormat="0" applyFont="0" applyAlignment="0" applyProtection="0"/>
    <xf numFmtId="0" fontId="96" fillId="17" borderId="0" applyNumberFormat="0" applyBorder="0" applyAlignment="0" applyProtection="0"/>
    <xf numFmtId="0" fontId="96" fillId="18" borderId="0" applyNumberFormat="0" applyBorder="0" applyAlignment="0" applyProtection="0"/>
    <xf numFmtId="0" fontId="96" fillId="21" borderId="0" applyNumberFormat="0" applyBorder="0" applyAlignment="0" applyProtection="0"/>
    <xf numFmtId="0" fontId="96" fillId="22" borderId="0" applyNumberFormat="0" applyBorder="0" applyAlignment="0" applyProtection="0"/>
    <xf numFmtId="0" fontId="96" fillId="25" borderId="0" applyNumberFormat="0" applyBorder="0" applyAlignment="0" applyProtection="0"/>
    <xf numFmtId="0" fontId="96" fillId="26" borderId="0" applyNumberFormat="0" applyBorder="0" applyAlignment="0" applyProtection="0"/>
    <xf numFmtId="0" fontId="96" fillId="29" borderId="0" applyNumberFormat="0" applyBorder="0" applyAlignment="0" applyProtection="0"/>
    <xf numFmtId="0" fontId="96" fillId="30" borderId="0" applyNumberFormat="0" applyBorder="0" applyAlignment="0" applyProtection="0"/>
    <xf numFmtId="0" fontId="96" fillId="33" borderId="0" applyNumberFormat="0" applyBorder="0" applyAlignment="0" applyProtection="0"/>
    <xf numFmtId="0" fontId="96" fillId="34" borderId="0" applyNumberFormat="0" applyBorder="0" applyAlignment="0" applyProtection="0"/>
    <xf numFmtId="0" fontId="96" fillId="37" borderId="0" applyNumberFormat="0" applyBorder="0" applyAlignment="0" applyProtection="0"/>
    <xf numFmtId="0" fontId="96" fillId="38" borderId="0" applyNumberFormat="0" applyBorder="0" applyAlignment="0" applyProtection="0"/>
    <xf numFmtId="0" fontId="95" fillId="0" borderId="0"/>
    <xf numFmtId="0" fontId="95" fillId="15" borderId="17" applyNumberFormat="0" applyFont="0" applyAlignment="0" applyProtection="0"/>
    <xf numFmtId="0" fontId="95" fillId="17" borderId="0" applyNumberFormat="0" applyBorder="0" applyAlignment="0" applyProtection="0"/>
    <xf numFmtId="0" fontId="95" fillId="18" borderId="0" applyNumberFormat="0" applyBorder="0" applyAlignment="0" applyProtection="0"/>
    <xf numFmtId="0" fontId="95" fillId="21" borderId="0" applyNumberFormat="0" applyBorder="0" applyAlignment="0" applyProtection="0"/>
    <xf numFmtId="0" fontId="95" fillId="22" borderId="0" applyNumberFormat="0" applyBorder="0" applyAlignment="0" applyProtection="0"/>
    <xf numFmtId="0" fontId="95" fillId="25" borderId="0" applyNumberFormat="0" applyBorder="0" applyAlignment="0" applyProtection="0"/>
    <xf numFmtId="0" fontId="95" fillId="26" borderId="0" applyNumberFormat="0" applyBorder="0" applyAlignment="0" applyProtection="0"/>
    <xf numFmtId="0" fontId="95" fillId="29" borderId="0" applyNumberFormat="0" applyBorder="0" applyAlignment="0" applyProtection="0"/>
    <xf numFmtId="0" fontId="95" fillId="30" borderId="0" applyNumberFormat="0" applyBorder="0" applyAlignment="0" applyProtection="0"/>
    <xf numFmtId="0" fontId="95" fillId="33" borderId="0" applyNumberFormat="0" applyBorder="0" applyAlignment="0" applyProtection="0"/>
    <xf numFmtId="0" fontId="95" fillId="34" borderId="0" applyNumberFormat="0" applyBorder="0" applyAlignment="0" applyProtection="0"/>
    <xf numFmtId="0" fontId="95" fillId="37" borderId="0" applyNumberFormat="0" applyBorder="0" applyAlignment="0" applyProtection="0"/>
    <xf numFmtId="0" fontId="95" fillId="38" borderId="0" applyNumberFormat="0" applyBorder="0" applyAlignment="0" applyProtection="0"/>
    <xf numFmtId="0" fontId="94" fillId="0" borderId="0"/>
    <xf numFmtId="0" fontId="94" fillId="15" borderId="17" applyNumberFormat="0" applyFont="0" applyAlignment="0" applyProtection="0"/>
    <xf numFmtId="0" fontId="94" fillId="17" borderId="0" applyNumberFormat="0" applyBorder="0" applyAlignment="0" applyProtection="0"/>
    <xf numFmtId="0" fontId="94" fillId="18" borderId="0" applyNumberFormat="0" applyBorder="0" applyAlignment="0" applyProtection="0"/>
    <xf numFmtId="0" fontId="94" fillId="21" borderId="0" applyNumberFormat="0" applyBorder="0" applyAlignment="0" applyProtection="0"/>
    <xf numFmtId="0" fontId="94" fillId="22" borderId="0" applyNumberFormat="0" applyBorder="0" applyAlignment="0" applyProtection="0"/>
    <xf numFmtId="0" fontId="94" fillId="25" borderId="0" applyNumberFormat="0" applyBorder="0" applyAlignment="0" applyProtection="0"/>
    <xf numFmtId="0" fontId="94" fillId="26" borderId="0" applyNumberFormat="0" applyBorder="0" applyAlignment="0" applyProtection="0"/>
    <xf numFmtId="0" fontId="94" fillId="29" borderId="0" applyNumberFormat="0" applyBorder="0" applyAlignment="0" applyProtection="0"/>
    <xf numFmtId="0" fontId="94" fillId="30" borderId="0" applyNumberFormat="0" applyBorder="0" applyAlignment="0" applyProtection="0"/>
    <xf numFmtId="0" fontId="94" fillId="33" borderId="0" applyNumberFormat="0" applyBorder="0" applyAlignment="0" applyProtection="0"/>
    <xf numFmtId="0" fontId="94" fillId="34" borderId="0" applyNumberFormat="0" applyBorder="0" applyAlignment="0" applyProtection="0"/>
    <xf numFmtId="0" fontId="94" fillId="37" borderId="0" applyNumberFormat="0" applyBorder="0" applyAlignment="0" applyProtection="0"/>
    <xf numFmtId="0" fontId="94" fillId="38" borderId="0" applyNumberFormat="0" applyBorder="0" applyAlignment="0" applyProtection="0"/>
    <xf numFmtId="0" fontId="93" fillId="0" borderId="0"/>
    <xf numFmtId="0" fontId="93" fillId="15" borderId="17" applyNumberFormat="0" applyFont="0" applyAlignment="0" applyProtection="0"/>
    <xf numFmtId="0" fontId="93" fillId="17" borderId="0" applyNumberFormat="0" applyBorder="0" applyAlignment="0" applyProtection="0"/>
    <xf numFmtId="0" fontId="93" fillId="18" borderId="0" applyNumberFormat="0" applyBorder="0" applyAlignment="0" applyProtection="0"/>
    <xf numFmtId="0" fontId="93" fillId="21" borderId="0" applyNumberFormat="0" applyBorder="0" applyAlignment="0" applyProtection="0"/>
    <xf numFmtId="0" fontId="93" fillId="22" borderId="0" applyNumberFormat="0" applyBorder="0" applyAlignment="0" applyProtection="0"/>
    <xf numFmtId="0" fontId="93" fillId="25" borderId="0" applyNumberFormat="0" applyBorder="0" applyAlignment="0" applyProtection="0"/>
    <xf numFmtId="0" fontId="93" fillId="26" borderId="0" applyNumberFormat="0" applyBorder="0" applyAlignment="0" applyProtection="0"/>
    <xf numFmtId="0" fontId="93" fillId="29" borderId="0" applyNumberFormat="0" applyBorder="0" applyAlignment="0" applyProtection="0"/>
    <xf numFmtId="0" fontId="93" fillId="30" borderId="0" applyNumberFormat="0" applyBorder="0" applyAlignment="0" applyProtection="0"/>
    <xf numFmtId="0" fontId="93" fillId="33" borderId="0" applyNumberFormat="0" applyBorder="0" applyAlignment="0" applyProtection="0"/>
    <xf numFmtId="0" fontId="93" fillId="34" borderId="0" applyNumberFormat="0" applyBorder="0" applyAlignment="0" applyProtection="0"/>
    <xf numFmtId="0" fontId="93" fillId="37" borderId="0" applyNumberFormat="0" applyBorder="0" applyAlignment="0" applyProtection="0"/>
    <xf numFmtId="0" fontId="93" fillId="38" borderId="0" applyNumberFormat="0" applyBorder="0" applyAlignment="0" applyProtection="0"/>
    <xf numFmtId="0" fontId="92" fillId="0" borderId="0"/>
    <xf numFmtId="0" fontId="92" fillId="15" borderId="17" applyNumberFormat="0" applyFont="0" applyAlignment="0" applyProtection="0"/>
    <xf numFmtId="0" fontId="92" fillId="17" borderId="0" applyNumberFormat="0" applyBorder="0" applyAlignment="0" applyProtection="0"/>
    <xf numFmtId="0" fontId="92" fillId="18" borderId="0" applyNumberFormat="0" applyBorder="0" applyAlignment="0" applyProtection="0"/>
    <xf numFmtId="0" fontId="92" fillId="21" borderId="0" applyNumberFormat="0" applyBorder="0" applyAlignment="0" applyProtection="0"/>
    <xf numFmtId="0" fontId="92" fillId="22" borderId="0" applyNumberFormat="0" applyBorder="0" applyAlignment="0" applyProtection="0"/>
    <xf numFmtId="0" fontId="92" fillId="25" borderId="0" applyNumberFormat="0" applyBorder="0" applyAlignment="0" applyProtection="0"/>
    <xf numFmtId="0" fontId="92" fillId="26" borderId="0" applyNumberFormat="0" applyBorder="0" applyAlignment="0" applyProtection="0"/>
    <xf numFmtId="0" fontId="92" fillId="29" borderId="0" applyNumberFormat="0" applyBorder="0" applyAlignment="0" applyProtection="0"/>
    <xf numFmtId="0" fontId="92" fillId="30" borderId="0" applyNumberFormat="0" applyBorder="0" applyAlignment="0" applyProtection="0"/>
    <xf numFmtId="0" fontId="92" fillId="33" borderId="0" applyNumberFormat="0" applyBorder="0" applyAlignment="0" applyProtection="0"/>
    <xf numFmtId="0" fontId="92" fillId="34" borderId="0" applyNumberFormat="0" applyBorder="0" applyAlignment="0" applyProtection="0"/>
    <xf numFmtId="0" fontId="92" fillId="37" borderId="0" applyNumberFormat="0" applyBorder="0" applyAlignment="0" applyProtection="0"/>
    <xf numFmtId="0" fontId="92" fillId="38" borderId="0" applyNumberFormat="0" applyBorder="0" applyAlignment="0" applyProtection="0"/>
    <xf numFmtId="0" fontId="91" fillId="0" borderId="0"/>
    <xf numFmtId="0" fontId="91" fillId="15" borderId="17" applyNumberFormat="0" applyFont="0" applyAlignment="0" applyProtection="0"/>
    <xf numFmtId="0" fontId="91" fillId="17" borderId="0" applyNumberFormat="0" applyBorder="0" applyAlignment="0" applyProtection="0"/>
    <xf numFmtId="0" fontId="91" fillId="18" borderId="0" applyNumberFormat="0" applyBorder="0" applyAlignment="0" applyProtection="0"/>
    <xf numFmtId="0" fontId="91" fillId="21" borderId="0" applyNumberFormat="0" applyBorder="0" applyAlignment="0" applyProtection="0"/>
    <xf numFmtId="0" fontId="91" fillId="22" borderId="0" applyNumberFormat="0" applyBorder="0" applyAlignment="0" applyProtection="0"/>
    <xf numFmtId="0" fontId="91" fillId="25" borderId="0" applyNumberFormat="0" applyBorder="0" applyAlignment="0" applyProtection="0"/>
    <xf numFmtId="0" fontId="91" fillId="26" borderId="0" applyNumberFormat="0" applyBorder="0" applyAlignment="0" applyProtection="0"/>
    <xf numFmtId="0" fontId="91" fillId="29" borderId="0" applyNumberFormat="0" applyBorder="0" applyAlignment="0" applyProtection="0"/>
    <xf numFmtId="0" fontId="91" fillId="30" borderId="0" applyNumberFormat="0" applyBorder="0" applyAlignment="0" applyProtection="0"/>
    <xf numFmtId="0" fontId="91" fillId="33" borderId="0" applyNumberFormat="0" applyBorder="0" applyAlignment="0" applyProtection="0"/>
    <xf numFmtId="0" fontId="91" fillId="34" borderId="0" applyNumberFormat="0" applyBorder="0" applyAlignment="0" applyProtection="0"/>
    <xf numFmtId="0" fontId="91" fillId="37" borderId="0" applyNumberFormat="0" applyBorder="0" applyAlignment="0" applyProtection="0"/>
    <xf numFmtId="0" fontId="91" fillId="38" borderId="0" applyNumberFormat="0" applyBorder="0" applyAlignment="0" applyProtection="0"/>
    <xf numFmtId="0" fontId="90" fillId="0" borderId="0"/>
    <xf numFmtId="0" fontId="90" fillId="15" borderId="17" applyNumberFormat="0" applyFont="0" applyAlignment="0" applyProtection="0"/>
    <xf numFmtId="0" fontId="90" fillId="17" borderId="0" applyNumberFormat="0" applyBorder="0" applyAlignment="0" applyProtection="0"/>
    <xf numFmtId="0" fontId="90" fillId="18" borderId="0" applyNumberFormat="0" applyBorder="0" applyAlignment="0" applyProtection="0"/>
    <xf numFmtId="0" fontId="90" fillId="21" borderId="0" applyNumberFormat="0" applyBorder="0" applyAlignment="0" applyProtection="0"/>
    <xf numFmtId="0" fontId="90" fillId="22" borderId="0" applyNumberFormat="0" applyBorder="0" applyAlignment="0" applyProtection="0"/>
    <xf numFmtId="0" fontId="90" fillId="25" borderId="0" applyNumberFormat="0" applyBorder="0" applyAlignment="0" applyProtection="0"/>
    <xf numFmtId="0" fontId="90" fillId="26" borderId="0" applyNumberFormat="0" applyBorder="0" applyAlignment="0" applyProtection="0"/>
    <xf numFmtId="0" fontId="90" fillId="29" borderId="0" applyNumberFormat="0" applyBorder="0" applyAlignment="0" applyProtection="0"/>
    <xf numFmtId="0" fontId="90" fillId="30" borderId="0" applyNumberFormat="0" applyBorder="0" applyAlignment="0" applyProtection="0"/>
    <xf numFmtId="0" fontId="90" fillId="33" borderId="0" applyNumberFormat="0" applyBorder="0" applyAlignment="0" applyProtection="0"/>
    <xf numFmtId="0" fontId="90" fillId="34" borderId="0" applyNumberFormat="0" applyBorder="0" applyAlignment="0" applyProtection="0"/>
    <xf numFmtId="0" fontId="90" fillId="37" borderId="0" applyNumberFormat="0" applyBorder="0" applyAlignment="0" applyProtection="0"/>
    <xf numFmtId="0" fontId="90" fillId="38" borderId="0" applyNumberFormat="0" applyBorder="0" applyAlignment="0" applyProtection="0"/>
    <xf numFmtId="0" fontId="89" fillId="0" borderId="0"/>
    <xf numFmtId="0" fontId="89" fillId="15" borderId="17" applyNumberFormat="0" applyFont="0" applyAlignment="0" applyProtection="0"/>
    <xf numFmtId="0" fontId="89" fillId="17" borderId="0" applyNumberFormat="0" applyBorder="0" applyAlignment="0" applyProtection="0"/>
    <xf numFmtId="0" fontId="89" fillId="18" borderId="0" applyNumberFormat="0" applyBorder="0" applyAlignment="0" applyProtection="0"/>
    <xf numFmtId="0" fontId="89" fillId="21" borderId="0" applyNumberFormat="0" applyBorder="0" applyAlignment="0" applyProtection="0"/>
    <xf numFmtId="0" fontId="89" fillId="22" borderId="0" applyNumberFormat="0" applyBorder="0" applyAlignment="0" applyProtection="0"/>
    <xf numFmtId="0" fontId="89" fillId="25" borderId="0" applyNumberFormat="0" applyBorder="0" applyAlignment="0" applyProtection="0"/>
    <xf numFmtId="0" fontId="89" fillId="26" borderId="0" applyNumberFormat="0" applyBorder="0" applyAlignment="0" applyProtection="0"/>
    <xf numFmtId="0" fontId="89" fillId="29" borderId="0" applyNumberFormat="0" applyBorder="0" applyAlignment="0" applyProtection="0"/>
    <xf numFmtId="0" fontId="89" fillId="30" borderId="0" applyNumberFormat="0" applyBorder="0" applyAlignment="0" applyProtection="0"/>
    <xf numFmtId="0" fontId="89" fillId="33" borderId="0" applyNumberFormat="0" applyBorder="0" applyAlignment="0" applyProtection="0"/>
    <xf numFmtId="0" fontId="89" fillId="34" borderId="0" applyNumberFormat="0" applyBorder="0" applyAlignment="0" applyProtection="0"/>
    <xf numFmtId="0" fontId="89" fillId="37" borderId="0" applyNumberFormat="0" applyBorder="0" applyAlignment="0" applyProtection="0"/>
    <xf numFmtId="0" fontId="89" fillId="38" borderId="0" applyNumberFormat="0" applyBorder="0" applyAlignment="0" applyProtection="0"/>
    <xf numFmtId="0" fontId="88" fillId="0" borderId="0"/>
    <xf numFmtId="0" fontId="88" fillId="15" borderId="17" applyNumberFormat="0" applyFont="0" applyAlignment="0" applyProtection="0"/>
    <xf numFmtId="0" fontId="88" fillId="17" borderId="0" applyNumberFormat="0" applyBorder="0" applyAlignment="0" applyProtection="0"/>
    <xf numFmtId="0" fontId="88" fillId="18" borderId="0" applyNumberFormat="0" applyBorder="0" applyAlignment="0" applyProtection="0"/>
    <xf numFmtId="0" fontId="88" fillId="21" borderId="0" applyNumberFormat="0" applyBorder="0" applyAlignment="0" applyProtection="0"/>
    <xf numFmtId="0" fontId="88" fillId="22" borderId="0" applyNumberFormat="0" applyBorder="0" applyAlignment="0" applyProtection="0"/>
    <xf numFmtId="0" fontId="88" fillId="25" borderId="0" applyNumberFormat="0" applyBorder="0" applyAlignment="0" applyProtection="0"/>
    <xf numFmtId="0" fontId="88" fillId="26" borderId="0" applyNumberFormat="0" applyBorder="0" applyAlignment="0" applyProtection="0"/>
    <xf numFmtId="0" fontId="88" fillId="29" borderId="0" applyNumberFormat="0" applyBorder="0" applyAlignment="0" applyProtection="0"/>
    <xf numFmtId="0" fontId="88" fillId="30" borderId="0" applyNumberFormat="0" applyBorder="0" applyAlignment="0" applyProtection="0"/>
    <xf numFmtId="0" fontId="88" fillId="33" borderId="0" applyNumberFormat="0" applyBorder="0" applyAlignment="0" applyProtection="0"/>
    <xf numFmtId="0" fontId="88" fillId="34" borderId="0" applyNumberFormat="0" applyBorder="0" applyAlignment="0" applyProtection="0"/>
    <xf numFmtId="0" fontId="88" fillId="37" borderId="0" applyNumberFormat="0" applyBorder="0" applyAlignment="0" applyProtection="0"/>
    <xf numFmtId="0" fontId="88" fillId="38" borderId="0" applyNumberFormat="0" applyBorder="0" applyAlignment="0" applyProtection="0"/>
    <xf numFmtId="0" fontId="87" fillId="0" borderId="0"/>
    <xf numFmtId="0" fontId="87" fillId="15" borderId="17" applyNumberFormat="0" applyFont="0" applyAlignment="0" applyProtection="0"/>
    <xf numFmtId="0" fontId="87" fillId="17" borderId="0" applyNumberFormat="0" applyBorder="0" applyAlignment="0" applyProtection="0"/>
    <xf numFmtId="0" fontId="87" fillId="18" borderId="0" applyNumberFormat="0" applyBorder="0" applyAlignment="0" applyProtection="0"/>
    <xf numFmtId="0" fontId="87" fillId="21" borderId="0" applyNumberFormat="0" applyBorder="0" applyAlignment="0" applyProtection="0"/>
    <xf numFmtId="0" fontId="87" fillId="22" borderId="0" applyNumberFormat="0" applyBorder="0" applyAlignment="0" applyProtection="0"/>
    <xf numFmtId="0" fontId="87" fillId="25" borderId="0" applyNumberFormat="0" applyBorder="0" applyAlignment="0" applyProtection="0"/>
    <xf numFmtId="0" fontId="87" fillId="26" borderId="0" applyNumberFormat="0" applyBorder="0" applyAlignment="0" applyProtection="0"/>
    <xf numFmtId="0" fontId="87" fillId="29" borderId="0" applyNumberFormat="0" applyBorder="0" applyAlignment="0" applyProtection="0"/>
    <xf numFmtId="0" fontId="87" fillId="30" borderId="0" applyNumberFormat="0" applyBorder="0" applyAlignment="0" applyProtection="0"/>
    <xf numFmtId="0" fontId="87" fillId="33" borderId="0" applyNumberFormat="0" applyBorder="0" applyAlignment="0" applyProtection="0"/>
    <xf numFmtId="0" fontId="87" fillId="34" borderId="0" applyNumberFormat="0" applyBorder="0" applyAlignment="0" applyProtection="0"/>
    <xf numFmtId="0" fontId="87" fillId="37" borderId="0" applyNumberFormat="0" applyBorder="0" applyAlignment="0" applyProtection="0"/>
    <xf numFmtId="0" fontId="87" fillId="38" borderId="0" applyNumberFormat="0" applyBorder="0" applyAlignment="0" applyProtection="0"/>
    <xf numFmtId="0" fontId="86" fillId="0" borderId="0"/>
    <xf numFmtId="0" fontId="86" fillId="15" borderId="17" applyNumberFormat="0" applyFont="0" applyAlignment="0" applyProtection="0"/>
    <xf numFmtId="0" fontId="86" fillId="17" borderId="0" applyNumberFormat="0" applyBorder="0" applyAlignment="0" applyProtection="0"/>
    <xf numFmtId="0" fontId="86" fillId="18" borderId="0" applyNumberFormat="0" applyBorder="0" applyAlignment="0" applyProtection="0"/>
    <xf numFmtId="0" fontId="86" fillId="21" borderId="0" applyNumberFormat="0" applyBorder="0" applyAlignment="0" applyProtection="0"/>
    <xf numFmtId="0" fontId="86" fillId="22" borderId="0" applyNumberFormat="0" applyBorder="0" applyAlignment="0" applyProtection="0"/>
    <xf numFmtId="0" fontId="86" fillId="25" borderId="0" applyNumberFormat="0" applyBorder="0" applyAlignment="0" applyProtection="0"/>
    <xf numFmtId="0" fontId="86" fillId="26" borderId="0" applyNumberFormat="0" applyBorder="0" applyAlignment="0" applyProtection="0"/>
    <xf numFmtId="0" fontId="86" fillId="29" borderId="0" applyNumberFormat="0" applyBorder="0" applyAlignment="0" applyProtection="0"/>
    <xf numFmtId="0" fontId="86" fillId="30" borderId="0" applyNumberFormat="0" applyBorder="0" applyAlignment="0" applyProtection="0"/>
    <xf numFmtId="0" fontId="86" fillId="33" borderId="0" applyNumberFormat="0" applyBorder="0" applyAlignment="0" applyProtection="0"/>
    <xf numFmtId="0" fontId="86" fillId="34" borderId="0" applyNumberFormat="0" applyBorder="0" applyAlignment="0" applyProtection="0"/>
    <xf numFmtId="0" fontId="86" fillId="37" borderId="0" applyNumberFormat="0" applyBorder="0" applyAlignment="0" applyProtection="0"/>
    <xf numFmtId="0" fontId="86" fillId="38" borderId="0" applyNumberFormat="0" applyBorder="0" applyAlignment="0" applyProtection="0"/>
    <xf numFmtId="0" fontId="85" fillId="0" borderId="0"/>
    <xf numFmtId="0" fontId="85" fillId="15" borderId="17" applyNumberFormat="0" applyFont="0" applyAlignment="0" applyProtection="0"/>
    <xf numFmtId="0" fontId="85" fillId="17" borderId="0" applyNumberFormat="0" applyBorder="0" applyAlignment="0" applyProtection="0"/>
    <xf numFmtId="0" fontId="85" fillId="18" borderId="0" applyNumberFormat="0" applyBorder="0" applyAlignment="0" applyProtection="0"/>
    <xf numFmtId="0" fontId="85" fillId="21" borderId="0" applyNumberFormat="0" applyBorder="0" applyAlignment="0" applyProtection="0"/>
    <xf numFmtId="0" fontId="85" fillId="22" borderId="0" applyNumberFormat="0" applyBorder="0" applyAlignment="0" applyProtection="0"/>
    <xf numFmtId="0" fontId="85" fillId="25" borderId="0" applyNumberFormat="0" applyBorder="0" applyAlignment="0" applyProtection="0"/>
    <xf numFmtId="0" fontId="85" fillId="26" borderId="0" applyNumberFormat="0" applyBorder="0" applyAlignment="0" applyProtection="0"/>
    <xf numFmtId="0" fontId="85" fillId="29" borderId="0" applyNumberFormat="0" applyBorder="0" applyAlignment="0" applyProtection="0"/>
    <xf numFmtId="0" fontId="85" fillId="30" borderId="0" applyNumberFormat="0" applyBorder="0" applyAlignment="0" applyProtection="0"/>
    <xf numFmtId="0" fontId="85" fillId="33" borderId="0" applyNumberFormat="0" applyBorder="0" applyAlignment="0" applyProtection="0"/>
    <xf numFmtId="0" fontId="85" fillId="34" borderId="0" applyNumberFormat="0" applyBorder="0" applyAlignment="0" applyProtection="0"/>
    <xf numFmtId="0" fontId="85" fillId="37" borderId="0" applyNumberFormat="0" applyBorder="0" applyAlignment="0" applyProtection="0"/>
    <xf numFmtId="0" fontId="85" fillId="38" borderId="0" applyNumberFormat="0" applyBorder="0" applyAlignment="0" applyProtection="0"/>
    <xf numFmtId="0" fontId="84" fillId="0" borderId="0"/>
    <xf numFmtId="0" fontId="84" fillId="17" borderId="0" applyNumberFormat="0" applyBorder="0" applyAlignment="0" applyProtection="0"/>
    <xf numFmtId="0" fontId="84" fillId="18" borderId="0" applyNumberFormat="0" applyBorder="0" applyAlignment="0" applyProtection="0"/>
    <xf numFmtId="0" fontId="84" fillId="21" borderId="0" applyNumberFormat="0" applyBorder="0" applyAlignment="0" applyProtection="0"/>
    <xf numFmtId="0" fontId="84" fillId="22" borderId="0" applyNumberFormat="0" applyBorder="0" applyAlignment="0" applyProtection="0"/>
    <xf numFmtId="0" fontId="84" fillId="25" borderId="0" applyNumberFormat="0" applyBorder="0" applyAlignment="0" applyProtection="0"/>
    <xf numFmtId="0" fontId="84" fillId="26" borderId="0" applyNumberFormat="0" applyBorder="0" applyAlignment="0" applyProtection="0"/>
    <xf numFmtId="0" fontId="84" fillId="29" borderId="0" applyNumberFormat="0" applyBorder="0" applyAlignment="0" applyProtection="0"/>
    <xf numFmtId="0" fontId="84" fillId="30" borderId="0" applyNumberFormat="0" applyBorder="0" applyAlignment="0" applyProtection="0"/>
    <xf numFmtId="0" fontId="84" fillId="33" borderId="0" applyNumberFormat="0" applyBorder="0" applyAlignment="0" applyProtection="0"/>
    <xf numFmtId="0" fontId="84" fillId="34" borderId="0" applyNumberFormat="0" applyBorder="0" applyAlignment="0" applyProtection="0"/>
    <xf numFmtId="0" fontId="84" fillId="37" borderId="0" applyNumberFormat="0" applyBorder="0" applyAlignment="0" applyProtection="0"/>
    <xf numFmtId="0" fontId="84" fillId="38" borderId="0" applyNumberFormat="0" applyBorder="0" applyAlignment="0" applyProtection="0"/>
    <xf numFmtId="0" fontId="225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0" borderId="0"/>
    <xf numFmtId="0" fontId="84" fillId="15" borderId="17" applyNumberFormat="0" applyFont="0" applyAlignment="0" applyProtection="0"/>
    <xf numFmtId="0" fontId="84" fillId="0" borderId="0"/>
    <xf numFmtId="0" fontId="84" fillId="15" borderId="17" applyNumberFormat="0" applyFont="0" applyAlignment="0" applyProtection="0"/>
    <xf numFmtId="0" fontId="84" fillId="17" borderId="0" applyNumberFormat="0" applyBorder="0" applyAlignment="0" applyProtection="0"/>
    <xf numFmtId="0" fontId="84" fillId="18" borderId="0" applyNumberFormat="0" applyBorder="0" applyAlignment="0" applyProtection="0"/>
    <xf numFmtId="0" fontId="84" fillId="21" borderId="0" applyNumberFormat="0" applyBorder="0" applyAlignment="0" applyProtection="0"/>
    <xf numFmtId="0" fontId="84" fillId="22" borderId="0" applyNumberFormat="0" applyBorder="0" applyAlignment="0" applyProtection="0"/>
    <xf numFmtId="0" fontId="84" fillId="25" borderId="0" applyNumberFormat="0" applyBorder="0" applyAlignment="0" applyProtection="0"/>
    <xf numFmtId="0" fontId="84" fillId="26" borderId="0" applyNumberFormat="0" applyBorder="0" applyAlignment="0" applyProtection="0"/>
    <xf numFmtId="0" fontId="84" fillId="29" borderId="0" applyNumberFormat="0" applyBorder="0" applyAlignment="0" applyProtection="0"/>
    <xf numFmtId="0" fontId="84" fillId="30" borderId="0" applyNumberFormat="0" applyBorder="0" applyAlignment="0" applyProtection="0"/>
    <xf numFmtId="0" fontId="84" fillId="33" borderId="0" applyNumberFormat="0" applyBorder="0" applyAlignment="0" applyProtection="0"/>
    <xf numFmtId="0" fontId="84" fillId="34" borderId="0" applyNumberFormat="0" applyBorder="0" applyAlignment="0" applyProtection="0"/>
    <xf numFmtId="0" fontId="84" fillId="37" borderId="0" applyNumberFormat="0" applyBorder="0" applyAlignment="0" applyProtection="0"/>
    <xf numFmtId="0" fontId="84" fillId="38" borderId="0" applyNumberFormat="0" applyBorder="0" applyAlignment="0" applyProtection="0"/>
    <xf numFmtId="0" fontId="84" fillId="0" borderId="0"/>
    <xf numFmtId="0" fontId="84" fillId="15" borderId="17" applyNumberFormat="0" applyFont="0" applyAlignment="0" applyProtection="0"/>
    <xf numFmtId="0" fontId="84" fillId="17" borderId="0" applyNumberFormat="0" applyBorder="0" applyAlignment="0" applyProtection="0"/>
    <xf numFmtId="0" fontId="84" fillId="18" borderId="0" applyNumberFormat="0" applyBorder="0" applyAlignment="0" applyProtection="0"/>
    <xf numFmtId="0" fontId="84" fillId="21" borderId="0" applyNumberFormat="0" applyBorder="0" applyAlignment="0" applyProtection="0"/>
    <xf numFmtId="0" fontId="84" fillId="22" borderId="0" applyNumberFormat="0" applyBorder="0" applyAlignment="0" applyProtection="0"/>
    <xf numFmtId="0" fontId="84" fillId="25" borderId="0" applyNumberFormat="0" applyBorder="0" applyAlignment="0" applyProtection="0"/>
    <xf numFmtId="0" fontId="84" fillId="26" borderId="0" applyNumberFormat="0" applyBorder="0" applyAlignment="0" applyProtection="0"/>
    <xf numFmtId="0" fontId="84" fillId="29" borderId="0" applyNumberFormat="0" applyBorder="0" applyAlignment="0" applyProtection="0"/>
    <xf numFmtId="0" fontId="84" fillId="30" borderId="0" applyNumberFormat="0" applyBorder="0" applyAlignment="0" applyProtection="0"/>
    <xf numFmtId="0" fontId="84" fillId="33" borderId="0" applyNumberFormat="0" applyBorder="0" applyAlignment="0" applyProtection="0"/>
    <xf numFmtId="0" fontId="84" fillId="34" borderId="0" applyNumberFormat="0" applyBorder="0" applyAlignment="0" applyProtection="0"/>
    <xf numFmtId="0" fontId="84" fillId="37" borderId="0" applyNumberFormat="0" applyBorder="0" applyAlignment="0" applyProtection="0"/>
    <xf numFmtId="0" fontId="84" fillId="38" borderId="0" applyNumberFormat="0" applyBorder="0" applyAlignment="0" applyProtection="0"/>
    <xf numFmtId="0" fontId="84" fillId="0" borderId="0"/>
    <xf numFmtId="0" fontId="84" fillId="15" borderId="17" applyNumberFormat="0" applyFont="0" applyAlignment="0" applyProtection="0"/>
    <xf numFmtId="0" fontId="84" fillId="17" borderId="0" applyNumberFormat="0" applyBorder="0" applyAlignment="0" applyProtection="0"/>
    <xf numFmtId="0" fontId="84" fillId="18" borderId="0" applyNumberFormat="0" applyBorder="0" applyAlignment="0" applyProtection="0"/>
    <xf numFmtId="0" fontId="84" fillId="21" borderId="0" applyNumberFormat="0" applyBorder="0" applyAlignment="0" applyProtection="0"/>
    <xf numFmtId="0" fontId="84" fillId="22" borderId="0" applyNumberFormat="0" applyBorder="0" applyAlignment="0" applyProtection="0"/>
    <xf numFmtId="0" fontId="84" fillId="25" borderId="0" applyNumberFormat="0" applyBorder="0" applyAlignment="0" applyProtection="0"/>
    <xf numFmtId="0" fontId="84" fillId="26" borderId="0" applyNumberFormat="0" applyBorder="0" applyAlignment="0" applyProtection="0"/>
    <xf numFmtId="0" fontId="84" fillId="29" borderId="0" applyNumberFormat="0" applyBorder="0" applyAlignment="0" applyProtection="0"/>
    <xf numFmtId="0" fontId="84" fillId="30" borderId="0" applyNumberFormat="0" applyBorder="0" applyAlignment="0" applyProtection="0"/>
    <xf numFmtId="0" fontId="84" fillId="33" borderId="0" applyNumberFormat="0" applyBorder="0" applyAlignment="0" applyProtection="0"/>
    <xf numFmtId="0" fontId="84" fillId="34" borderId="0" applyNumberFormat="0" applyBorder="0" applyAlignment="0" applyProtection="0"/>
    <xf numFmtId="0" fontId="84" fillId="37" borderId="0" applyNumberFormat="0" applyBorder="0" applyAlignment="0" applyProtection="0"/>
    <xf numFmtId="0" fontId="84" fillId="38" borderId="0" applyNumberFormat="0" applyBorder="0" applyAlignment="0" applyProtection="0"/>
    <xf numFmtId="0" fontId="84" fillId="0" borderId="0"/>
    <xf numFmtId="0" fontId="84" fillId="15" borderId="17" applyNumberFormat="0" applyFont="0" applyAlignment="0" applyProtection="0"/>
    <xf numFmtId="0" fontId="84" fillId="17" borderId="0" applyNumberFormat="0" applyBorder="0" applyAlignment="0" applyProtection="0"/>
    <xf numFmtId="0" fontId="84" fillId="18" borderId="0" applyNumberFormat="0" applyBorder="0" applyAlignment="0" applyProtection="0"/>
    <xf numFmtId="0" fontId="84" fillId="21" borderId="0" applyNumberFormat="0" applyBorder="0" applyAlignment="0" applyProtection="0"/>
    <xf numFmtId="0" fontId="84" fillId="22" borderId="0" applyNumberFormat="0" applyBorder="0" applyAlignment="0" applyProtection="0"/>
    <xf numFmtId="0" fontId="84" fillId="25" borderId="0" applyNumberFormat="0" applyBorder="0" applyAlignment="0" applyProtection="0"/>
    <xf numFmtId="0" fontId="84" fillId="26" borderId="0" applyNumberFormat="0" applyBorder="0" applyAlignment="0" applyProtection="0"/>
    <xf numFmtId="0" fontId="84" fillId="29" borderId="0" applyNumberFormat="0" applyBorder="0" applyAlignment="0" applyProtection="0"/>
    <xf numFmtId="0" fontId="84" fillId="30" borderId="0" applyNumberFormat="0" applyBorder="0" applyAlignment="0" applyProtection="0"/>
    <xf numFmtId="0" fontId="84" fillId="33" borderId="0" applyNumberFormat="0" applyBorder="0" applyAlignment="0" applyProtection="0"/>
    <xf numFmtId="0" fontId="84" fillId="34" borderId="0" applyNumberFormat="0" applyBorder="0" applyAlignment="0" applyProtection="0"/>
    <xf numFmtId="0" fontId="84" fillId="37" borderId="0" applyNumberFormat="0" applyBorder="0" applyAlignment="0" applyProtection="0"/>
    <xf numFmtId="0" fontId="84" fillId="38" borderId="0" applyNumberFormat="0" applyBorder="0" applyAlignment="0" applyProtection="0"/>
    <xf numFmtId="0" fontId="84" fillId="0" borderId="0"/>
    <xf numFmtId="0" fontId="84" fillId="15" borderId="17" applyNumberFormat="0" applyFont="0" applyAlignment="0" applyProtection="0"/>
    <xf numFmtId="0" fontId="84" fillId="17" borderId="0" applyNumberFormat="0" applyBorder="0" applyAlignment="0" applyProtection="0"/>
    <xf numFmtId="0" fontId="84" fillId="18" borderId="0" applyNumberFormat="0" applyBorder="0" applyAlignment="0" applyProtection="0"/>
    <xf numFmtId="0" fontId="84" fillId="21" borderId="0" applyNumberFormat="0" applyBorder="0" applyAlignment="0" applyProtection="0"/>
    <xf numFmtId="0" fontId="84" fillId="22" borderId="0" applyNumberFormat="0" applyBorder="0" applyAlignment="0" applyProtection="0"/>
    <xf numFmtId="0" fontId="84" fillId="25" borderId="0" applyNumberFormat="0" applyBorder="0" applyAlignment="0" applyProtection="0"/>
    <xf numFmtId="0" fontId="84" fillId="26" borderId="0" applyNumberFormat="0" applyBorder="0" applyAlignment="0" applyProtection="0"/>
    <xf numFmtId="0" fontId="84" fillId="29" borderId="0" applyNumberFormat="0" applyBorder="0" applyAlignment="0" applyProtection="0"/>
    <xf numFmtId="0" fontId="84" fillId="30" borderId="0" applyNumberFormat="0" applyBorder="0" applyAlignment="0" applyProtection="0"/>
    <xf numFmtId="0" fontId="84" fillId="33" borderId="0" applyNumberFormat="0" applyBorder="0" applyAlignment="0" applyProtection="0"/>
    <xf numFmtId="0" fontId="84" fillId="34" borderId="0" applyNumberFormat="0" applyBorder="0" applyAlignment="0" applyProtection="0"/>
    <xf numFmtId="0" fontId="84" fillId="37" borderId="0" applyNumberFormat="0" applyBorder="0" applyAlignment="0" applyProtection="0"/>
    <xf numFmtId="0" fontId="84" fillId="38" borderId="0" applyNumberFormat="0" applyBorder="0" applyAlignment="0" applyProtection="0"/>
    <xf numFmtId="0" fontId="84" fillId="0" borderId="0"/>
    <xf numFmtId="0" fontId="84" fillId="15" borderId="17" applyNumberFormat="0" applyFont="0" applyAlignment="0" applyProtection="0"/>
    <xf numFmtId="0" fontId="84" fillId="17" borderId="0" applyNumberFormat="0" applyBorder="0" applyAlignment="0" applyProtection="0"/>
    <xf numFmtId="0" fontId="84" fillId="18" borderId="0" applyNumberFormat="0" applyBorder="0" applyAlignment="0" applyProtection="0"/>
    <xf numFmtId="0" fontId="84" fillId="21" borderId="0" applyNumberFormat="0" applyBorder="0" applyAlignment="0" applyProtection="0"/>
    <xf numFmtId="0" fontId="84" fillId="22" borderId="0" applyNumberFormat="0" applyBorder="0" applyAlignment="0" applyProtection="0"/>
    <xf numFmtId="0" fontId="84" fillId="25" borderId="0" applyNumberFormat="0" applyBorder="0" applyAlignment="0" applyProtection="0"/>
    <xf numFmtId="0" fontId="84" fillId="26" borderId="0" applyNumberFormat="0" applyBorder="0" applyAlignment="0" applyProtection="0"/>
    <xf numFmtId="0" fontId="84" fillId="29" borderId="0" applyNumberFormat="0" applyBorder="0" applyAlignment="0" applyProtection="0"/>
    <xf numFmtId="0" fontId="84" fillId="30" borderId="0" applyNumberFormat="0" applyBorder="0" applyAlignment="0" applyProtection="0"/>
    <xf numFmtId="0" fontId="84" fillId="33" borderId="0" applyNumberFormat="0" applyBorder="0" applyAlignment="0" applyProtection="0"/>
    <xf numFmtId="0" fontId="84" fillId="34" borderId="0" applyNumberFormat="0" applyBorder="0" applyAlignment="0" applyProtection="0"/>
    <xf numFmtId="0" fontId="84" fillId="37" borderId="0" applyNumberFormat="0" applyBorder="0" applyAlignment="0" applyProtection="0"/>
    <xf numFmtId="0" fontId="84" fillId="38" borderId="0" applyNumberFormat="0" applyBorder="0" applyAlignment="0" applyProtection="0"/>
    <xf numFmtId="0" fontId="84" fillId="0" borderId="0"/>
    <xf numFmtId="0" fontId="84" fillId="15" borderId="17" applyNumberFormat="0" applyFont="0" applyAlignment="0" applyProtection="0"/>
    <xf numFmtId="0" fontId="84" fillId="17" borderId="0" applyNumberFormat="0" applyBorder="0" applyAlignment="0" applyProtection="0"/>
    <xf numFmtId="0" fontId="84" fillId="18" borderId="0" applyNumberFormat="0" applyBorder="0" applyAlignment="0" applyProtection="0"/>
    <xf numFmtId="0" fontId="84" fillId="21" borderId="0" applyNumberFormat="0" applyBorder="0" applyAlignment="0" applyProtection="0"/>
    <xf numFmtId="0" fontId="84" fillId="22" borderId="0" applyNumberFormat="0" applyBorder="0" applyAlignment="0" applyProtection="0"/>
    <xf numFmtId="0" fontId="84" fillId="25" borderId="0" applyNumberFormat="0" applyBorder="0" applyAlignment="0" applyProtection="0"/>
    <xf numFmtId="0" fontId="84" fillId="26" borderId="0" applyNumberFormat="0" applyBorder="0" applyAlignment="0" applyProtection="0"/>
    <xf numFmtId="0" fontId="84" fillId="29" borderId="0" applyNumberFormat="0" applyBorder="0" applyAlignment="0" applyProtection="0"/>
    <xf numFmtId="0" fontId="84" fillId="30" borderId="0" applyNumberFormat="0" applyBorder="0" applyAlignment="0" applyProtection="0"/>
    <xf numFmtId="0" fontId="84" fillId="33" borderId="0" applyNumberFormat="0" applyBorder="0" applyAlignment="0" applyProtection="0"/>
    <xf numFmtId="0" fontId="84" fillId="34" borderId="0" applyNumberFormat="0" applyBorder="0" applyAlignment="0" applyProtection="0"/>
    <xf numFmtId="0" fontId="84" fillId="37" borderId="0" applyNumberFormat="0" applyBorder="0" applyAlignment="0" applyProtection="0"/>
    <xf numFmtId="0" fontId="84" fillId="38" borderId="0" applyNumberFormat="0" applyBorder="0" applyAlignment="0" applyProtection="0"/>
    <xf numFmtId="0" fontId="84" fillId="0" borderId="0"/>
    <xf numFmtId="0" fontId="84" fillId="15" borderId="17" applyNumberFormat="0" applyFont="0" applyAlignment="0" applyProtection="0"/>
    <xf numFmtId="0" fontId="84" fillId="17" borderId="0" applyNumberFormat="0" applyBorder="0" applyAlignment="0" applyProtection="0"/>
    <xf numFmtId="0" fontId="84" fillId="18" borderId="0" applyNumberFormat="0" applyBorder="0" applyAlignment="0" applyProtection="0"/>
    <xf numFmtId="0" fontId="84" fillId="21" borderId="0" applyNumberFormat="0" applyBorder="0" applyAlignment="0" applyProtection="0"/>
    <xf numFmtId="0" fontId="84" fillId="22" borderId="0" applyNumberFormat="0" applyBorder="0" applyAlignment="0" applyProtection="0"/>
    <xf numFmtId="0" fontId="84" fillId="25" borderId="0" applyNumberFormat="0" applyBorder="0" applyAlignment="0" applyProtection="0"/>
    <xf numFmtId="0" fontId="84" fillId="26" borderId="0" applyNumberFormat="0" applyBorder="0" applyAlignment="0" applyProtection="0"/>
    <xf numFmtId="0" fontId="84" fillId="29" borderId="0" applyNumberFormat="0" applyBorder="0" applyAlignment="0" applyProtection="0"/>
    <xf numFmtId="0" fontId="84" fillId="30" borderId="0" applyNumberFormat="0" applyBorder="0" applyAlignment="0" applyProtection="0"/>
    <xf numFmtId="0" fontId="84" fillId="33" borderId="0" applyNumberFormat="0" applyBorder="0" applyAlignment="0" applyProtection="0"/>
    <xf numFmtId="0" fontId="84" fillId="34" borderId="0" applyNumberFormat="0" applyBorder="0" applyAlignment="0" applyProtection="0"/>
    <xf numFmtId="0" fontId="84" fillId="37" borderId="0" applyNumberFormat="0" applyBorder="0" applyAlignment="0" applyProtection="0"/>
    <xf numFmtId="0" fontId="84" fillId="38" borderId="0" applyNumberFormat="0" applyBorder="0" applyAlignment="0" applyProtection="0"/>
    <xf numFmtId="0" fontId="84" fillId="0" borderId="0"/>
    <xf numFmtId="0" fontId="84" fillId="15" borderId="17" applyNumberFormat="0" applyFont="0" applyAlignment="0" applyProtection="0"/>
    <xf numFmtId="0" fontId="84" fillId="17" borderId="0" applyNumberFormat="0" applyBorder="0" applyAlignment="0" applyProtection="0"/>
    <xf numFmtId="0" fontId="84" fillId="18" borderId="0" applyNumberFormat="0" applyBorder="0" applyAlignment="0" applyProtection="0"/>
    <xf numFmtId="0" fontId="84" fillId="21" borderId="0" applyNumberFormat="0" applyBorder="0" applyAlignment="0" applyProtection="0"/>
    <xf numFmtId="0" fontId="84" fillId="22" borderId="0" applyNumberFormat="0" applyBorder="0" applyAlignment="0" applyProtection="0"/>
    <xf numFmtId="0" fontId="84" fillId="25" borderId="0" applyNumberFormat="0" applyBorder="0" applyAlignment="0" applyProtection="0"/>
    <xf numFmtId="0" fontId="84" fillId="26" borderId="0" applyNumberFormat="0" applyBorder="0" applyAlignment="0" applyProtection="0"/>
    <xf numFmtId="0" fontId="84" fillId="29" borderId="0" applyNumberFormat="0" applyBorder="0" applyAlignment="0" applyProtection="0"/>
    <xf numFmtId="0" fontId="84" fillId="30" borderId="0" applyNumberFormat="0" applyBorder="0" applyAlignment="0" applyProtection="0"/>
    <xf numFmtId="0" fontId="84" fillId="33" borderId="0" applyNumberFormat="0" applyBorder="0" applyAlignment="0" applyProtection="0"/>
    <xf numFmtId="0" fontId="84" fillId="34" borderId="0" applyNumberFormat="0" applyBorder="0" applyAlignment="0" applyProtection="0"/>
    <xf numFmtId="0" fontId="84" fillId="37" borderId="0" applyNumberFormat="0" applyBorder="0" applyAlignment="0" applyProtection="0"/>
    <xf numFmtId="0" fontId="84" fillId="38" borderId="0" applyNumberFormat="0" applyBorder="0" applyAlignment="0" applyProtection="0"/>
    <xf numFmtId="0" fontId="84" fillId="0" borderId="0"/>
    <xf numFmtId="0" fontId="84" fillId="15" borderId="17" applyNumberFormat="0" applyFont="0" applyAlignment="0" applyProtection="0"/>
    <xf numFmtId="0" fontId="84" fillId="17" borderId="0" applyNumberFormat="0" applyBorder="0" applyAlignment="0" applyProtection="0"/>
    <xf numFmtId="0" fontId="84" fillId="18" borderId="0" applyNumberFormat="0" applyBorder="0" applyAlignment="0" applyProtection="0"/>
    <xf numFmtId="0" fontId="84" fillId="21" borderId="0" applyNumberFormat="0" applyBorder="0" applyAlignment="0" applyProtection="0"/>
    <xf numFmtId="0" fontId="84" fillId="22" borderId="0" applyNumberFormat="0" applyBorder="0" applyAlignment="0" applyProtection="0"/>
    <xf numFmtId="0" fontId="84" fillId="25" borderId="0" applyNumberFormat="0" applyBorder="0" applyAlignment="0" applyProtection="0"/>
    <xf numFmtId="0" fontId="84" fillId="26" borderId="0" applyNumberFormat="0" applyBorder="0" applyAlignment="0" applyProtection="0"/>
    <xf numFmtId="0" fontId="84" fillId="29" borderId="0" applyNumberFormat="0" applyBorder="0" applyAlignment="0" applyProtection="0"/>
    <xf numFmtId="0" fontId="84" fillId="30" borderId="0" applyNumberFormat="0" applyBorder="0" applyAlignment="0" applyProtection="0"/>
    <xf numFmtId="0" fontId="84" fillId="33" borderId="0" applyNumberFormat="0" applyBorder="0" applyAlignment="0" applyProtection="0"/>
    <xf numFmtId="0" fontId="84" fillId="34" borderId="0" applyNumberFormat="0" applyBorder="0" applyAlignment="0" applyProtection="0"/>
    <xf numFmtId="0" fontId="84" fillId="37" borderId="0" applyNumberFormat="0" applyBorder="0" applyAlignment="0" applyProtection="0"/>
    <xf numFmtId="0" fontId="84" fillId="38" borderId="0" applyNumberFormat="0" applyBorder="0" applyAlignment="0" applyProtection="0"/>
    <xf numFmtId="0" fontId="84" fillId="0" borderId="0"/>
    <xf numFmtId="0" fontId="84" fillId="15" borderId="17" applyNumberFormat="0" applyFont="0" applyAlignment="0" applyProtection="0"/>
    <xf numFmtId="0" fontId="84" fillId="17" borderId="0" applyNumberFormat="0" applyBorder="0" applyAlignment="0" applyProtection="0"/>
    <xf numFmtId="0" fontId="84" fillId="18" borderId="0" applyNumberFormat="0" applyBorder="0" applyAlignment="0" applyProtection="0"/>
    <xf numFmtId="0" fontId="84" fillId="21" borderId="0" applyNumberFormat="0" applyBorder="0" applyAlignment="0" applyProtection="0"/>
    <xf numFmtId="0" fontId="84" fillId="22" borderId="0" applyNumberFormat="0" applyBorder="0" applyAlignment="0" applyProtection="0"/>
    <xf numFmtId="0" fontId="84" fillId="25" borderId="0" applyNumberFormat="0" applyBorder="0" applyAlignment="0" applyProtection="0"/>
    <xf numFmtId="0" fontId="84" fillId="26" borderId="0" applyNumberFormat="0" applyBorder="0" applyAlignment="0" applyProtection="0"/>
    <xf numFmtId="0" fontId="84" fillId="29" borderId="0" applyNumberFormat="0" applyBorder="0" applyAlignment="0" applyProtection="0"/>
    <xf numFmtId="0" fontId="84" fillId="30" borderId="0" applyNumberFormat="0" applyBorder="0" applyAlignment="0" applyProtection="0"/>
    <xf numFmtId="0" fontId="84" fillId="33" borderId="0" applyNumberFormat="0" applyBorder="0" applyAlignment="0" applyProtection="0"/>
    <xf numFmtId="0" fontId="84" fillId="34" borderId="0" applyNumberFormat="0" applyBorder="0" applyAlignment="0" applyProtection="0"/>
    <xf numFmtId="0" fontId="84" fillId="37" borderId="0" applyNumberFormat="0" applyBorder="0" applyAlignment="0" applyProtection="0"/>
    <xf numFmtId="0" fontId="84" fillId="38" borderId="0" applyNumberFormat="0" applyBorder="0" applyAlignment="0" applyProtection="0"/>
    <xf numFmtId="0" fontId="84" fillId="0" borderId="0"/>
    <xf numFmtId="0" fontId="84" fillId="15" borderId="17" applyNumberFormat="0" applyFont="0" applyAlignment="0" applyProtection="0"/>
    <xf numFmtId="0" fontId="84" fillId="17" borderId="0" applyNumberFormat="0" applyBorder="0" applyAlignment="0" applyProtection="0"/>
    <xf numFmtId="0" fontId="84" fillId="18" borderId="0" applyNumberFormat="0" applyBorder="0" applyAlignment="0" applyProtection="0"/>
    <xf numFmtId="0" fontId="84" fillId="21" borderId="0" applyNumberFormat="0" applyBorder="0" applyAlignment="0" applyProtection="0"/>
    <xf numFmtId="0" fontId="84" fillId="22" borderId="0" applyNumberFormat="0" applyBorder="0" applyAlignment="0" applyProtection="0"/>
    <xf numFmtId="0" fontId="84" fillId="25" borderId="0" applyNumberFormat="0" applyBorder="0" applyAlignment="0" applyProtection="0"/>
    <xf numFmtId="0" fontId="84" fillId="26" borderId="0" applyNumberFormat="0" applyBorder="0" applyAlignment="0" applyProtection="0"/>
    <xf numFmtId="0" fontId="84" fillId="29" borderId="0" applyNumberFormat="0" applyBorder="0" applyAlignment="0" applyProtection="0"/>
    <xf numFmtId="0" fontId="84" fillId="30" borderId="0" applyNumberFormat="0" applyBorder="0" applyAlignment="0" applyProtection="0"/>
    <xf numFmtId="0" fontId="84" fillId="33" borderId="0" applyNumberFormat="0" applyBorder="0" applyAlignment="0" applyProtection="0"/>
    <xf numFmtId="0" fontId="84" fillId="34" borderId="0" applyNumberFormat="0" applyBorder="0" applyAlignment="0" applyProtection="0"/>
    <xf numFmtId="0" fontId="84" fillId="37" borderId="0" applyNumberFormat="0" applyBorder="0" applyAlignment="0" applyProtection="0"/>
    <xf numFmtId="0" fontId="84" fillId="38" borderId="0" applyNumberFormat="0" applyBorder="0" applyAlignment="0" applyProtection="0"/>
    <xf numFmtId="0" fontId="84" fillId="0" borderId="0"/>
    <xf numFmtId="0" fontId="84" fillId="15" borderId="17" applyNumberFormat="0" applyFont="0" applyAlignment="0" applyProtection="0"/>
    <xf numFmtId="0" fontId="84" fillId="17" borderId="0" applyNumberFormat="0" applyBorder="0" applyAlignment="0" applyProtection="0"/>
    <xf numFmtId="0" fontId="84" fillId="18" borderId="0" applyNumberFormat="0" applyBorder="0" applyAlignment="0" applyProtection="0"/>
    <xf numFmtId="0" fontId="84" fillId="21" borderId="0" applyNumberFormat="0" applyBorder="0" applyAlignment="0" applyProtection="0"/>
    <xf numFmtId="0" fontId="84" fillId="22" borderId="0" applyNumberFormat="0" applyBorder="0" applyAlignment="0" applyProtection="0"/>
    <xf numFmtId="0" fontId="84" fillId="25" borderId="0" applyNumberFormat="0" applyBorder="0" applyAlignment="0" applyProtection="0"/>
    <xf numFmtId="0" fontId="84" fillId="26" borderId="0" applyNumberFormat="0" applyBorder="0" applyAlignment="0" applyProtection="0"/>
    <xf numFmtId="0" fontId="84" fillId="29" borderId="0" applyNumberFormat="0" applyBorder="0" applyAlignment="0" applyProtection="0"/>
    <xf numFmtId="0" fontId="84" fillId="30" borderId="0" applyNumberFormat="0" applyBorder="0" applyAlignment="0" applyProtection="0"/>
    <xf numFmtId="0" fontId="84" fillId="33" borderId="0" applyNumberFormat="0" applyBorder="0" applyAlignment="0" applyProtection="0"/>
    <xf numFmtId="0" fontId="84" fillId="34" borderId="0" applyNumberFormat="0" applyBorder="0" applyAlignment="0" applyProtection="0"/>
    <xf numFmtId="0" fontId="84" fillId="37" borderId="0" applyNumberFormat="0" applyBorder="0" applyAlignment="0" applyProtection="0"/>
    <xf numFmtId="0" fontId="84" fillId="38" borderId="0" applyNumberFormat="0" applyBorder="0" applyAlignment="0" applyProtection="0"/>
    <xf numFmtId="0" fontId="84" fillId="0" borderId="0"/>
    <xf numFmtId="0" fontId="84" fillId="15" borderId="17" applyNumberFormat="0" applyFont="0" applyAlignment="0" applyProtection="0"/>
    <xf numFmtId="0" fontId="84" fillId="17" borderId="0" applyNumberFormat="0" applyBorder="0" applyAlignment="0" applyProtection="0"/>
    <xf numFmtId="0" fontId="84" fillId="18" borderId="0" applyNumberFormat="0" applyBorder="0" applyAlignment="0" applyProtection="0"/>
    <xf numFmtId="0" fontId="84" fillId="21" borderId="0" applyNumberFormat="0" applyBorder="0" applyAlignment="0" applyProtection="0"/>
    <xf numFmtId="0" fontId="84" fillId="22" borderId="0" applyNumberFormat="0" applyBorder="0" applyAlignment="0" applyProtection="0"/>
    <xf numFmtId="0" fontId="84" fillId="25" borderId="0" applyNumberFormat="0" applyBorder="0" applyAlignment="0" applyProtection="0"/>
    <xf numFmtId="0" fontId="84" fillId="26" borderId="0" applyNumberFormat="0" applyBorder="0" applyAlignment="0" applyProtection="0"/>
    <xf numFmtId="0" fontId="84" fillId="29" borderId="0" applyNumberFormat="0" applyBorder="0" applyAlignment="0" applyProtection="0"/>
    <xf numFmtId="0" fontId="84" fillId="30" borderId="0" applyNumberFormat="0" applyBorder="0" applyAlignment="0" applyProtection="0"/>
    <xf numFmtId="0" fontId="84" fillId="33" borderId="0" applyNumberFormat="0" applyBorder="0" applyAlignment="0" applyProtection="0"/>
    <xf numFmtId="0" fontId="84" fillId="34" borderId="0" applyNumberFormat="0" applyBorder="0" applyAlignment="0" applyProtection="0"/>
    <xf numFmtId="0" fontId="84" fillId="37" borderId="0" applyNumberFormat="0" applyBorder="0" applyAlignment="0" applyProtection="0"/>
    <xf numFmtId="0" fontId="84" fillId="38" borderId="0" applyNumberFormat="0" applyBorder="0" applyAlignment="0" applyProtection="0"/>
    <xf numFmtId="0" fontId="83" fillId="0" borderId="0"/>
    <xf numFmtId="0" fontId="83" fillId="15" borderId="17" applyNumberFormat="0" applyFont="0" applyAlignment="0" applyProtection="0"/>
    <xf numFmtId="0" fontId="83" fillId="17" borderId="0" applyNumberFormat="0" applyBorder="0" applyAlignment="0" applyProtection="0"/>
    <xf numFmtId="0" fontId="83" fillId="18" borderId="0" applyNumberFormat="0" applyBorder="0" applyAlignment="0" applyProtection="0"/>
    <xf numFmtId="0" fontId="83" fillId="21" borderId="0" applyNumberFormat="0" applyBorder="0" applyAlignment="0" applyProtection="0"/>
    <xf numFmtId="0" fontId="83" fillId="22" borderId="0" applyNumberFormat="0" applyBorder="0" applyAlignment="0" applyProtection="0"/>
    <xf numFmtId="0" fontId="83" fillId="25" borderId="0" applyNumberFormat="0" applyBorder="0" applyAlignment="0" applyProtection="0"/>
    <xf numFmtId="0" fontId="83" fillId="26" borderId="0" applyNumberFormat="0" applyBorder="0" applyAlignment="0" applyProtection="0"/>
    <xf numFmtId="0" fontId="83" fillId="29" borderId="0" applyNumberFormat="0" applyBorder="0" applyAlignment="0" applyProtection="0"/>
    <xf numFmtId="0" fontId="83" fillId="30" borderId="0" applyNumberFormat="0" applyBorder="0" applyAlignment="0" applyProtection="0"/>
    <xf numFmtId="0" fontId="83" fillId="33" borderId="0" applyNumberFormat="0" applyBorder="0" applyAlignment="0" applyProtection="0"/>
    <xf numFmtId="0" fontId="83" fillId="34" borderId="0" applyNumberFormat="0" applyBorder="0" applyAlignment="0" applyProtection="0"/>
    <xf numFmtId="0" fontId="83" fillId="37" borderId="0" applyNumberFormat="0" applyBorder="0" applyAlignment="0" applyProtection="0"/>
    <xf numFmtId="0" fontId="83" fillId="38" borderId="0" applyNumberFormat="0" applyBorder="0" applyAlignment="0" applyProtection="0"/>
    <xf numFmtId="0" fontId="82" fillId="0" borderId="0"/>
    <xf numFmtId="0" fontId="82" fillId="15" borderId="17" applyNumberFormat="0" applyFont="0" applyAlignment="0" applyProtection="0"/>
    <xf numFmtId="0" fontId="82" fillId="17" borderId="0" applyNumberFormat="0" applyBorder="0" applyAlignment="0" applyProtection="0"/>
    <xf numFmtId="0" fontId="82" fillId="18" borderId="0" applyNumberFormat="0" applyBorder="0" applyAlignment="0" applyProtection="0"/>
    <xf numFmtId="0" fontId="82" fillId="21" borderId="0" applyNumberFormat="0" applyBorder="0" applyAlignment="0" applyProtection="0"/>
    <xf numFmtId="0" fontId="82" fillId="22" borderId="0" applyNumberFormat="0" applyBorder="0" applyAlignment="0" applyProtection="0"/>
    <xf numFmtId="0" fontId="82" fillId="25" borderId="0" applyNumberFormat="0" applyBorder="0" applyAlignment="0" applyProtection="0"/>
    <xf numFmtId="0" fontId="82" fillId="26" borderId="0" applyNumberFormat="0" applyBorder="0" applyAlignment="0" applyProtection="0"/>
    <xf numFmtId="0" fontId="82" fillId="29" borderId="0" applyNumberFormat="0" applyBorder="0" applyAlignment="0" applyProtection="0"/>
    <xf numFmtId="0" fontId="82" fillId="30" borderId="0" applyNumberFormat="0" applyBorder="0" applyAlignment="0" applyProtection="0"/>
    <xf numFmtId="0" fontId="82" fillId="33" borderId="0" applyNumberFormat="0" applyBorder="0" applyAlignment="0" applyProtection="0"/>
    <xf numFmtId="0" fontId="82" fillId="34" borderId="0" applyNumberFormat="0" applyBorder="0" applyAlignment="0" applyProtection="0"/>
    <xf numFmtId="0" fontId="82" fillId="37" borderId="0" applyNumberFormat="0" applyBorder="0" applyAlignment="0" applyProtection="0"/>
    <xf numFmtId="0" fontId="82" fillId="38" borderId="0" applyNumberFormat="0" applyBorder="0" applyAlignment="0" applyProtection="0"/>
    <xf numFmtId="0" fontId="81" fillId="0" borderId="0"/>
    <xf numFmtId="0" fontId="81" fillId="15" borderId="17" applyNumberFormat="0" applyFont="0" applyAlignment="0" applyProtection="0"/>
    <xf numFmtId="0" fontId="81" fillId="17" borderId="0" applyNumberFormat="0" applyBorder="0" applyAlignment="0" applyProtection="0"/>
    <xf numFmtId="0" fontId="81" fillId="18" borderId="0" applyNumberFormat="0" applyBorder="0" applyAlignment="0" applyProtection="0"/>
    <xf numFmtId="0" fontId="81" fillId="21" borderId="0" applyNumberFormat="0" applyBorder="0" applyAlignment="0" applyProtection="0"/>
    <xf numFmtId="0" fontId="81" fillId="22" borderId="0" applyNumberFormat="0" applyBorder="0" applyAlignment="0" applyProtection="0"/>
    <xf numFmtId="0" fontId="81" fillId="25" borderId="0" applyNumberFormat="0" applyBorder="0" applyAlignment="0" applyProtection="0"/>
    <xf numFmtId="0" fontId="81" fillId="26" borderId="0" applyNumberFormat="0" applyBorder="0" applyAlignment="0" applyProtection="0"/>
    <xf numFmtId="0" fontId="81" fillId="29" borderId="0" applyNumberFormat="0" applyBorder="0" applyAlignment="0" applyProtection="0"/>
    <xf numFmtId="0" fontId="81" fillId="30" borderId="0" applyNumberFormat="0" applyBorder="0" applyAlignment="0" applyProtection="0"/>
    <xf numFmtId="0" fontId="81" fillId="33" borderId="0" applyNumberFormat="0" applyBorder="0" applyAlignment="0" applyProtection="0"/>
    <xf numFmtId="0" fontId="81" fillId="34" borderId="0" applyNumberFormat="0" applyBorder="0" applyAlignment="0" applyProtection="0"/>
    <xf numFmtId="0" fontId="81" fillId="37" borderId="0" applyNumberFormat="0" applyBorder="0" applyAlignment="0" applyProtection="0"/>
    <xf numFmtId="0" fontId="81" fillId="38" borderId="0" applyNumberFormat="0" applyBorder="0" applyAlignment="0" applyProtection="0"/>
    <xf numFmtId="0" fontId="80" fillId="0" borderId="0"/>
    <xf numFmtId="0" fontId="80" fillId="15" borderId="17" applyNumberFormat="0" applyFont="0" applyAlignment="0" applyProtection="0"/>
    <xf numFmtId="0" fontId="80" fillId="17" borderId="0" applyNumberFormat="0" applyBorder="0" applyAlignment="0" applyProtection="0"/>
    <xf numFmtId="0" fontId="80" fillId="18" borderId="0" applyNumberFormat="0" applyBorder="0" applyAlignment="0" applyProtection="0"/>
    <xf numFmtId="0" fontId="80" fillId="21" borderId="0" applyNumberFormat="0" applyBorder="0" applyAlignment="0" applyProtection="0"/>
    <xf numFmtId="0" fontId="80" fillId="22" borderId="0" applyNumberFormat="0" applyBorder="0" applyAlignment="0" applyProtection="0"/>
    <xf numFmtId="0" fontId="80" fillId="25" borderId="0" applyNumberFormat="0" applyBorder="0" applyAlignment="0" applyProtection="0"/>
    <xf numFmtId="0" fontId="80" fillId="26" borderId="0" applyNumberFormat="0" applyBorder="0" applyAlignment="0" applyProtection="0"/>
    <xf numFmtId="0" fontId="80" fillId="29" borderId="0" applyNumberFormat="0" applyBorder="0" applyAlignment="0" applyProtection="0"/>
    <xf numFmtId="0" fontId="80" fillId="30" borderId="0" applyNumberFormat="0" applyBorder="0" applyAlignment="0" applyProtection="0"/>
    <xf numFmtId="0" fontId="80" fillId="33" borderId="0" applyNumberFormat="0" applyBorder="0" applyAlignment="0" applyProtection="0"/>
    <xf numFmtId="0" fontId="80" fillId="34" borderId="0" applyNumberFormat="0" applyBorder="0" applyAlignment="0" applyProtection="0"/>
    <xf numFmtId="0" fontId="80" fillId="37" borderId="0" applyNumberFormat="0" applyBorder="0" applyAlignment="0" applyProtection="0"/>
    <xf numFmtId="0" fontId="80" fillId="38" borderId="0" applyNumberFormat="0" applyBorder="0" applyAlignment="0" applyProtection="0"/>
    <xf numFmtId="0" fontId="79" fillId="0" borderId="0"/>
    <xf numFmtId="0" fontId="79" fillId="15" borderId="17" applyNumberFormat="0" applyFont="0" applyAlignment="0" applyProtection="0"/>
    <xf numFmtId="0" fontId="79" fillId="17" borderId="0" applyNumberFormat="0" applyBorder="0" applyAlignment="0" applyProtection="0"/>
    <xf numFmtId="0" fontId="79" fillId="18" borderId="0" applyNumberFormat="0" applyBorder="0" applyAlignment="0" applyProtection="0"/>
    <xf numFmtId="0" fontId="79" fillId="21" borderId="0" applyNumberFormat="0" applyBorder="0" applyAlignment="0" applyProtection="0"/>
    <xf numFmtId="0" fontId="79" fillId="22" borderId="0" applyNumberFormat="0" applyBorder="0" applyAlignment="0" applyProtection="0"/>
    <xf numFmtId="0" fontId="79" fillId="25" borderId="0" applyNumberFormat="0" applyBorder="0" applyAlignment="0" applyProtection="0"/>
    <xf numFmtId="0" fontId="79" fillId="26" borderId="0" applyNumberFormat="0" applyBorder="0" applyAlignment="0" applyProtection="0"/>
    <xf numFmtId="0" fontId="79" fillId="29" borderId="0" applyNumberFormat="0" applyBorder="0" applyAlignment="0" applyProtection="0"/>
    <xf numFmtId="0" fontId="79" fillId="30" borderId="0" applyNumberFormat="0" applyBorder="0" applyAlignment="0" applyProtection="0"/>
    <xf numFmtId="0" fontId="79" fillId="33" borderId="0" applyNumberFormat="0" applyBorder="0" applyAlignment="0" applyProtection="0"/>
    <xf numFmtId="0" fontId="79" fillId="34" borderId="0" applyNumberFormat="0" applyBorder="0" applyAlignment="0" applyProtection="0"/>
    <xf numFmtId="0" fontId="79" fillId="37" borderId="0" applyNumberFormat="0" applyBorder="0" applyAlignment="0" applyProtection="0"/>
    <xf numFmtId="0" fontId="79" fillId="38" borderId="0" applyNumberFormat="0" applyBorder="0" applyAlignment="0" applyProtection="0"/>
    <xf numFmtId="0" fontId="78" fillId="0" borderId="0"/>
    <xf numFmtId="0" fontId="78" fillId="15" borderId="17" applyNumberFormat="0" applyFont="0" applyAlignment="0" applyProtection="0"/>
    <xf numFmtId="0" fontId="78" fillId="17" borderId="0" applyNumberFormat="0" applyBorder="0" applyAlignment="0" applyProtection="0"/>
    <xf numFmtId="0" fontId="78" fillId="18" borderId="0" applyNumberFormat="0" applyBorder="0" applyAlignment="0" applyProtection="0"/>
    <xf numFmtId="0" fontId="78" fillId="21" borderId="0" applyNumberFormat="0" applyBorder="0" applyAlignment="0" applyProtection="0"/>
    <xf numFmtId="0" fontId="78" fillId="22" borderId="0" applyNumberFormat="0" applyBorder="0" applyAlignment="0" applyProtection="0"/>
    <xf numFmtId="0" fontId="78" fillId="25" borderId="0" applyNumberFormat="0" applyBorder="0" applyAlignment="0" applyProtection="0"/>
    <xf numFmtId="0" fontId="78" fillId="26" borderId="0" applyNumberFormat="0" applyBorder="0" applyAlignment="0" applyProtection="0"/>
    <xf numFmtId="0" fontId="78" fillId="29" borderId="0" applyNumberFormat="0" applyBorder="0" applyAlignment="0" applyProtection="0"/>
    <xf numFmtId="0" fontId="78" fillId="30" borderId="0" applyNumberFormat="0" applyBorder="0" applyAlignment="0" applyProtection="0"/>
    <xf numFmtId="0" fontId="78" fillId="33" borderId="0" applyNumberFormat="0" applyBorder="0" applyAlignment="0" applyProtection="0"/>
    <xf numFmtId="0" fontId="78" fillId="34" borderId="0" applyNumberFormat="0" applyBorder="0" applyAlignment="0" applyProtection="0"/>
    <xf numFmtId="0" fontId="78" fillId="37" borderId="0" applyNumberFormat="0" applyBorder="0" applyAlignment="0" applyProtection="0"/>
    <xf numFmtId="0" fontId="78" fillId="38" borderId="0" applyNumberFormat="0" applyBorder="0" applyAlignment="0" applyProtection="0"/>
    <xf numFmtId="0" fontId="77" fillId="0" borderId="0"/>
    <xf numFmtId="0" fontId="77" fillId="15" borderId="17" applyNumberFormat="0" applyFont="0" applyAlignment="0" applyProtection="0"/>
    <xf numFmtId="0" fontId="77" fillId="17" borderId="0" applyNumberFormat="0" applyBorder="0" applyAlignment="0" applyProtection="0"/>
    <xf numFmtId="0" fontId="77" fillId="18" borderId="0" applyNumberFormat="0" applyBorder="0" applyAlignment="0" applyProtection="0"/>
    <xf numFmtId="0" fontId="77" fillId="21" borderId="0" applyNumberFormat="0" applyBorder="0" applyAlignment="0" applyProtection="0"/>
    <xf numFmtId="0" fontId="77" fillId="22" borderId="0" applyNumberFormat="0" applyBorder="0" applyAlignment="0" applyProtection="0"/>
    <xf numFmtId="0" fontId="77" fillId="25" borderId="0" applyNumberFormat="0" applyBorder="0" applyAlignment="0" applyProtection="0"/>
    <xf numFmtId="0" fontId="77" fillId="26" borderId="0" applyNumberFormat="0" applyBorder="0" applyAlignment="0" applyProtection="0"/>
    <xf numFmtId="0" fontId="77" fillId="29" borderId="0" applyNumberFormat="0" applyBorder="0" applyAlignment="0" applyProtection="0"/>
    <xf numFmtId="0" fontId="77" fillId="30" borderId="0" applyNumberFormat="0" applyBorder="0" applyAlignment="0" applyProtection="0"/>
    <xf numFmtId="0" fontId="77" fillId="33" borderId="0" applyNumberFormat="0" applyBorder="0" applyAlignment="0" applyProtection="0"/>
    <xf numFmtId="0" fontId="77" fillId="34" borderId="0" applyNumberFormat="0" applyBorder="0" applyAlignment="0" applyProtection="0"/>
    <xf numFmtId="0" fontId="77" fillId="37" borderId="0" applyNumberFormat="0" applyBorder="0" applyAlignment="0" applyProtection="0"/>
    <xf numFmtId="0" fontId="77" fillId="38" borderId="0" applyNumberFormat="0" applyBorder="0" applyAlignment="0" applyProtection="0"/>
    <xf numFmtId="0" fontId="76" fillId="0" borderId="0"/>
    <xf numFmtId="0" fontId="76" fillId="15" borderId="17" applyNumberFormat="0" applyFont="0" applyAlignment="0" applyProtection="0"/>
    <xf numFmtId="0" fontId="76" fillId="17" borderId="0" applyNumberFormat="0" applyBorder="0" applyAlignment="0" applyProtection="0"/>
    <xf numFmtId="0" fontId="76" fillId="18" borderId="0" applyNumberFormat="0" applyBorder="0" applyAlignment="0" applyProtection="0"/>
    <xf numFmtId="0" fontId="76" fillId="21" borderId="0" applyNumberFormat="0" applyBorder="0" applyAlignment="0" applyProtection="0"/>
    <xf numFmtId="0" fontId="76" fillId="22" borderId="0" applyNumberFormat="0" applyBorder="0" applyAlignment="0" applyProtection="0"/>
    <xf numFmtId="0" fontId="76" fillId="25" borderId="0" applyNumberFormat="0" applyBorder="0" applyAlignment="0" applyProtection="0"/>
    <xf numFmtId="0" fontId="76" fillId="26" borderId="0" applyNumberFormat="0" applyBorder="0" applyAlignment="0" applyProtection="0"/>
    <xf numFmtId="0" fontId="76" fillId="29" borderId="0" applyNumberFormat="0" applyBorder="0" applyAlignment="0" applyProtection="0"/>
    <xf numFmtId="0" fontId="76" fillId="30" borderId="0" applyNumberFormat="0" applyBorder="0" applyAlignment="0" applyProtection="0"/>
    <xf numFmtId="0" fontId="76" fillId="33" borderId="0" applyNumberFormat="0" applyBorder="0" applyAlignment="0" applyProtection="0"/>
    <xf numFmtId="0" fontId="76" fillId="34" borderId="0" applyNumberFormat="0" applyBorder="0" applyAlignment="0" applyProtection="0"/>
    <xf numFmtId="0" fontId="76" fillId="37" borderId="0" applyNumberFormat="0" applyBorder="0" applyAlignment="0" applyProtection="0"/>
    <xf numFmtId="0" fontId="76" fillId="38" borderId="0" applyNumberFormat="0" applyBorder="0" applyAlignment="0" applyProtection="0"/>
    <xf numFmtId="0" fontId="75" fillId="0" borderId="0"/>
    <xf numFmtId="0" fontId="75" fillId="15" borderId="17" applyNumberFormat="0" applyFont="0" applyAlignment="0" applyProtection="0"/>
    <xf numFmtId="0" fontId="75" fillId="17" borderId="0" applyNumberFormat="0" applyBorder="0" applyAlignment="0" applyProtection="0"/>
    <xf numFmtId="0" fontId="75" fillId="18" borderId="0" applyNumberFormat="0" applyBorder="0" applyAlignment="0" applyProtection="0"/>
    <xf numFmtId="0" fontId="75" fillId="21" borderId="0" applyNumberFormat="0" applyBorder="0" applyAlignment="0" applyProtection="0"/>
    <xf numFmtId="0" fontId="75" fillId="22" borderId="0" applyNumberFormat="0" applyBorder="0" applyAlignment="0" applyProtection="0"/>
    <xf numFmtId="0" fontId="75" fillId="25" borderId="0" applyNumberFormat="0" applyBorder="0" applyAlignment="0" applyProtection="0"/>
    <xf numFmtId="0" fontId="75" fillId="26" borderId="0" applyNumberFormat="0" applyBorder="0" applyAlignment="0" applyProtection="0"/>
    <xf numFmtId="0" fontId="75" fillId="29" borderId="0" applyNumberFormat="0" applyBorder="0" applyAlignment="0" applyProtection="0"/>
    <xf numFmtId="0" fontId="75" fillId="30" borderId="0" applyNumberFormat="0" applyBorder="0" applyAlignment="0" applyProtection="0"/>
    <xf numFmtId="0" fontId="75" fillId="33" borderId="0" applyNumberFormat="0" applyBorder="0" applyAlignment="0" applyProtection="0"/>
    <xf numFmtId="0" fontId="75" fillId="34" borderId="0" applyNumberFormat="0" applyBorder="0" applyAlignment="0" applyProtection="0"/>
    <xf numFmtId="0" fontId="75" fillId="37" borderId="0" applyNumberFormat="0" applyBorder="0" applyAlignment="0" applyProtection="0"/>
    <xf numFmtId="0" fontId="75" fillId="38" borderId="0" applyNumberFormat="0" applyBorder="0" applyAlignment="0" applyProtection="0"/>
    <xf numFmtId="0" fontId="74" fillId="0" borderId="0"/>
    <xf numFmtId="0" fontId="74" fillId="15" borderId="17" applyNumberFormat="0" applyFont="0" applyAlignment="0" applyProtection="0"/>
    <xf numFmtId="0" fontId="74" fillId="17" borderId="0" applyNumberFormat="0" applyBorder="0" applyAlignment="0" applyProtection="0"/>
    <xf numFmtId="0" fontId="74" fillId="18" borderId="0" applyNumberFormat="0" applyBorder="0" applyAlignment="0" applyProtection="0"/>
    <xf numFmtId="0" fontId="74" fillId="21" borderId="0" applyNumberFormat="0" applyBorder="0" applyAlignment="0" applyProtection="0"/>
    <xf numFmtId="0" fontId="74" fillId="22" borderId="0" applyNumberFormat="0" applyBorder="0" applyAlignment="0" applyProtection="0"/>
    <xf numFmtId="0" fontId="74" fillId="25" borderId="0" applyNumberFormat="0" applyBorder="0" applyAlignment="0" applyProtection="0"/>
    <xf numFmtId="0" fontId="74" fillId="26" borderId="0" applyNumberFormat="0" applyBorder="0" applyAlignment="0" applyProtection="0"/>
    <xf numFmtId="0" fontId="74" fillId="29" borderId="0" applyNumberFormat="0" applyBorder="0" applyAlignment="0" applyProtection="0"/>
    <xf numFmtId="0" fontId="74" fillId="30" borderId="0" applyNumberFormat="0" applyBorder="0" applyAlignment="0" applyProtection="0"/>
    <xf numFmtId="0" fontId="74" fillId="33" borderId="0" applyNumberFormat="0" applyBorder="0" applyAlignment="0" applyProtection="0"/>
    <xf numFmtId="0" fontId="74" fillId="34" borderId="0" applyNumberFormat="0" applyBorder="0" applyAlignment="0" applyProtection="0"/>
    <xf numFmtId="0" fontId="74" fillId="37" borderId="0" applyNumberFormat="0" applyBorder="0" applyAlignment="0" applyProtection="0"/>
    <xf numFmtId="0" fontId="74" fillId="38" borderId="0" applyNumberFormat="0" applyBorder="0" applyAlignment="0" applyProtection="0"/>
    <xf numFmtId="0" fontId="73" fillId="0" borderId="0"/>
    <xf numFmtId="0" fontId="73" fillId="15" borderId="17" applyNumberFormat="0" applyFont="0" applyAlignment="0" applyProtection="0"/>
    <xf numFmtId="0" fontId="73" fillId="17" borderId="0" applyNumberFormat="0" applyBorder="0" applyAlignment="0" applyProtection="0"/>
    <xf numFmtId="0" fontId="73" fillId="18" borderId="0" applyNumberFormat="0" applyBorder="0" applyAlignment="0" applyProtection="0"/>
    <xf numFmtId="0" fontId="73" fillId="21" borderId="0" applyNumberFormat="0" applyBorder="0" applyAlignment="0" applyProtection="0"/>
    <xf numFmtId="0" fontId="73" fillId="22" borderId="0" applyNumberFormat="0" applyBorder="0" applyAlignment="0" applyProtection="0"/>
    <xf numFmtId="0" fontId="73" fillId="25" borderId="0" applyNumberFormat="0" applyBorder="0" applyAlignment="0" applyProtection="0"/>
    <xf numFmtId="0" fontId="73" fillId="26" borderId="0" applyNumberFormat="0" applyBorder="0" applyAlignment="0" applyProtection="0"/>
    <xf numFmtId="0" fontId="73" fillId="29" borderId="0" applyNumberFormat="0" applyBorder="0" applyAlignment="0" applyProtection="0"/>
    <xf numFmtId="0" fontId="73" fillId="30" borderId="0" applyNumberFormat="0" applyBorder="0" applyAlignment="0" applyProtection="0"/>
    <xf numFmtId="0" fontId="73" fillId="33" borderId="0" applyNumberFormat="0" applyBorder="0" applyAlignment="0" applyProtection="0"/>
    <xf numFmtId="0" fontId="73" fillId="34" borderId="0" applyNumberFormat="0" applyBorder="0" applyAlignment="0" applyProtection="0"/>
    <xf numFmtId="0" fontId="73" fillId="37" borderId="0" applyNumberFormat="0" applyBorder="0" applyAlignment="0" applyProtection="0"/>
    <xf numFmtId="0" fontId="73" fillId="38" borderId="0" applyNumberFormat="0" applyBorder="0" applyAlignment="0" applyProtection="0"/>
    <xf numFmtId="0" fontId="72" fillId="0" borderId="0"/>
    <xf numFmtId="0" fontId="72" fillId="15" borderId="17" applyNumberFormat="0" applyFont="0" applyAlignment="0" applyProtection="0"/>
    <xf numFmtId="0" fontId="72" fillId="17" borderId="0" applyNumberFormat="0" applyBorder="0" applyAlignment="0" applyProtection="0"/>
    <xf numFmtId="0" fontId="72" fillId="18" borderId="0" applyNumberFormat="0" applyBorder="0" applyAlignment="0" applyProtection="0"/>
    <xf numFmtId="0" fontId="72" fillId="21" borderId="0" applyNumberFormat="0" applyBorder="0" applyAlignment="0" applyProtection="0"/>
    <xf numFmtId="0" fontId="72" fillId="22" borderId="0" applyNumberFormat="0" applyBorder="0" applyAlignment="0" applyProtection="0"/>
    <xf numFmtId="0" fontId="72" fillId="25" borderId="0" applyNumberFormat="0" applyBorder="0" applyAlignment="0" applyProtection="0"/>
    <xf numFmtId="0" fontId="72" fillId="26" borderId="0" applyNumberFormat="0" applyBorder="0" applyAlignment="0" applyProtection="0"/>
    <xf numFmtId="0" fontId="72" fillId="29" borderId="0" applyNumberFormat="0" applyBorder="0" applyAlignment="0" applyProtection="0"/>
    <xf numFmtId="0" fontId="72" fillId="30" borderId="0" applyNumberFormat="0" applyBorder="0" applyAlignment="0" applyProtection="0"/>
    <xf numFmtId="0" fontId="72" fillId="33" borderId="0" applyNumberFormat="0" applyBorder="0" applyAlignment="0" applyProtection="0"/>
    <xf numFmtId="0" fontId="72" fillId="34" borderId="0" applyNumberFormat="0" applyBorder="0" applyAlignment="0" applyProtection="0"/>
    <xf numFmtId="0" fontId="72" fillId="37" borderId="0" applyNumberFormat="0" applyBorder="0" applyAlignment="0" applyProtection="0"/>
    <xf numFmtId="0" fontId="72" fillId="38" borderId="0" applyNumberFormat="0" applyBorder="0" applyAlignment="0" applyProtection="0"/>
    <xf numFmtId="0" fontId="71" fillId="0" borderId="0"/>
    <xf numFmtId="0" fontId="71" fillId="15" borderId="17" applyNumberFormat="0" applyFont="0" applyAlignment="0" applyProtection="0"/>
    <xf numFmtId="0" fontId="71" fillId="17" borderId="0" applyNumberFormat="0" applyBorder="0" applyAlignment="0" applyProtection="0"/>
    <xf numFmtId="0" fontId="71" fillId="18" borderId="0" applyNumberFormat="0" applyBorder="0" applyAlignment="0" applyProtection="0"/>
    <xf numFmtId="0" fontId="71" fillId="21" borderId="0" applyNumberFormat="0" applyBorder="0" applyAlignment="0" applyProtection="0"/>
    <xf numFmtId="0" fontId="71" fillId="22" borderId="0" applyNumberFormat="0" applyBorder="0" applyAlignment="0" applyProtection="0"/>
    <xf numFmtId="0" fontId="71" fillId="25" borderId="0" applyNumberFormat="0" applyBorder="0" applyAlignment="0" applyProtection="0"/>
    <xf numFmtId="0" fontId="71" fillId="26" borderId="0" applyNumberFormat="0" applyBorder="0" applyAlignment="0" applyProtection="0"/>
    <xf numFmtId="0" fontId="71" fillId="29" borderId="0" applyNumberFormat="0" applyBorder="0" applyAlignment="0" applyProtection="0"/>
    <xf numFmtId="0" fontId="71" fillId="30" borderId="0" applyNumberFormat="0" applyBorder="0" applyAlignment="0" applyProtection="0"/>
    <xf numFmtId="0" fontId="71" fillId="33" borderId="0" applyNumberFormat="0" applyBorder="0" applyAlignment="0" applyProtection="0"/>
    <xf numFmtId="0" fontId="71" fillId="34" borderId="0" applyNumberFormat="0" applyBorder="0" applyAlignment="0" applyProtection="0"/>
    <xf numFmtId="0" fontId="71" fillId="37" borderId="0" applyNumberFormat="0" applyBorder="0" applyAlignment="0" applyProtection="0"/>
    <xf numFmtId="0" fontId="71" fillId="38" borderId="0" applyNumberFormat="0" applyBorder="0" applyAlignment="0" applyProtection="0"/>
    <xf numFmtId="0" fontId="70" fillId="0" borderId="0"/>
    <xf numFmtId="0" fontId="70" fillId="15" borderId="17" applyNumberFormat="0" applyFont="0" applyAlignment="0" applyProtection="0"/>
    <xf numFmtId="0" fontId="70" fillId="17" borderId="0" applyNumberFormat="0" applyBorder="0" applyAlignment="0" applyProtection="0"/>
    <xf numFmtId="0" fontId="70" fillId="18" borderId="0" applyNumberFormat="0" applyBorder="0" applyAlignment="0" applyProtection="0"/>
    <xf numFmtId="0" fontId="70" fillId="21" borderId="0" applyNumberFormat="0" applyBorder="0" applyAlignment="0" applyProtection="0"/>
    <xf numFmtId="0" fontId="70" fillId="22" borderId="0" applyNumberFormat="0" applyBorder="0" applyAlignment="0" applyProtection="0"/>
    <xf numFmtId="0" fontId="70" fillId="25" borderId="0" applyNumberFormat="0" applyBorder="0" applyAlignment="0" applyProtection="0"/>
    <xf numFmtId="0" fontId="70" fillId="26" borderId="0" applyNumberFormat="0" applyBorder="0" applyAlignment="0" applyProtection="0"/>
    <xf numFmtId="0" fontId="70" fillId="29" borderId="0" applyNumberFormat="0" applyBorder="0" applyAlignment="0" applyProtection="0"/>
    <xf numFmtId="0" fontId="70" fillId="30" borderId="0" applyNumberFormat="0" applyBorder="0" applyAlignment="0" applyProtection="0"/>
    <xf numFmtId="0" fontId="70" fillId="33" borderId="0" applyNumberFormat="0" applyBorder="0" applyAlignment="0" applyProtection="0"/>
    <xf numFmtId="0" fontId="70" fillId="34" borderId="0" applyNumberFormat="0" applyBorder="0" applyAlignment="0" applyProtection="0"/>
    <xf numFmtId="0" fontId="70" fillId="37" borderId="0" applyNumberFormat="0" applyBorder="0" applyAlignment="0" applyProtection="0"/>
    <xf numFmtId="0" fontId="70" fillId="38" borderId="0" applyNumberFormat="0" applyBorder="0" applyAlignment="0" applyProtection="0"/>
    <xf numFmtId="0" fontId="69" fillId="0" borderId="0"/>
    <xf numFmtId="0" fontId="69" fillId="15" borderId="17" applyNumberFormat="0" applyFont="0" applyAlignment="0" applyProtection="0"/>
    <xf numFmtId="0" fontId="69" fillId="17" borderId="0" applyNumberFormat="0" applyBorder="0" applyAlignment="0" applyProtection="0"/>
    <xf numFmtId="0" fontId="69" fillId="18" borderId="0" applyNumberFormat="0" applyBorder="0" applyAlignment="0" applyProtection="0"/>
    <xf numFmtId="0" fontId="69" fillId="21" borderId="0" applyNumberFormat="0" applyBorder="0" applyAlignment="0" applyProtection="0"/>
    <xf numFmtId="0" fontId="69" fillId="22" borderId="0" applyNumberFormat="0" applyBorder="0" applyAlignment="0" applyProtection="0"/>
    <xf numFmtId="0" fontId="69" fillId="25" borderId="0" applyNumberFormat="0" applyBorder="0" applyAlignment="0" applyProtection="0"/>
    <xf numFmtId="0" fontId="69" fillId="26" borderId="0" applyNumberFormat="0" applyBorder="0" applyAlignment="0" applyProtection="0"/>
    <xf numFmtId="0" fontId="69" fillId="29" borderId="0" applyNumberFormat="0" applyBorder="0" applyAlignment="0" applyProtection="0"/>
    <xf numFmtId="0" fontId="69" fillId="30" borderId="0" applyNumberFormat="0" applyBorder="0" applyAlignment="0" applyProtection="0"/>
    <xf numFmtId="0" fontId="69" fillId="33" borderId="0" applyNumberFormat="0" applyBorder="0" applyAlignment="0" applyProtection="0"/>
    <xf numFmtId="0" fontId="69" fillId="34" borderId="0" applyNumberFormat="0" applyBorder="0" applyAlignment="0" applyProtection="0"/>
    <xf numFmtId="0" fontId="69" fillId="37" borderId="0" applyNumberFormat="0" applyBorder="0" applyAlignment="0" applyProtection="0"/>
    <xf numFmtId="0" fontId="69" fillId="38" borderId="0" applyNumberFormat="0" applyBorder="0" applyAlignment="0" applyProtection="0"/>
    <xf numFmtId="0" fontId="68" fillId="0" borderId="0"/>
    <xf numFmtId="0" fontId="68" fillId="15" borderId="17" applyNumberFormat="0" applyFont="0" applyAlignment="0" applyProtection="0"/>
    <xf numFmtId="0" fontId="68" fillId="17" borderId="0" applyNumberFormat="0" applyBorder="0" applyAlignment="0" applyProtection="0"/>
    <xf numFmtId="0" fontId="68" fillId="18" borderId="0" applyNumberFormat="0" applyBorder="0" applyAlignment="0" applyProtection="0"/>
    <xf numFmtId="0" fontId="68" fillId="21" borderId="0" applyNumberFormat="0" applyBorder="0" applyAlignment="0" applyProtection="0"/>
    <xf numFmtId="0" fontId="68" fillId="22" borderId="0" applyNumberFormat="0" applyBorder="0" applyAlignment="0" applyProtection="0"/>
    <xf numFmtId="0" fontId="68" fillId="25" borderId="0" applyNumberFormat="0" applyBorder="0" applyAlignment="0" applyProtection="0"/>
    <xf numFmtId="0" fontId="68" fillId="26" borderId="0" applyNumberFormat="0" applyBorder="0" applyAlignment="0" applyProtection="0"/>
    <xf numFmtId="0" fontId="68" fillId="29" borderId="0" applyNumberFormat="0" applyBorder="0" applyAlignment="0" applyProtection="0"/>
    <xf numFmtId="0" fontId="68" fillId="30" borderId="0" applyNumberFormat="0" applyBorder="0" applyAlignment="0" applyProtection="0"/>
    <xf numFmtId="0" fontId="68" fillId="33" borderId="0" applyNumberFormat="0" applyBorder="0" applyAlignment="0" applyProtection="0"/>
    <xf numFmtId="0" fontId="68" fillId="34" borderId="0" applyNumberFormat="0" applyBorder="0" applyAlignment="0" applyProtection="0"/>
    <xf numFmtId="0" fontId="68" fillId="37" borderId="0" applyNumberFormat="0" applyBorder="0" applyAlignment="0" applyProtection="0"/>
    <xf numFmtId="0" fontId="68" fillId="38" borderId="0" applyNumberFormat="0" applyBorder="0" applyAlignment="0" applyProtection="0"/>
    <xf numFmtId="0" fontId="67" fillId="0" borderId="0"/>
    <xf numFmtId="0" fontId="67" fillId="15" borderId="17" applyNumberFormat="0" applyFont="0" applyAlignment="0" applyProtection="0"/>
    <xf numFmtId="0" fontId="67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7" borderId="0" applyNumberFormat="0" applyBorder="0" applyAlignment="0" applyProtection="0"/>
    <xf numFmtId="0" fontId="67" fillId="38" borderId="0" applyNumberFormat="0" applyBorder="0" applyAlignment="0" applyProtection="0"/>
    <xf numFmtId="0" fontId="66" fillId="0" borderId="0"/>
    <xf numFmtId="0" fontId="66" fillId="15" borderId="17" applyNumberFormat="0" applyFont="0" applyAlignment="0" applyProtection="0"/>
    <xf numFmtId="0" fontId="66" fillId="17" borderId="0" applyNumberFormat="0" applyBorder="0" applyAlignment="0" applyProtection="0"/>
    <xf numFmtId="0" fontId="66" fillId="18" borderId="0" applyNumberFormat="0" applyBorder="0" applyAlignment="0" applyProtection="0"/>
    <xf numFmtId="0" fontId="66" fillId="21" borderId="0" applyNumberFormat="0" applyBorder="0" applyAlignment="0" applyProtection="0"/>
    <xf numFmtId="0" fontId="66" fillId="22" borderId="0" applyNumberFormat="0" applyBorder="0" applyAlignment="0" applyProtection="0"/>
    <xf numFmtId="0" fontId="66" fillId="25" borderId="0" applyNumberFormat="0" applyBorder="0" applyAlignment="0" applyProtection="0"/>
    <xf numFmtId="0" fontId="66" fillId="26" borderId="0" applyNumberFormat="0" applyBorder="0" applyAlignment="0" applyProtection="0"/>
    <xf numFmtId="0" fontId="66" fillId="29" borderId="0" applyNumberFormat="0" applyBorder="0" applyAlignment="0" applyProtection="0"/>
    <xf numFmtId="0" fontId="66" fillId="30" borderId="0" applyNumberFormat="0" applyBorder="0" applyAlignment="0" applyProtection="0"/>
    <xf numFmtId="0" fontId="66" fillId="33" borderId="0" applyNumberFormat="0" applyBorder="0" applyAlignment="0" applyProtection="0"/>
    <xf numFmtId="0" fontId="66" fillId="34" borderId="0" applyNumberFormat="0" applyBorder="0" applyAlignment="0" applyProtection="0"/>
    <xf numFmtId="0" fontId="66" fillId="37" borderId="0" applyNumberFormat="0" applyBorder="0" applyAlignment="0" applyProtection="0"/>
    <xf numFmtId="0" fontId="66" fillId="38" borderId="0" applyNumberFormat="0" applyBorder="0" applyAlignment="0" applyProtection="0"/>
    <xf numFmtId="0" fontId="65" fillId="0" borderId="0"/>
    <xf numFmtId="0" fontId="65" fillId="15" borderId="17" applyNumberFormat="0" applyFont="0" applyAlignment="0" applyProtection="0"/>
    <xf numFmtId="0" fontId="65" fillId="17" borderId="0" applyNumberFormat="0" applyBorder="0" applyAlignment="0" applyProtection="0"/>
    <xf numFmtId="0" fontId="65" fillId="18" borderId="0" applyNumberFormat="0" applyBorder="0" applyAlignment="0" applyProtection="0"/>
    <xf numFmtId="0" fontId="65" fillId="21" borderId="0" applyNumberFormat="0" applyBorder="0" applyAlignment="0" applyProtection="0"/>
    <xf numFmtId="0" fontId="65" fillId="22" borderId="0" applyNumberFormat="0" applyBorder="0" applyAlignment="0" applyProtection="0"/>
    <xf numFmtId="0" fontId="65" fillId="25" borderId="0" applyNumberFormat="0" applyBorder="0" applyAlignment="0" applyProtection="0"/>
    <xf numFmtId="0" fontId="65" fillId="26" borderId="0" applyNumberFormat="0" applyBorder="0" applyAlignment="0" applyProtection="0"/>
    <xf numFmtId="0" fontId="65" fillId="29" borderId="0" applyNumberFormat="0" applyBorder="0" applyAlignment="0" applyProtection="0"/>
    <xf numFmtId="0" fontId="65" fillId="30" borderId="0" applyNumberFormat="0" applyBorder="0" applyAlignment="0" applyProtection="0"/>
    <xf numFmtId="0" fontId="65" fillId="33" borderId="0" applyNumberFormat="0" applyBorder="0" applyAlignment="0" applyProtection="0"/>
    <xf numFmtId="0" fontId="65" fillId="34" borderId="0" applyNumberFormat="0" applyBorder="0" applyAlignment="0" applyProtection="0"/>
    <xf numFmtId="0" fontId="65" fillId="37" borderId="0" applyNumberFormat="0" applyBorder="0" applyAlignment="0" applyProtection="0"/>
    <xf numFmtId="0" fontId="65" fillId="38" borderId="0" applyNumberFormat="0" applyBorder="0" applyAlignment="0" applyProtection="0"/>
    <xf numFmtId="0" fontId="64" fillId="0" borderId="0"/>
    <xf numFmtId="0" fontId="64" fillId="15" borderId="17" applyNumberFormat="0" applyFont="0" applyAlignment="0" applyProtection="0"/>
    <xf numFmtId="0" fontId="64" fillId="17" borderId="0" applyNumberFormat="0" applyBorder="0" applyAlignment="0" applyProtection="0"/>
    <xf numFmtId="0" fontId="64" fillId="18" borderId="0" applyNumberFormat="0" applyBorder="0" applyAlignment="0" applyProtection="0"/>
    <xf numFmtId="0" fontId="64" fillId="21" borderId="0" applyNumberFormat="0" applyBorder="0" applyAlignment="0" applyProtection="0"/>
    <xf numFmtId="0" fontId="64" fillId="22" borderId="0" applyNumberFormat="0" applyBorder="0" applyAlignment="0" applyProtection="0"/>
    <xf numFmtId="0" fontId="64" fillId="25" borderId="0" applyNumberFormat="0" applyBorder="0" applyAlignment="0" applyProtection="0"/>
    <xf numFmtId="0" fontId="64" fillId="26" borderId="0" applyNumberFormat="0" applyBorder="0" applyAlignment="0" applyProtection="0"/>
    <xf numFmtId="0" fontId="64" fillId="29" borderId="0" applyNumberFormat="0" applyBorder="0" applyAlignment="0" applyProtection="0"/>
    <xf numFmtId="0" fontId="64" fillId="30" borderId="0" applyNumberFormat="0" applyBorder="0" applyAlignment="0" applyProtection="0"/>
    <xf numFmtId="0" fontId="64" fillId="33" borderId="0" applyNumberFormat="0" applyBorder="0" applyAlignment="0" applyProtection="0"/>
    <xf numFmtId="0" fontId="64" fillId="34" borderId="0" applyNumberFormat="0" applyBorder="0" applyAlignment="0" applyProtection="0"/>
    <xf numFmtId="0" fontId="64" fillId="37" borderId="0" applyNumberFormat="0" applyBorder="0" applyAlignment="0" applyProtection="0"/>
    <xf numFmtId="0" fontId="64" fillId="38" borderId="0" applyNumberFormat="0" applyBorder="0" applyAlignment="0" applyProtection="0"/>
    <xf numFmtId="0" fontId="63" fillId="0" borderId="0"/>
    <xf numFmtId="0" fontId="63" fillId="15" borderId="17" applyNumberFormat="0" applyFont="0" applyAlignment="0" applyProtection="0"/>
    <xf numFmtId="0" fontId="63" fillId="17" borderId="0" applyNumberFormat="0" applyBorder="0" applyAlignment="0" applyProtection="0"/>
    <xf numFmtId="0" fontId="63" fillId="18" borderId="0" applyNumberFormat="0" applyBorder="0" applyAlignment="0" applyProtection="0"/>
    <xf numFmtId="0" fontId="63" fillId="21" borderId="0" applyNumberFormat="0" applyBorder="0" applyAlignment="0" applyProtection="0"/>
    <xf numFmtId="0" fontId="63" fillId="22" borderId="0" applyNumberFormat="0" applyBorder="0" applyAlignment="0" applyProtection="0"/>
    <xf numFmtId="0" fontId="63" fillId="25" borderId="0" applyNumberFormat="0" applyBorder="0" applyAlignment="0" applyProtection="0"/>
    <xf numFmtId="0" fontId="63" fillId="26" borderId="0" applyNumberFormat="0" applyBorder="0" applyAlignment="0" applyProtection="0"/>
    <xf numFmtId="0" fontId="63" fillId="29" borderId="0" applyNumberFormat="0" applyBorder="0" applyAlignment="0" applyProtection="0"/>
    <xf numFmtId="0" fontId="63" fillId="30" borderId="0" applyNumberFormat="0" applyBorder="0" applyAlignment="0" applyProtection="0"/>
    <xf numFmtId="0" fontId="63" fillId="33" borderId="0" applyNumberFormat="0" applyBorder="0" applyAlignment="0" applyProtection="0"/>
    <xf numFmtId="0" fontId="63" fillId="34" borderId="0" applyNumberFormat="0" applyBorder="0" applyAlignment="0" applyProtection="0"/>
    <xf numFmtId="0" fontId="63" fillId="37" borderId="0" applyNumberFormat="0" applyBorder="0" applyAlignment="0" applyProtection="0"/>
    <xf numFmtId="0" fontId="63" fillId="38" borderId="0" applyNumberFormat="0" applyBorder="0" applyAlignment="0" applyProtection="0"/>
    <xf numFmtId="0" fontId="62" fillId="0" borderId="0"/>
    <xf numFmtId="0" fontId="62" fillId="15" borderId="17" applyNumberFormat="0" applyFont="0" applyAlignment="0" applyProtection="0"/>
    <xf numFmtId="0" fontId="62" fillId="17" borderId="0" applyNumberFormat="0" applyBorder="0" applyAlignment="0" applyProtection="0"/>
    <xf numFmtId="0" fontId="62" fillId="18" borderId="0" applyNumberFormat="0" applyBorder="0" applyAlignment="0" applyProtection="0"/>
    <xf numFmtId="0" fontId="62" fillId="21" borderId="0" applyNumberFormat="0" applyBorder="0" applyAlignment="0" applyProtection="0"/>
    <xf numFmtId="0" fontId="62" fillId="22" borderId="0" applyNumberFormat="0" applyBorder="0" applyAlignment="0" applyProtection="0"/>
    <xf numFmtId="0" fontId="62" fillId="25" borderId="0" applyNumberFormat="0" applyBorder="0" applyAlignment="0" applyProtection="0"/>
    <xf numFmtId="0" fontId="62" fillId="26" borderId="0" applyNumberFormat="0" applyBorder="0" applyAlignment="0" applyProtection="0"/>
    <xf numFmtId="0" fontId="62" fillId="29" borderId="0" applyNumberFormat="0" applyBorder="0" applyAlignment="0" applyProtection="0"/>
    <xf numFmtId="0" fontId="62" fillId="30" borderId="0" applyNumberFormat="0" applyBorder="0" applyAlignment="0" applyProtection="0"/>
    <xf numFmtId="0" fontId="62" fillId="33" borderId="0" applyNumberFormat="0" applyBorder="0" applyAlignment="0" applyProtection="0"/>
    <xf numFmtId="0" fontId="62" fillId="34" borderId="0" applyNumberFormat="0" applyBorder="0" applyAlignment="0" applyProtection="0"/>
    <xf numFmtId="0" fontId="62" fillId="37" borderId="0" applyNumberFormat="0" applyBorder="0" applyAlignment="0" applyProtection="0"/>
    <xf numFmtId="0" fontId="62" fillId="38" borderId="0" applyNumberFormat="0" applyBorder="0" applyAlignment="0" applyProtection="0"/>
    <xf numFmtId="0" fontId="61" fillId="0" borderId="0"/>
    <xf numFmtId="0" fontId="61" fillId="15" borderId="17" applyNumberFormat="0" applyFont="0" applyAlignment="0" applyProtection="0"/>
    <xf numFmtId="0" fontId="61" fillId="17" borderId="0" applyNumberFormat="0" applyBorder="0" applyAlignment="0" applyProtection="0"/>
    <xf numFmtId="0" fontId="61" fillId="18" borderId="0" applyNumberFormat="0" applyBorder="0" applyAlignment="0" applyProtection="0"/>
    <xf numFmtId="0" fontId="61" fillId="21" borderId="0" applyNumberFormat="0" applyBorder="0" applyAlignment="0" applyProtection="0"/>
    <xf numFmtId="0" fontId="61" fillId="22" borderId="0" applyNumberFormat="0" applyBorder="0" applyAlignment="0" applyProtection="0"/>
    <xf numFmtId="0" fontId="61" fillId="25" borderId="0" applyNumberFormat="0" applyBorder="0" applyAlignment="0" applyProtection="0"/>
    <xf numFmtId="0" fontId="61" fillId="26" borderId="0" applyNumberFormat="0" applyBorder="0" applyAlignment="0" applyProtection="0"/>
    <xf numFmtId="0" fontId="61" fillId="29" borderId="0" applyNumberFormat="0" applyBorder="0" applyAlignment="0" applyProtection="0"/>
    <xf numFmtId="0" fontId="61" fillId="30" borderId="0" applyNumberFormat="0" applyBorder="0" applyAlignment="0" applyProtection="0"/>
    <xf numFmtId="0" fontId="61" fillId="33" borderId="0" applyNumberFormat="0" applyBorder="0" applyAlignment="0" applyProtection="0"/>
    <xf numFmtId="0" fontId="61" fillId="34" borderId="0" applyNumberFormat="0" applyBorder="0" applyAlignment="0" applyProtection="0"/>
    <xf numFmtId="0" fontId="61" fillId="37" borderId="0" applyNumberFormat="0" applyBorder="0" applyAlignment="0" applyProtection="0"/>
    <xf numFmtId="0" fontId="61" fillId="38" borderId="0" applyNumberFormat="0" applyBorder="0" applyAlignment="0" applyProtection="0"/>
    <xf numFmtId="0" fontId="60" fillId="0" borderId="0"/>
    <xf numFmtId="0" fontId="60" fillId="15" borderId="17" applyNumberFormat="0" applyFont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5" borderId="0" applyNumberFormat="0" applyBorder="0" applyAlignment="0" applyProtection="0"/>
    <xf numFmtId="0" fontId="60" fillId="26" borderId="0" applyNumberFormat="0" applyBorder="0" applyAlignment="0" applyProtection="0"/>
    <xf numFmtId="0" fontId="60" fillId="29" borderId="0" applyNumberFormat="0" applyBorder="0" applyAlignment="0" applyProtection="0"/>
    <xf numFmtId="0" fontId="60" fillId="30" borderId="0" applyNumberFormat="0" applyBorder="0" applyAlignment="0" applyProtection="0"/>
    <xf numFmtId="0" fontId="60" fillId="33" borderId="0" applyNumberFormat="0" applyBorder="0" applyAlignment="0" applyProtection="0"/>
    <xf numFmtId="0" fontId="60" fillId="34" borderId="0" applyNumberFormat="0" applyBorder="0" applyAlignment="0" applyProtection="0"/>
    <xf numFmtId="0" fontId="60" fillId="37" borderId="0" applyNumberFormat="0" applyBorder="0" applyAlignment="0" applyProtection="0"/>
    <xf numFmtId="0" fontId="60" fillId="38" borderId="0" applyNumberFormat="0" applyBorder="0" applyAlignment="0" applyProtection="0"/>
    <xf numFmtId="0" fontId="59" fillId="0" borderId="0"/>
    <xf numFmtId="0" fontId="59" fillId="15" borderId="17" applyNumberFormat="0" applyFont="0" applyAlignment="0" applyProtection="0"/>
    <xf numFmtId="0" fontId="59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3" borderId="0" applyNumberFormat="0" applyBorder="0" applyAlignment="0" applyProtection="0"/>
    <xf numFmtId="0" fontId="59" fillId="34" borderId="0" applyNumberFormat="0" applyBorder="0" applyAlignment="0" applyProtection="0"/>
    <xf numFmtId="0" fontId="59" fillId="37" borderId="0" applyNumberFormat="0" applyBorder="0" applyAlignment="0" applyProtection="0"/>
    <xf numFmtId="0" fontId="59" fillId="38" borderId="0" applyNumberFormat="0" applyBorder="0" applyAlignment="0" applyProtection="0"/>
    <xf numFmtId="0" fontId="58" fillId="0" borderId="0"/>
    <xf numFmtId="0" fontId="58" fillId="15" borderId="17" applyNumberFormat="0" applyFont="0" applyAlignment="0" applyProtection="0"/>
    <xf numFmtId="0" fontId="58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3" borderId="0" applyNumberFormat="0" applyBorder="0" applyAlignment="0" applyProtection="0"/>
    <xf numFmtId="0" fontId="58" fillId="34" borderId="0" applyNumberFormat="0" applyBorder="0" applyAlignment="0" applyProtection="0"/>
    <xf numFmtId="0" fontId="58" fillId="37" borderId="0" applyNumberFormat="0" applyBorder="0" applyAlignment="0" applyProtection="0"/>
    <xf numFmtId="0" fontId="58" fillId="38" borderId="0" applyNumberFormat="0" applyBorder="0" applyAlignment="0" applyProtection="0"/>
    <xf numFmtId="0" fontId="57" fillId="0" borderId="0"/>
    <xf numFmtId="0" fontId="57" fillId="15" borderId="17" applyNumberFormat="0" applyFont="0" applyAlignment="0" applyProtection="0"/>
    <xf numFmtId="0" fontId="57" fillId="17" borderId="0" applyNumberFormat="0" applyBorder="0" applyAlignment="0" applyProtection="0"/>
    <xf numFmtId="0" fontId="57" fillId="18" borderId="0" applyNumberFormat="0" applyBorder="0" applyAlignment="0" applyProtection="0"/>
    <xf numFmtId="0" fontId="57" fillId="21" borderId="0" applyNumberFormat="0" applyBorder="0" applyAlignment="0" applyProtection="0"/>
    <xf numFmtId="0" fontId="57" fillId="22" borderId="0" applyNumberFormat="0" applyBorder="0" applyAlignment="0" applyProtection="0"/>
    <xf numFmtId="0" fontId="57" fillId="25" borderId="0" applyNumberFormat="0" applyBorder="0" applyAlignment="0" applyProtection="0"/>
    <xf numFmtId="0" fontId="57" fillId="26" borderId="0" applyNumberFormat="0" applyBorder="0" applyAlignment="0" applyProtection="0"/>
    <xf numFmtId="0" fontId="57" fillId="29" borderId="0" applyNumberFormat="0" applyBorder="0" applyAlignment="0" applyProtection="0"/>
    <xf numFmtId="0" fontId="57" fillId="30" borderId="0" applyNumberFormat="0" applyBorder="0" applyAlignment="0" applyProtection="0"/>
    <xf numFmtId="0" fontId="57" fillId="33" borderId="0" applyNumberFormat="0" applyBorder="0" applyAlignment="0" applyProtection="0"/>
    <xf numFmtId="0" fontId="57" fillId="34" borderId="0" applyNumberFormat="0" applyBorder="0" applyAlignment="0" applyProtection="0"/>
    <xf numFmtId="0" fontId="57" fillId="37" borderId="0" applyNumberFormat="0" applyBorder="0" applyAlignment="0" applyProtection="0"/>
    <xf numFmtId="0" fontId="57" fillId="38" borderId="0" applyNumberFormat="0" applyBorder="0" applyAlignment="0" applyProtection="0"/>
    <xf numFmtId="0" fontId="56" fillId="0" borderId="0"/>
    <xf numFmtId="0" fontId="56" fillId="15" borderId="17" applyNumberFormat="0" applyFont="0" applyAlignment="0" applyProtection="0"/>
    <xf numFmtId="0" fontId="56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3" borderId="0" applyNumberFormat="0" applyBorder="0" applyAlignment="0" applyProtection="0"/>
    <xf numFmtId="0" fontId="56" fillId="34" borderId="0" applyNumberFormat="0" applyBorder="0" applyAlignment="0" applyProtection="0"/>
    <xf numFmtId="0" fontId="56" fillId="37" borderId="0" applyNumberFormat="0" applyBorder="0" applyAlignment="0" applyProtection="0"/>
    <xf numFmtId="0" fontId="56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22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5" borderId="17" applyNumberFormat="0" applyFont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196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15" borderId="17" applyNumberFormat="0" applyFont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0" borderId="0"/>
    <xf numFmtId="0" fontId="55" fillId="15" borderId="17" applyNumberFormat="0" applyFont="0" applyAlignment="0" applyProtection="0"/>
    <xf numFmtId="0" fontId="55" fillId="17" borderId="0" applyNumberFormat="0" applyBorder="0" applyAlignment="0" applyProtection="0"/>
    <xf numFmtId="0" fontId="55" fillId="18" borderId="0" applyNumberFormat="0" applyBorder="0" applyAlignment="0" applyProtection="0"/>
    <xf numFmtId="0" fontId="55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3" borderId="0" applyNumberFormat="0" applyBorder="0" applyAlignment="0" applyProtection="0"/>
    <xf numFmtId="0" fontId="55" fillId="34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4" fillId="0" borderId="0"/>
    <xf numFmtId="0" fontId="54" fillId="15" borderId="17" applyNumberFormat="0" applyFont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21" borderId="0" applyNumberFormat="0" applyBorder="0" applyAlignment="0" applyProtection="0"/>
    <xf numFmtId="0" fontId="54" fillId="22" borderId="0" applyNumberFormat="0" applyBorder="0" applyAlignment="0" applyProtection="0"/>
    <xf numFmtId="0" fontId="54" fillId="25" borderId="0" applyNumberFormat="0" applyBorder="0" applyAlignment="0" applyProtection="0"/>
    <xf numFmtId="0" fontId="54" fillId="26" borderId="0" applyNumberFormat="0" applyBorder="0" applyAlignment="0" applyProtection="0"/>
    <xf numFmtId="0" fontId="54" fillId="29" borderId="0" applyNumberFormat="0" applyBorder="0" applyAlignment="0" applyProtection="0"/>
    <xf numFmtId="0" fontId="54" fillId="30" borderId="0" applyNumberFormat="0" applyBorder="0" applyAlignment="0" applyProtection="0"/>
    <xf numFmtId="0" fontId="54" fillId="33" borderId="0" applyNumberFormat="0" applyBorder="0" applyAlignment="0" applyProtection="0"/>
    <xf numFmtId="0" fontId="54" fillId="34" borderId="0" applyNumberFormat="0" applyBorder="0" applyAlignment="0" applyProtection="0"/>
    <xf numFmtId="0" fontId="54" fillId="37" borderId="0" applyNumberFormat="0" applyBorder="0" applyAlignment="0" applyProtection="0"/>
    <xf numFmtId="0" fontId="54" fillId="38" borderId="0" applyNumberFormat="0" applyBorder="0" applyAlignment="0" applyProtection="0"/>
    <xf numFmtId="0" fontId="53" fillId="0" borderId="0"/>
    <xf numFmtId="0" fontId="53" fillId="15" borderId="17" applyNumberFormat="0" applyFont="0" applyAlignment="0" applyProtection="0"/>
    <xf numFmtId="0" fontId="53" fillId="17" borderId="0" applyNumberFormat="0" applyBorder="0" applyAlignment="0" applyProtection="0"/>
    <xf numFmtId="0" fontId="53" fillId="18" borderId="0" applyNumberFormat="0" applyBorder="0" applyAlignment="0" applyProtection="0"/>
    <xf numFmtId="0" fontId="53" fillId="21" borderId="0" applyNumberFormat="0" applyBorder="0" applyAlignment="0" applyProtection="0"/>
    <xf numFmtId="0" fontId="53" fillId="22" borderId="0" applyNumberFormat="0" applyBorder="0" applyAlignment="0" applyProtection="0"/>
    <xf numFmtId="0" fontId="53" fillId="25" borderId="0" applyNumberFormat="0" applyBorder="0" applyAlignment="0" applyProtection="0"/>
    <xf numFmtId="0" fontId="53" fillId="26" borderId="0" applyNumberFormat="0" applyBorder="0" applyAlignment="0" applyProtection="0"/>
    <xf numFmtId="0" fontId="53" fillId="29" borderId="0" applyNumberFormat="0" applyBorder="0" applyAlignment="0" applyProtection="0"/>
    <xf numFmtId="0" fontId="53" fillId="30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0" fontId="53" fillId="37" borderId="0" applyNumberFormat="0" applyBorder="0" applyAlignment="0" applyProtection="0"/>
    <xf numFmtId="0" fontId="53" fillId="38" borderId="0" applyNumberFormat="0" applyBorder="0" applyAlignment="0" applyProtection="0"/>
    <xf numFmtId="0" fontId="52" fillId="0" borderId="0"/>
    <xf numFmtId="0" fontId="52" fillId="15" borderId="17" applyNumberFormat="0" applyFont="0" applyAlignment="0" applyProtection="0"/>
    <xf numFmtId="0" fontId="52" fillId="17" borderId="0" applyNumberFormat="0" applyBorder="0" applyAlignment="0" applyProtection="0"/>
    <xf numFmtId="0" fontId="52" fillId="18" borderId="0" applyNumberFormat="0" applyBorder="0" applyAlignment="0" applyProtection="0"/>
    <xf numFmtId="0" fontId="52" fillId="21" borderId="0" applyNumberFormat="0" applyBorder="0" applyAlignment="0" applyProtection="0"/>
    <xf numFmtId="0" fontId="52" fillId="22" borderId="0" applyNumberFormat="0" applyBorder="0" applyAlignment="0" applyProtection="0"/>
    <xf numFmtId="0" fontId="52" fillId="25" borderId="0" applyNumberFormat="0" applyBorder="0" applyAlignment="0" applyProtection="0"/>
    <xf numFmtId="0" fontId="52" fillId="26" borderId="0" applyNumberFormat="0" applyBorder="0" applyAlignment="0" applyProtection="0"/>
    <xf numFmtId="0" fontId="52" fillId="29" borderId="0" applyNumberFormat="0" applyBorder="0" applyAlignment="0" applyProtection="0"/>
    <xf numFmtId="0" fontId="52" fillId="30" borderId="0" applyNumberFormat="0" applyBorder="0" applyAlignment="0" applyProtection="0"/>
    <xf numFmtId="0" fontId="52" fillId="33" borderId="0" applyNumberFormat="0" applyBorder="0" applyAlignment="0" applyProtection="0"/>
    <xf numFmtId="0" fontId="52" fillId="34" borderId="0" applyNumberFormat="0" applyBorder="0" applyAlignment="0" applyProtection="0"/>
    <xf numFmtId="0" fontId="52" fillId="37" borderId="0" applyNumberFormat="0" applyBorder="0" applyAlignment="0" applyProtection="0"/>
    <xf numFmtId="0" fontId="52" fillId="38" borderId="0" applyNumberFormat="0" applyBorder="0" applyAlignment="0" applyProtection="0"/>
    <xf numFmtId="0" fontId="51" fillId="0" borderId="0"/>
    <xf numFmtId="0" fontId="51" fillId="15" borderId="17" applyNumberFormat="0" applyFont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9" borderId="0" applyNumberFormat="0" applyBorder="0" applyAlignment="0" applyProtection="0"/>
    <xf numFmtId="0" fontId="51" fillId="30" borderId="0" applyNumberFormat="0" applyBorder="0" applyAlignment="0" applyProtection="0"/>
    <xf numFmtId="0" fontId="51" fillId="33" borderId="0" applyNumberFormat="0" applyBorder="0" applyAlignment="0" applyProtection="0"/>
    <xf numFmtId="0" fontId="51" fillId="34" borderId="0" applyNumberFormat="0" applyBorder="0" applyAlignment="0" applyProtection="0"/>
    <xf numFmtId="0" fontId="51" fillId="37" borderId="0" applyNumberFormat="0" applyBorder="0" applyAlignment="0" applyProtection="0"/>
    <xf numFmtId="0" fontId="51" fillId="38" borderId="0" applyNumberFormat="0" applyBorder="0" applyAlignment="0" applyProtection="0"/>
    <xf numFmtId="0" fontId="50" fillId="0" borderId="0"/>
    <xf numFmtId="0" fontId="50" fillId="15" borderId="17" applyNumberFormat="0" applyFont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21" borderId="0" applyNumberFormat="0" applyBorder="0" applyAlignment="0" applyProtection="0"/>
    <xf numFmtId="0" fontId="50" fillId="22" borderId="0" applyNumberFormat="0" applyBorder="0" applyAlignment="0" applyProtection="0"/>
    <xf numFmtId="0" fontId="50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9" borderId="0" applyNumberFormat="0" applyBorder="0" applyAlignment="0" applyProtection="0"/>
    <xf numFmtId="0" fontId="50" fillId="30" borderId="0" applyNumberFormat="0" applyBorder="0" applyAlignment="0" applyProtection="0"/>
    <xf numFmtId="0" fontId="50" fillId="33" borderId="0" applyNumberFormat="0" applyBorder="0" applyAlignment="0" applyProtection="0"/>
    <xf numFmtId="0" fontId="50" fillId="34" borderId="0" applyNumberFormat="0" applyBorder="0" applyAlignment="0" applyProtection="0"/>
    <xf numFmtId="0" fontId="50" fillId="37" borderId="0" applyNumberFormat="0" applyBorder="0" applyAlignment="0" applyProtection="0"/>
    <xf numFmtId="0" fontId="50" fillId="38" borderId="0" applyNumberFormat="0" applyBorder="0" applyAlignment="0" applyProtection="0"/>
    <xf numFmtId="0" fontId="49" fillId="0" borderId="0"/>
    <xf numFmtId="0" fontId="49" fillId="15" borderId="17" applyNumberFormat="0" applyFont="0" applyAlignment="0" applyProtection="0"/>
    <xf numFmtId="0" fontId="49" fillId="17" borderId="0" applyNumberFormat="0" applyBorder="0" applyAlignment="0" applyProtection="0"/>
    <xf numFmtId="0" fontId="49" fillId="18" borderId="0" applyNumberFormat="0" applyBorder="0" applyAlignment="0" applyProtection="0"/>
    <xf numFmtId="0" fontId="49" fillId="21" borderId="0" applyNumberFormat="0" applyBorder="0" applyAlignment="0" applyProtection="0"/>
    <xf numFmtId="0" fontId="49" fillId="22" borderId="0" applyNumberFormat="0" applyBorder="0" applyAlignment="0" applyProtection="0"/>
    <xf numFmtId="0" fontId="49" fillId="25" borderId="0" applyNumberFormat="0" applyBorder="0" applyAlignment="0" applyProtection="0"/>
    <xf numFmtId="0" fontId="49" fillId="26" borderId="0" applyNumberFormat="0" applyBorder="0" applyAlignment="0" applyProtection="0"/>
    <xf numFmtId="0" fontId="49" fillId="29" borderId="0" applyNumberFormat="0" applyBorder="0" applyAlignment="0" applyProtection="0"/>
    <xf numFmtId="0" fontId="49" fillId="30" borderId="0" applyNumberFormat="0" applyBorder="0" applyAlignment="0" applyProtection="0"/>
    <xf numFmtId="0" fontId="49" fillId="33" borderId="0" applyNumberFormat="0" applyBorder="0" applyAlignment="0" applyProtection="0"/>
    <xf numFmtId="0" fontId="49" fillId="34" borderId="0" applyNumberFormat="0" applyBorder="0" applyAlignment="0" applyProtection="0"/>
    <xf numFmtId="0" fontId="49" fillId="37" borderId="0" applyNumberFormat="0" applyBorder="0" applyAlignment="0" applyProtection="0"/>
    <xf numFmtId="0" fontId="49" fillId="38" borderId="0" applyNumberFormat="0" applyBorder="0" applyAlignment="0" applyProtection="0"/>
    <xf numFmtId="0" fontId="48" fillId="0" borderId="0"/>
    <xf numFmtId="0" fontId="48" fillId="15" borderId="17" applyNumberFormat="0" applyFont="0" applyAlignment="0" applyProtection="0"/>
    <xf numFmtId="0" fontId="48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3" borderId="0" applyNumberFormat="0" applyBorder="0" applyAlignment="0" applyProtection="0"/>
    <xf numFmtId="0" fontId="48" fillId="34" borderId="0" applyNumberFormat="0" applyBorder="0" applyAlignment="0" applyProtection="0"/>
    <xf numFmtId="0" fontId="48" fillId="37" borderId="0" applyNumberFormat="0" applyBorder="0" applyAlignment="0" applyProtection="0"/>
    <xf numFmtId="0" fontId="48" fillId="38" borderId="0" applyNumberFormat="0" applyBorder="0" applyAlignment="0" applyProtection="0"/>
    <xf numFmtId="0" fontId="47" fillId="0" borderId="0"/>
    <xf numFmtId="0" fontId="47" fillId="15" borderId="17" applyNumberFormat="0" applyFont="0" applyAlignment="0" applyProtection="0"/>
    <xf numFmtId="0" fontId="47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5" borderId="0" applyNumberFormat="0" applyBorder="0" applyAlignment="0" applyProtection="0"/>
    <xf numFmtId="0" fontId="47" fillId="26" borderId="0" applyNumberFormat="0" applyBorder="0" applyAlignment="0" applyProtection="0"/>
    <xf numFmtId="0" fontId="47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7" borderId="0" applyNumberFormat="0" applyBorder="0" applyAlignment="0" applyProtection="0"/>
    <xf numFmtId="0" fontId="47" fillId="38" borderId="0" applyNumberFormat="0" applyBorder="0" applyAlignment="0" applyProtection="0"/>
    <xf numFmtId="0" fontId="46" fillId="0" borderId="0"/>
    <xf numFmtId="0" fontId="46" fillId="15" borderId="17" applyNumberFormat="0" applyFont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21" borderId="0" applyNumberFormat="0" applyBorder="0" applyAlignment="0" applyProtection="0"/>
    <xf numFmtId="0" fontId="46" fillId="22" borderId="0" applyNumberFormat="0" applyBorder="0" applyAlignment="0" applyProtection="0"/>
    <xf numFmtId="0" fontId="46" fillId="25" borderId="0" applyNumberFormat="0" applyBorder="0" applyAlignment="0" applyProtection="0"/>
    <xf numFmtId="0" fontId="46" fillId="26" borderId="0" applyNumberFormat="0" applyBorder="0" applyAlignment="0" applyProtection="0"/>
    <xf numFmtId="0" fontId="46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3" borderId="0" applyNumberFormat="0" applyBorder="0" applyAlignment="0" applyProtection="0"/>
    <xf numFmtId="0" fontId="46" fillId="34" borderId="0" applyNumberFormat="0" applyBorder="0" applyAlignment="0" applyProtection="0"/>
    <xf numFmtId="0" fontId="46" fillId="37" borderId="0" applyNumberFormat="0" applyBorder="0" applyAlignment="0" applyProtection="0"/>
    <xf numFmtId="0" fontId="46" fillId="38" borderId="0" applyNumberFormat="0" applyBorder="0" applyAlignment="0" applyProtection="0"/>
    <xf numFmtId="0" fontId="45" fillId="0" borderId="0"/>
    <xf numFmtId="0" fontId="45" fillId="15" borderId="17" applyNumberFormat="0" applyFont="0" applyAlignment="0" applyProtection="0"/>
    <xf numFmtId="0" fontId="45" fillId="17" borderId="0" applyNumberFormat="0" applyBorder="0" applyAlignment="0" applyProtection="0"/>
    <xf numFmtId="0" fontId="45" fillId="18" borderId="0" applyNumberFormat="0" applyBorder="0" applyAlignment="0" applyProtection="0"/>
    <xf numFmtId="0" fontId="45" fillId="21" borderId="0" applyNumberFormat="0" applyBorder="0" applyAlignment="0" applyProtection="0"/>
    <xf numFmtId="0" fontId="45" fillId="22" borderId="0" applyNumberFormat="0" applyBorder="0" applyAlignment="0" applyProtection="0"/>
    <xf numFmtId="0" fontId="45" fillId="25" borderId="0" applyNumberFormat="0" applyBorder="0" applyAlignment="0" applyProtection="0"/>
    <xf numFmtId="0" fontId="45" fillId="26" borderId="0" applyNumberFormat="0" applyBorder="0" applyAlignment="0" applyProtection="0"/>
    <xf numFmtId="0" fontId="45" fillId="29" borderId="0" applyNumberFormat="0" applyBorder="0" applyAlignment="0" applyProtection="0"/>
    <xf numFmtId="0" fontId="45" fillId="30" borderId="0" applyNumberFormat="0" applyBorder="0" applyAlignment="0" applyProtection="0"/>
    <xf numFmtId="0" fontId="45" fillId="33" borderId="0" applyNumberFormat="0" applyBorder="0" applyAlignment="0" applyProtection="0"/>
    <xf numFmtId="0" fontId="45" fillId="34" borderId="0" applyNumberFormat="0" applyBorder="0" applyAlignment="0" applyProtection="0"/>
    <xf numFmtId="0" fontId="45" fillId="37" borderId="0" applyNumberFormat="0" applyBorder="0" applyAlignment="0" applyProtection="0"/>
    <xf numFmtId="0" fontId="45" fillId="38" borderId="0" applyNumberFormat="0" applyBorder="0" applyAlignment="0" applyProtection="0"/>
    <xf numFmtId="0" fontId="44" fillId="0" borderId="0"/>
    <xf numFmtId="0" fontId="44" fillId="15" borderId="17" applyNumberFormat="0" applyFont="0" applyAlignment="0" applyProtection="0"/>
    <xf numFmtId="0" fontId="44" fillId="17" borderId="0" applyNumberFormat="0" applyBorder="0" applyAlignment="0" applyProtection="0"/>
    <xf numFmtId="0" fontId="44" fillId="18" borderId="0" applyNumberFormat="0" applyBorder="0" applyAlignment="0" applyProtection="0"/>
    <xf numFmtId="0" fontId="44" fillId="21" borderId="0" applyNumberFormat="0" applyBorder="0" applyAlignment="0" applyProtection="0"/>
    <xf numFmtId="0" fontId="44" fillId="22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9" borderId="0" applyNumberFormat="0" applyBorder="0" applyAlignment="0" applyProtection="0"/>
    <xf numFmtId="0" fontId="44" fillId="30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7" borderId="0" applyNumberFormat="0" applyBorder="0" applyAlignment="0" applyProtection="0"/>
    <xf numFmtId="0" fontId="44" fillId="38" borderId="0" applyNumberFormat="0" applyBorder="0" applyAlignment="0" applyProtection="0"/>
    <xf numFmtId="0" fontId="43" fillId="0" borderId="0"/>
    <xf numFmtId="0" fontId="43" fillId="15" borderId="17" applyNumberFormat="0" applyFont="0" applyAlignment="0" applyProtection="0"/>
    <xf numFmtId="0" fontId="43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3" fillId="25" borderId="0" applyNumberFormat="0" applyBorder="0" applyAlignment="0" applyProtection="0"/>
    <xf numFmtId="0" fontId="43" fillId="26" borderId="0" applyNumberFormat="0" applyBorder="0" applyAlignment="0" applyProtection="0"/>
    <xf numFmtId="0" fontId="43" fillId="29" borderId="0" applyNumberFormat="0" applyBorder="0" applyAlignment="0" applyProtection="0"/>
    <xf numFmtId="0" fontId="43" fillId="30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42" fillId="0" borderId="0"/>
    <xf numFmtId="0" fontId="42" fillId="15" borderId="17" applyNumberFormat="0" applyFont="0" applyAlignment="0" applyProtection="0"/>
    <xf numFmtId="0" fontId="42" fillId="17" borderId="0" applyNumberFormat="0" applyBorder="0" applyAlignment="0" applyProtection="0"/>
    <xf numFmtId="0" fontId="42" fillId="18" borderId="0" applyNumberFormat="0" applyBorder="0" applyAlignment="0" applyProtection="0"/>
    <xf numFmtId="0" fontId="42" fillId="21" borderId="0" applyNumberFormat="0" applyBorder="0" applyAlignment="0" applyProtection="0"/>
    <xf numFmtId="0" fontId="42" fillId="22" borderId="0" applyNumberFormat="0" applyBorder="0" applyAlignment="0" applyProtection="0"/>
    <xf numFmtId="0" fontId="42" fillId="25" borderId="0" applyNumberFormat="0" applyBorder="0" applyAlignment="0" applyProtection="0"/>
    <xf numFmtId="0" fontId="42" fillId="26" borderId="0" applyNumberFormat="0" applyBorder="0" applyAlignment="0" applyProtection="0"/>
    <xf numFmtId="0" fontId="42" fillId="29" borderId="0" applyNumberFormat="0" applyBorder="0" applyAlignment="0" applyProtection="0"/>
    <xf numFmtId="0" fontId="42" fillId="30" borderId="0" applyNumberFormat="0" applyBorder="0" applyAlignment="0" applyProtection="0"/>
    <xf numFmtId="0" fontId="42" fillId="33" borderId="0" applyNumberFormat="0" applyBorder="0" applyAlignment="0" applyProtection="0"/>
    <xf numFmtId="0" fontId="42" fillId="34" borderId="0" applyNumberFormat="0" applyBorder="0" applyAlignment="0" applyProtection="0"/>
    <xf numFmtId="0" fontId="42" fillId="37" borderId="0" applyNumberFormat="0" applyBorder="0" applyAlignment="0" applyProtection="0"/>
    <xf numFmtId="0" fontId="42" fillId="38" borderId="0" applyNumberFormat="0" applyBorder="0" applyAlignment="0" applyProtection="0"/>
    <xf numFmtId="0" fontId="41" fillId="0" borderId="0"/>
    <xf numFmtId="0" fontId="41" fillId="15" borderId="17" applyNumberFormat="0" applyFont="0" applyAlignment="0" applyProtection="0"/>
    <xf numFmtId="0" fontId="41" fillId="17" borderId="0" applyNumberFormat="0" applyBorder="0" applyAlignment="0" applyProtection="0"/>
    <xf numFmtId="0" fontId="41" fillId="18" borderId="0" applyNumberFormat="0" applyBorder="0" applyAlignment="0" applyProtection="0"/>
    <xf numFmtId="0" fontId="41" fillId="21" borderId="0" applyNumberFormat="0" applyBorder="0" applyAlignment="0" applyProtection="0"/>
    <xf numFmtId="0" fontId="41" fillId="22" borderId="0" applyNumberFormat="0" applyBorder="0" applyAlignment="0" applyProtection="0"/>
    <xf numFmtId="0" fontId="41" fillId="25" borderId="0" applyNumberFormat="0" applyBorder="0" applyAlignment="0" applyProtection="0"/>
    <xf numFmtId="0" fontId="41" fillId="26" borderId="0" applyNumberFormat="0" applyBorder="0" applyAlignment="0" applyProtection="0"/>
    <xf numFmtId="0" fontId="41" fillId="29" borderId="0" applyNumberFormat="0" applyBorder="0" applyAlignment="0" applyProtection="0"/>
    <xf numFmtId="0" fontId="41" fillId="30" borderId="0" applyNumberFormat="0" applyBorder="0" applyAlignment="0" applyProtection="0"/>
    <xf numFmtId="0" fontId="41" fillId="33" borderId="0" applyNumberFormat="0" applyBorder="0" applyAlignment="0" applyProtection="0"/>
    <xf numFmtId="0" fontId="41" fillId="34" borderId="0" applyNumberFormat="0" applyBorder="0" applyAlignment="0" applyProtection="0"/>
    <xf numFmtId="0" fontId="41" fillId="37" borderId="0" applyNumberFormat="0" applyBorder="0" applyAlignment="0" applyProtection="0"/>
    <xf numFmtId="0" fontId="41" fillId="38" borderId="0" applyNumberFormat="0" applyBorder="0" applyAlignment="0" applyProtection="0"/>
    <xf numFmtId="0" fontId="40" fillId="0" borderId="0"/>
    <xf numFmtId="0" fontId="40" fillId="15" borderId="17" applyNumberFormat="0" applyFont="0" applyAlignment="0" applyProtection="0"/>
    <xf numFmtId="0" fontId="40" fillId="17" borderId="0" applyNumberFormat="0" applyBorder="0" applyAlignment="0" applyProtection="0"/>
    <xf numFmtId="0" fontId="40" fillId="18" borderId="0" applyNumberFormat="0" applyBorder="0" applyAlignment="0" applyProtection="0"/>
    <xf numFmtId="0" fontId="40" fillId="21" borderId="0" applyNumberFormat="0" applyBorder="0" applyAlignment="0" applyProtection="0"/>
    <xf numFmtId="0" fontId="40" fillId="22" borderId="0" applyNumberFormat="0" applyBorder="0" applyAlignment="0" applyProtection="0"/>
    <xf numFmtId="0" fontId="40" fillId="25" borderId="0" applyNumberFormat="0" applyBorder="0" applyAlignment="0" applyProtection="0"/>
    <xf numFmtId="0" fontId="40" fillId="26" borderId="0" applyNumberFormat="0" applyBorder="0" applyAlignment="0" applyProtection="0"/>
    <xf numFmtId="0" fontId="40" fillId="29" borderId="0" applyNumberFormat="0" applyBorder="0" applyAlignment="0" applyProtection="0"/>
    <xf numFmtId="0" fontId="40" fillId="30" borderId="0" applyNumberFormat="0" applyBorder="0" applyAlignment="0" applyProtection="0"/>
    <xf numFmtId="0" fontId="40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7" borderId="0" applyNumberFormat="0" applyBorder="0" applyAlignment="0" applyProtection="0"/>
    <xf numFmtId="0" fontId="40" fillId="38" borderId="0" applyNumberFormat="0" applyBorder="0" applyAlignment="0" applyProtection="0"/>
    <xf numFmtId="0" fontId="39" fillId="0" borderId="0"/>
    <xf numFmtId="0" fontId="39" fillId="15" borderId="17" applyNumberFormat="0" applyFont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7" borderId="0" applyNumberFormat="0" applyBorder="0" applyAlignment="0" applyProtection="0"/>
    <xf numFmtId="0" fontId="39" fillId="38" borderId="0" applyNumberFormat="0" applyBorder="0" applyAlignment="0" applyProtection="0"/>
    <xf numFmtId="0" fontId="38" fillId="0" borderId="0"/>
    <xf numFmtId="0" fontId="38" fillId="15" borderId="17" applyNumberFormat="0" applyFont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3" borderId="0" applyNumberFormat="0" applyBorder="0" applyAlignment="0" applyProtection="0"/>
    <xf numFmtId="0" fontId="38" fillId="34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7" fillId="0" borderId="0"/>
    <xf numFmtId="0" fontId="37" fillId="15" borderId="17" applyNumberFormat="0" applyFont="0" applyAlignment="0" applyProtection="0"/>
    <xf numFmtId="0" fontId="37" fillId="17" borderId="0" applyNumberFormat="0" applyBorder="0" applyAlignment="0" applyProtection="0"/>
    <xf numFmtId="0" fontId="37" fillId="18" borderId="0" applyNumberFormat="0" applyBorder="0" applyAlignment="0" applyProtection="0"/>
    <xf numFmtId="0" fontId="37" fillId="21" borderId="0" applyNumberFormat="0" applyBorder="0" applyAlignment="0" applyProtection="0"/>
    <xf numFmtId="0" fontId="37" fillId="22" borderId="0" applyNumberFormat="0" applyBorder="0" applyAlignment="0" applyProtection="0"/>
    <xf numFmtId="0" fontId="37" fillId="25" borderId="0" applyNumberFormat="0" applyBorder="0" applyAlignment="0" applyProtection="0"/>
    <xf numFmtId="0" fontId="37" fillId="26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7" borderId="0" applyNumberFormat="0" applyBorder="0" applyAlignment="0" applyProtection="0"/>
    <xf numFmtId="0" fontId="37" fillId="38" borderId="0" applyNumberFormat="0" applyBorder="0" applyAlignment="0" applyProtection="0"/>
    <xf numFmtId="0" fontId="36" fillId="0" borderId="0"/>
    <xf numFmtId="0" fontId="36" fillId="15" borderId="17" applyNumberFormat="0" applyFont="0" applyAlignment="0" applyProtection="0"/>
    <xf numFmtId="0" fontId="36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7" borderId="0" applyNumberFormat="0" applyBorder="0" applyAlignment="0" applyProtection="0"/>
    <xf numFmtId="0" fontId="36" fillId="38" borderId="0" applyNumberFormat="0" applyBorder="0" applyAlignment="0" applyProtection="0"/>
    <xf numFmtId="0" fontId="35" fillId="0" borderId="0"/>
    <xf numFmtId="0" fontId="35" fillId="15" borderId="17" applyNumberFormat="0" applyFont="0" applyAlignment="0" applyProtection="0"/>
    <xf numFmtId="0" fontId="35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7" borderId="0" applyNumberFormat="0" applyBorder="0" applyAlignment="0" applyProtection="0"/>
    <xf numFmtId="0" fontId="35" fillId="38" borderId="0" applyNumberFormat="0" applyBorder="0" applyAlignment="0" applyProtection="0"/>
    <xf numFmtId="0" fontId="34" fillId="0" borderId="0"/>
    <xf numFmtId="0" fontId="34" fillId="15" borderId="17" applyNumberFormat="0" applyFont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21" borderId="0" applyNumberFormat="0" applyBorder="0" applyAlignment="0" applyProtection="0"/>
    <xf numFmtId="0" fontId="34" fillId="22" borderId="0" applyNumberFormat="0" applyBorder="0" applyAlignment="0" applyProtection="0"/>
    <xf numFmtId="0" fontId="34" fillId="25" borderId="0" applyNumberFormat="0" applyBorder="0" applyAlignment="0" applyProtection="0"/>
    <xf numFmtId="0" fontId="34" fillId="26" borderId="0" applyNumberFormat="0" applyBorder="0" applyAlignment="0" applyProtection="0"/>
    <xf numFmtId="0" fontId="34" fillId="29" borderId="0" applyNumberFormat="0" applyBorder="0" applyAlignment="0" applyProtection="0"/>
    <xf numFmtId="0" fontId="34" fillId="30" borderId="0" applyNumberFormat="0" applyBorder="0" applyAlignment="0" applyProtection="0"/>
    <xf numFmtId="0" fontId="34" fillId="33" borderId="0" applyNumberFormat="0" applyBorder="0" applyAlignment="0" applyProtection="0"/>
    <xf numFmtId="0" fontId="34" fillId="34" borderId="0" applyNumberFormat="0" applyBorder="0" applyAlignment="0" applyProtection="0"/>
    <xf numFmtId="0" fontId="34" fillId="37" borderId="0" applyNumberFormat="0" applyBorder="0" applyAlignment="0" applyProtection="0"/>
    <xf numFmtId="0" fontId="34" fillId="38" borderId="0" applyNumberFormat="0" applyBorder="0" applyAlignment="0" applyProtection="0"/>
    <xf numFmtId="0" fontId="33" fillId="0" borderId="0"/>
    <xf numFmtId="0" fontId="33" fillId="15" borderId="17" applyNumberFormat="0" applyFont="0" applyAlignment="0" applyProtection="0"/>
    <xf numFmtId="0" fontId="33" fillId="17" borderId="0" applyNumberFormat="0" applyBorder="0" applyAlignment="0" applyProtection="0"/>
    <xf numFmtId="0" fontId="33" fillId="18" borderId="0" applyNumberFormat="0" applyBorder="0" applyAlignment="0" applyProtection="0"/>
    <xf numFmtId="0" fontId="33" fillId="21" borderId="0" applyNumberFormat="0" applyBorder="0" applyAlignment="0" applyProtection="0"/>
    <xf numFmtId="0" fontId="33" fillId="22" borderId="0" applyNumberFormat="0" applyBorder="0" applyAlignment="0" applyProtection="0"/>
    <xf numFmtId="0" fontId="33" fillId="25" borderId="0" applyNumberFormat="0" applyBorder="0" applyAlignment="0" applyProtection="0"/>
    <xf numFmtId="0" fontId="33" fillId="26" borderId="0" applyNumberFormat="0" applyBorder="0" applyAlignment="0" applyProtection="0"/>
    <xf numFmtId="0" fontId="33" fillId="29" borderId="0" applyNumberFormat="0" applyBorder="0" applyAlignment="0" applyProtection="0"/>
    <xf numFmtId="0" fontId="33" fillId="30" borderId="0" applyNumberFormat="0" applyBorder="0" applyAlignment="0" applyProtection="0"/>
    <xf numFmtId="0" fontId="33" fillId="33" borderId="0" applyNumberFormat="0" applyBorder="0" applyAlignment="0" applyProtection="0"/>
    <xf numFmtId="0" fontId="33" fillId="34" borderId="0" applyNumberFormat="0" applyBorder="0" applyAlignment="0" applyProtection="0"/>
    <xf numFmtId="0" fontId="33" fillId="37" borderId="0" applyNumberFormat="0" applyBorder="0" applyAlignment="0" applyProtection="0"/>
    <xf numFmtId="0" fontId="33" fillId="38" borderId="0" applyNumberFormat="0" applyBorder="0" applyAlignment="0" applyProtection="0"/>
    <xf numFmtId="0" fontId="32" fillId="0" borderId="0"/>
    <xf numFmtId="0" fontId="32" fillId="15" borderId="17" applyNumberFormat="0" applyFont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9" borderId="0" applyNumberFormat="0" applyBorder="0" applyAlignment="0" applyProtection="0"/>
    <xf numFmtId="0" fontId="32" fillId="30" borderId="0" applyNumberFormat="0" applyBorder="0" applyAlignment="0" applyProtection="0"/>
    <xf numFmtId="0" fontId="32" fillId="33" borderId="0" applyNumberFormat="0" applyBorder="0" applyAlignment="0" applyProtection="0"/>
    <xf numFmtId="0" fontId="32" fillId="34" borderId="0" applyNumberFormat="0" applyBorder="0" applyAlignment="0" applyProtection="0"/>
    <xf numFmtId="0" fontId="32" fillId="37" borderId="0" applyNumberFormat="0" applyBorder="0" applyAlignment="0" applyProtection="0"/>
    <xf numFmtId="0" fontId="32" fillId="38" borderId="0" applyNumberFormat="0" applyBorder="0" applyAlignment="0" applyProtection="0"/>
    <xf numFmtId="0" fontId="31" fillId="0" borderId="0"/>
    <xf numFmtId="0" fontId="31" fillId="15" borderId="17" applyNumberFormat="0" applyFont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21" borderId="0" applyNumberFormat="0" applyBorder="0" applyAlignment="0" applyProtection="0"/>
    <xf numFmtId="0" fontId="31" fillId="22" borderId="0" applyNumberFormat="0" applyBorder="0" applyAlignment="0" applyProtection="0"/>
    <xf numFmtId="0" fontId="31" fillId="25" borderId="0" applyNumberFormat="0" applyBorder="0" applyAlignment="0" applyProtection="0"/>
    <xf numFmtId="0" fontId="31" fillId="26" borderId="0" applyNumberFormat="0" applyBorder="0" applyAlignment="0" applyProtection="0"/>
    <xf numFmtId="0" fontId="31" fillId="29" borderId="0" applyNumberFormat="0" applyBorder="0" applyAlignment="0" applyProtection="0"/>
    <xf numFmtId="0" fontId="31" fillId="30" borderId="0" applyNumberFormat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7" borderId="0" applyNumberFormat="0" applyBorder="0" applyAlignment="0" applyProtection="0"/>
    <xf numFmtId="0" fontId="31" fillId="38" borderId="0" applyNumberFormat="0" applyBorder="0" applyAlignment="0" applyProtection="0"/>
    <xf numFmtId="0" fontId="30" fillId="0" borderId="0"/>
    <xf numFmtId="0" fontId="30" fillId="15" borderId="17" applyNumberFormat="0" applyFont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0" fontId="29" fillId="0" borderId="0"/>
    <xf numFmtId="0" fontId="29" fillId="15" borderId="17" applyNumberFormat="0" applyFont="0" applyAlignment="0" applyProtection="0"/>
    <xf numFmtId="0" fontId="29" fillId="17" borderId="0" applyNumberFormat="0" applyBorder="0" applyAlignment="0" applyProtection="0"/>
    <xf numFmtId="0" fontId="29" fillId="18" borderId="0" applyNumberFormat="0" applyBorder="0" applyAlignment="0" applyProtection="0"/>
    <xf numFmtId="0" fontId="29" fillId="21" borderId="0" applyNumberFormat="0" applyBorder="0" applyAlignment="0" applyProtection="0"/>
    <xf numFmtId="0" fontId="29" fillId="22" borderId="0" applyNumberFormat="0" applyBorder="0" applyAlignment="0" applyProtection="0"/>
    <xf numFmtId="0" fontId="29" fillId="25" borderId="0" applyNumberFormat="0" applyBorder="0" applyAlignment="0" applyProtection="0"/>
    <xf numFmtId="0" fontId="29" fillId="26" borderId="0" applyNumberFormat="0" applyBorder="0" applyAlignment="0" applyProtection="0"/>
    <xf numFmtId="0" fontId="29" fillId="29" borderId="0" applyNumberFormat="0" applyBorder="0" applyAlignment="0" applyProtection="0"/>
    <xf numFmtId="0" fontId="29" fillId="30" borderId="0" applyNumberFormat="0" applyBorder="0" applyAlignment="0" applyProtection="0"/>
    <xf numFmtId="0" fontId="29" fillId="33" borderId="0" applyNumberFormat="0" applyBorder="0" applyAlignment="0" applyProtection="0"/>
    <xf numFmtId="0" fontId="29" fillId="34" borderId="0" applyNumberFormat="0" applyBorder="0" applyAlignment="0" applyProtection="0"/>
    <xf numFmtId="0" fontId="29" fillId="37" borderId="0" applyNumberFormat="0" applyBorder="0" applyAlignment="0" applyProtection="0"/>
    <xf numFmtId="0" fontId="29" fillId="38" borderId="0" applyNumberFormat="0" applyBorder="0" applyAlignment="0" applyProtection="0"/>
    <xf numFmtId="0" fontId="28" fillId="0" borderId="0"/>
    <xf numFmtId="0" fontId="28" fillId="15" borderId="17" applyNumberFormat="0" applyFont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28" fillId="37" borderId="0" applyNumberFormat="0" applyBorder="0" applyAlignment="0" applyProtection="0"/>
    <xf numFmtId="0" fontId="28" fillId="38" borderId="0" applyNumberFormat="0" applyBorder="0" applyAlignment="0" applyProtection="0"/>
    <xf numFmtId="0" fontId="27" fillId="0" borderId="0"/>
    <xf numFmtId="0" fontId="27" fillId="15" borderId="17" applyNumberFormat="0" applyFont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9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7" borderId="0" applyNumberFormat="0" applyBorder="0" applyAlignment="0" applyProtection="0"/>
    <xf numFmtId="0" fontId="27" fillId="38" borderId="0" applyNumberFormat="0" applyBorder="0" applyAlignment="0" applyProtection="0"/>
    <xf numFmtId="0" fontId="26" fillId="0" borderId="0"/>
    <xf numFmtId="0" fontId="26" fillId="15" borderId="17" applyNumberFormat="0" applyFont="0" applyAlignment="0" applyProtection="0"/>
    <xf numFmtId="0" fontId="26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3" borderId="0" applyNumberFormat="0" applyBorder="0" applyAlignment="0" applyProtection="0"/>
    <xf numFmtId="0" fontId="26" fillId="34" borderId="0" applyNumberFormat="0" applyBorder="0" applyAlignment="0" applyProtection="0"/>
    <xf numFmtId="0" fontId="26" fillId="37" borderId="0" applyNumberFormat="0" applyBorder="0" applyAlignment="0" applyProtection="0"/>
    <xf numFmtId="0" fontId="26" fillId="38" borderId="0" applyNumberFormat="0" applyBorder="0" applyAlignment="0" applyProtection="0"/>
    <xf numFmtId="0" fontId="25" fillId="0" borderId="0"/>
    <xf numFmtId="0" fontId="25" fillId="15" borderId="17" applyNumberFormat="0" applyFont="0" applyAlignment="0" applyProtection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3" borderId="0" applyNumberFormat="0" applyBorder="0" applyAlignment="0" applyProtection="0"/>
    <xf numFmtId="0" fontId="25" fillId="34" borderId="0" applyNumberFormat="0" applyBorder="0" applyAlignment="0" applyProtection="0"/>
    <xf numFmtId="0" fontId="25" fillId="37" borderId="0" applyNumberFormat="0" applyBorder="0" applyAlignment="0" applyProtection="0"/>
    <xf numFmtId="0" fontId="25" fillId="38" borderId="0" applyNumberFormat="0" applyBorder="0" applyAlignment="0" applyProtection="0"/>
    <xf numFmtId="0" fontId="24" fillId="0" borderId="0"/>
    <xf numFmtId="0" fontId="24" fillId="15" borderId="17" applyNumberFormat="0" applyFont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3" fillId="0" borderId="0"/>
    <xf numFmtId="0" fontId="23" fillId="15" borderId="17" applyNumberFormat="0" applyFont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21" borderId="0" applyNumberFormat="0" applyBorder="0" applyAlignment="0" applyProtection="0"/>
    <xf numFmtId="0" fontId="23" fillId="22" borderId="0" applyNumberFormat="0" applyBorder="0" applyAlignment="0" applyProtection="0"/>
    <xf numFmtId="0" fontId="23" fillId="25" borderId="0" applyNumberFormat="0" applyBorder="0" applyAlignment="0" applyProtection="0"/>
    <xf numFmtId="0" fontId="23" fillId="26" borderId="0" applyNumberFormat="0" applyBorder="0" applyAlignment="0" applyProtection="0"/>
    <xf numFmtId="0" fontId="23" fillId="29" borderId="0" applyNumberFormat="0" applyBorder="0" applyAlignment="0" applyProtection="0"/>
    <xf numFmtId="0" fontId="23" fillId="30" borderId="0" applyNumberFormat="0" applyBorder="0" applyAlignment="0" applyProtection="0"/>
    <xf numFmtId="0" fontId="23" fillId="33" borderId="0" applyNumberFormat="0" applyBorder="0" applyAlignment="0" applyProtection="0"/>
    <xf numFmtId="0" fontId="23" fillId="34" borderId="0" applyNumberFormat="0" applyBorder="0" applyAlignment="0" applyProtection="0"/>
    <xf numFmtId="0" fontId="23" fillId="37" borderId="0" applyNumberFormat="0" applyBorder="0" applyAlignment="0" applyProtection="0"/>
    <xf numFmtId="0" fontId="23" fillId="38" borderId="0" applyNumberFormat="0" applyBorder="0" applyAlignment="0" applyProtection="0"/>
    <xf numFmtId="0" fontId="22" fillId="0" borderId="0"/>
    <xf numFmtId="0" fontId="22" fillId="15" borderId="17" applyNumberFormat="0" applyFont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1" fillId="0" borderId="0"/>
    <xf numFmtId="0" fontId="21" fillId="15" borderId="17" applyNumberFormat="0" applyFont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20" fillId="0" borderId="0"/>
    <xf numFmtId="0" fontId="20" fillId="15" borderId="17" applyNumberFormat="0" applyFont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19" fillId="0" borderId="0"/>
    <xf numFmtId="0" fontId="19" fillId="15" borderId="17" applyNumberFormat="0" applyFont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8" fillId="0" borderId="0"/>
    <xf numFmtId="0" fontId="18" fillId="15" borderId="17" applyNumberFormat="0" applyFont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7" fillId="0" borderId="0"/>
    <xf numFmtId="0" fontId="17" fillId="15" borderId="17" applyNumberFormat="0" applyFont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6" fillId="0" borderId="0"/>
    <xf numFmtId="0" fontId="16" fillId="15" borderId="17" applyNumberFormat="0" applyFont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9" borderId="0" applyNumberFormat="0" applyBorder="0" applyAlignment="0" applyProtection="0"/>
    <xf numFmtId="0" fontId="16" fillId="30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5" fillId="0" borderId="0"/>
    <xf numFmtId="0" fontId="15" fillId="15" borderId="17" applyNumberFormat="0" applyFont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3" borderId="0" applyNumberFormat="0" applyBorder="0" applyAlignment="0" applyProtection="0"/>
    <xf numFmtId="0" fontId="15" fillId="34" borderId="0" applyNumberFormat="0" applyBorder="0" applyAlignment="0" applyProtection="0"/>
    <xf numFmtId="0" fontId="15" fillId="37" borderId="0" applyNumberFormat="0" applyBorder="0" applyAlignment="0" applyProtection="0"/>
    <xf numFmtId="0" fontId="15" fillId="38" borderId="0" applyNumberFormat="0" applyBorder="0" applyAlignment="0" applyProtection="0"/>
    <xf numFmtId="0" fontId="14" fillId="0" borderId="0"/>
    <xf numFmtId="0" fontId="14" fillId="15" borderId="17" applyNumberFormat="0" applyFont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13" fillId="0" borderId="0"/>
    <xf numFmtId="0" fontId="13" fillId="15" borderId="17" applyNumberFormat="0" applyFont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7" borderId="0" applyNumberFormat="0" applyBorder="0" applyAlignment="0" applyProtection="0"/>
    <xf numFmtId="0" fontId="13" fillId="38" borderId="0" applyNumberFormat="0" applyBorder="0" applyAlignment="0" applyProtection="0"/>
    <xf numFmtId="0" fontId="12" fillId="0" borderId="0"/>
    <xf numFmtId="0" fontId="12" fillId="15" borderId="17" applyNumberFormat="0" applyFont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7" borderId="0" applyNumberFormat="0" applyBorder="0" applyAlignment="0" applyProtection="0"/>
    <xf numFmtId="0" fontId="12" fillId="38" borderId="0" applyNumberFormat="0" applyBorder="0" applyAlignment="0" applyProtection="0"/>
    <xf numFmtId="0" fontId="11" fillId="0" borderId="0"/>
    <xf numFmtId="0" fontId="11" fillId="15" borderId="17" applyNumberFormat="0" applyFont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7" borderId="0" applyNumberFormat="0" applyBorder="0" applyAlignment="0" applyProtection="0"/>
    <xf numFmtId="0" fontId="11" fillId="38" borderId="0" applyNumberFormat="0" applyBorder="0" applyAlignment="0" applyProtection="0"/>
    <xf numFmtId="0" fontId="10" fillId="0" borderId="0"/>
    <xf numFmtId="0" fontId="10" fillId="15" borderId="17" applyNumberFormat="0" applyFont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9" fillId="0" borderId="0"/>
    <xf numFmtId="0" fontId="9" fillId="15" borderId="17" applyNumberFormat="0" applyFont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8" fillId="0" borderId="0"/>
    <xf numFmtId="0" fontId="8" fillId="15" borderId="17" applyNumberFormat="0" applyFont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7" fillId="0" borderId="0"/>
    <xf numFmtId="0" fontId="7" fillId="15" borderId="17" applyNumberFormat="0" applyFont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6" fillId="0" borderId="0"/>
    <xf numFmtId="0" fontId="227" fillId="0" borderId="0" applyNumberFormat="0" applyFill="0" applyBorder="0" applyAlignment="0" applyProtection="0"/>
    <xf numFmtId="0" fontId="6" fillId="15" borderId="17" applyNumberFormat="0" applyFont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5" fillId="0" borderId="0"/>
    <xf numFmtId="0" fontId="5" fillId="15" borderId="17" applyNumberFormat="0" applyFont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07">
    <xf numFmtId="0" fontId="0" fillId="0" borderId="0" xfId="0"/>
    <xf numFmtId="165" fontId="0" fillId="0" borderId="0" xfId="0" applyNumberFormat="1" applyAlignment="1">
      <alignment horizontal="left"/>
    </xf>
    <xf numFmtId="0" fontId="0" fillId="3" borderId="0" xfId="0" applyFill="1" applyAlignment="1" applyProtection="1">
      <alignment vertical="top" wrapText="1"/>
      <protection locked="0"/>
    </xf>
    <xf numFmtId="0" fontId="0" fillId="0" borderId="0" xfId="0" applyAlignment="1">
      <alignment vertical="center"/>
    </xf>
    <xf numFmtId="166" fontId="0" fillId="0" borderId="0" xfId="0" applyNumberFormat="1"/>
    <xf numFmtId="0" fontId="195" fillId="0" borderId="0" xfId="2"/>
    <xf numFmtId="167" fontId="195" fillId="0" borderId="0" xfId="2" applyNumberFormat="1"/>
    <xf numFmtId="0" fontId="202" fillId="0" borderId="0" xfId="2" applyFont="1"/>
    <xf numFmtId="17" fontId="195" fillId="0" borderId="0" xfId="2" applyNumberFormat="1"/>
    <xf numFmtId="1" fontId="195" fillId="0" borderId="0" xfId="2" applyNumberFormat="1"/>
    <xf numFmtId="0" fontId="202" fillId="0" borderId="0" xfId="2" applyFont="1"/>
    <xf numFmtId="0" fontId="195" fillId="0" borderId="0" xfId="2"/>
    <xf numFmtId="167" fontId="195" fillId="0" borderId="0" xfId="2" applyNumberFormat="1"/>
    <xf numFmtId="0" fontId="195" fillId="0" borderId="0" xfId="2"/>
    <xf numFmtId="167" fontId="195" fillId="0" borderId="0" xfId="2" applyNumberFormat="1"/>
    <xf numFmtId="0" fontId="202" fillId="0" borderId="0" xfId="2" applyFont="1"/>
    <xf numFmtId="17" fontId="195" fillId="0" borderId="0" xfId="2" applyNumberFormat="1"/>
    <xf numFmtId="1" fontId="195" fillId="0" borderId="0" xfId="2" applyNumberFormat="1"/>
    <xf numFmtId="164" fontId="204" fillId="0" borderId="0" xfId="1" applyNumberFormat="1" applyFont="1" applyFill="1" applyBorder="1"/>
    <xf numFmtId="17" fontId="198" fillId="4" borderId="2" xfId="0" quotePrefix="1" applyNumberFormat="1" applyFont="1" applyFill="1" applyBorder="1" applyAlignment="1" applyProtection="1">
      <alignment horizontal="center" vertical="center" wrapText="1" readingOrder="1"/>
      <protection locked="0"/>
    </xf>
    <xf numFmtId="17" fontId="198" fillId="6" borderId="2" xfId="0" quotePrefix="1" applyNumberFormat="1" applyFont="1" applyFill="1" applyBorder="1" applyAlignment="1" applyProtection="1">
      <alignment horizontal="center" vertical="center" wrapText="1" readingOrder="1"/>
      <protection locked="0"/>
    </xf>
    <xf numFmtId="0" fontId="196" fillId="0" borderId="0" xfId="0" applyFont="1"/>
    <xf numFmtId="0" fontId="205" fillId="0" borderId="0" xfId="3" applyFont="1" applyAlignment="1">
      <alignment horizontal="left"/>
    </xf>
    <xf numFmtId="164" fontId="0" fillId="0" borderId="0" xfId="0" applyNumberFormat="1"/>
    <xf numFmtId="0" fontId="0" fillId="0" borderId="0" xfId="0" applyProtection="1">
      <protection locked="0" hidden="1"/>
    </xf>
    <xf numFmtId="0" fontId="0" fillId="0" borderId="0" xfId="0" applyAlignment="1" applyProtection="1">
      <alignment vertical="center"/>
      <protection locked="0" hidden="1"/>
    </xf>
    <xf numFmtId="0" fontId="0" fillId="3" borderId="0" xfId="0" applyFill="1" applyAlignment="1" applyProtection="1">
      <alignment vertical="top" wrapText="1"/>
      <protection hidden="1"/>
    </xf>
    <xf numFmtId="17" fontId="198" fillId="4" borderId="2" xfId="0" quotePrefix="1" applyNumberFormat="1" applyFont="1" applyFill="1" applyBorder="1" applyAlignment="1" applyProtection="1">
      <alignment horizontal="center" vertical="center" wrapText="1" readingOrder="1"/>
      <protection hidden="1"/>
    </xf>
    <xf numFmtId="0" fontId="198" fillId="5" borderId="1" xfId="0" applyFont="1" applyFill="1" applyBorder="1" applyAlignment="1" applyProtection="1">
      <alignment horizontal="center" vertical="center" wrapText="1" readingOrder="1"/>
      <protection hidden="1"/>
    </xf>
    <xf numFmtId="0" fontId="0" fillId="0" borderId="0" xfId="0" applyProtection="1">
      <protection hidden="1"/>
    </xf>
    <xf numFmtId="17" fontId="198" fillId="6" borderId="2" xfId="0" quotePrefix="1" applyNumberFormat="1" applyFont="1" applyFill="1" applyBorder="1" applyAlignment="1" applyProtection="1">
      <alignment horizontal="center" vertical="center" wrapText="1" readingOrder="1"/>
      <protection hidden="1"/>
    </xf>
    <xf numFmtId="0" fontId="199" fillId="3" borderId="0" xfId="0" applyFont="1" applyFill="1" applyAlignment="1" applyProtection="1">
      <alignment horizontal="left" vertical="top" wrapText="1"/>
      <protection locked="0"/>
    </xf>
    <xf numFmtId="0" fontId="197" fillId="3" borderId="0" xfId="0" applyFont="1" applyFill="1" applyAlignment="1" applyProtection="1">
      <alignment horizontal="left" vertical="top" wrapText="1"/>
      <protection locked="0"/>
    </xf>
    <xf numFmtId="0" fontId="0" fillId="0" borderId="0" xfId="0"/>
    <xf numFmtId="0" fontId="200" fillId="3" borderId="0" xfId="0" applyFont="1" applyFill="1" applyAlignment="1" applyProtection="1">
      <alignment vertical="top" wrapText="1"/>
      <protection locked="0"/>
    </xf>
    <xf numFmtId="0" fontId="200" fillId="0" borderId="0" xfId="0" applyFont="1" applyAlignment="1">
      <alignment vertical="top" wrapText="1"/>
    </xf>
    <xf numFmtId="0" fontId="200" fillId="0" borderId="0" xfId="0" applyFont="1" applyAlignment="1" applyProtection="1">
      <alignment vertical="top" wrapText="1"/>
      <protection hidden="1"/>
    </xf>
    <xf numFmtId="0" fontId="207" fillId="0" borderId="0" xfId="12" applyFont="1" applyProtection="1">
      <protection locked="0"/>
    </xf>
    <xf numFmtId="166" fontId="208" fillId="0" borderId="3" xfId="12" applyNumberFormat="1" applyFont="1" applyBorder="1" applyAlignment="1" applyProtection="1">
      <alignment horizontal="center"/>
    </xf>
    <xf numFmtId="0" fontId="200" fillId="0" borderId="0" xfId="0" applyFont="1" applyAlignment="1">
      <alignment vertical="top" wrapText="1"/>
    </xf>
    <xf numFmtId="0" fontId="200" fillId="0" borderId="0" xfId="0" applyFont="1" applyAlignment="1" applyProtection="1">
      <alignment vertical="top" wrapText="1"/>
      <protection hidden="1"/>
    </xf>
    <xf numFmtId="0" fontId="206" fillId="0" borderId="0" xfId="12" applyFont="1" applyAlignment="1" applyProtection="1">
      <alignment vertical="top" readingOrder="1"/>
      <protection locked="0"/>
    </xf>
    <xf numFmtId="0" fontId="0" fillId="0" borderId="0" xfId="0" applyAlignment="1">
      <alignment vertical="top"/>
    </xf>
    <xf numFmtId="0" fontId="196" fillId="2" borderId="0" xfId="0" applyFont="1" applyFill="1" applyAlignment="1" applyProtection="1">
      <alignment vertical="top" wrapText="1"/>
      <protection locked="0"/>
    </xf>
    <xf numFmtId="0" fontId="196" fillId="0" borderId="0" xfId="0" applyFont="1" applyProtection="1">
      <protection hidden="1"/>
    </xf>
    <xf numFmtId="164" fontId="198" fillId="7" borderId="1" xfId="0" applyNumberFormat="1" applyFont="1" applyFill="1" applyBorder="1" applyAlignment="1" applyProtection="1">
      <alignment horizontal="center" vertical="center" wrapText="1" readingOrder="1"/>
      <protection hidden="1"/>
    </xf>
    <xf numFmtId="164" fontId="198" fillId="7" borderId="2" xfId="0" applyNumberFormat="1" applyFont="1" applyFill="1" applyBorder="1" applyAlignment="1" applyProtection="1">
      <alignment horizontal="center" vertical="center" wrapText="1" readingOrder="1"/>
      <protection hidden="1"/>
    </xf>
    <xf numFmtId="0" fontId="198" fillId="5" borderId="2" xfId="0" applyFont="1" applyFill="1" applyBorder="1" applyAlignment="1" applyProtection="1">
      <alignment horizontal="center" vertical="center" wrapText="1" readingOrder="1"/>
      <protection hidden="1"/>
    </xf>
    <xf numFmtId="1" fontId="198" fillId="5" borderId="2" xfId="0" applyNumberFormat="1" applyFont="1" applyFill="1" applyBorder="1" applyAlignment="1" applyProtection="1">
      <alignment horizontal="center" vertical="center" wrapText="1" readingOrder="1"/>
      <protection hidden="1"/>
    </xf>
    <xf numFmtId="0" fontId="0" fillId="2" borderId="0" xfId="0" applyFill="1" applyAlignment="1" applyProtection="1">
      <alignment vertical="top" wrapText="1"/>
      <protection hidden="1"/>
    </xf>
    <xf numFmtId="0" fontId="198" fillId="5" borderId="4" xfId="0" applyFont="1" applyFill="1" applyBorder="1" applyAlignment="1" applyProtection="1">
      <alignment horizontal="center" vertical="center" wrapText="1" readingOrder="1"/>
      <protection hidden="1"/>
    </xf>
    <xf numFmtId="164" fontId="198" fillId="7" borderId="5" xfId="0" applyNumberFormat="1" applyFont="1" applyFill="1" applyBorder="1" applyAlignment="1" applyProtection="1">
      <alignment horizontal="center" vertical="center" wrapText="1" readingOrder="1"/>
      <protection hidden="1"/>
    </xf>
    <xf numFmtId="0" fontId="198" fillId="5" borderId="5" xfId="0" applyFont="1" applyFill="1" applyBorder="1" applyAlignment="1" applyProtection="1">
      <alignment horizontal="center" vertical="center" wrapText="1" readingOrder="1"/>
      <protection hidden="1"/>
    </xf>
    <xf numFmtId="164" fontId="198" fillId="7" borderId="6" xfId="0" applyNumberFormat="1" applyFont="1" applyFill="1" applyBorder="1" applyAlignment="1" applyProtection="1">
      <alignment horizontal="center" vertical="center" wrapText="1" readingOrder="1"/>
      <protection hidden="1"/>
    </xf>
    <xf numFmtId="1" fontId="198" fillId="8" borderId="7" xfId="0" applyNumberFormat="1" applyFont="1" applyFill="1" applyBorder="1" applyAlignment="1" applyProtection="1">
      <alignment horizontal="center" vertical="center" wrapText="1" readingOrder="1"/>
      <protection locked="0" hidden="1"/>
    </xf>
    <xf numFmtId="0" fontId="198" fillId="5" borderId="8" xfId="0" applyFont="1" applyFill="1" applyBorder="1" applyAlignment="1" applyProtection="1">
      <alignment horizontal="center" vertical="center" wrapText="1" readingOrder="1"/>
      <protection hidden="1"/>
    </xf>
    <xf numFmtId="1" fontId="198" fillId="8" borderId="9" xfId="0" applyNumberFormat="1" applyFont="1" applyFill="1" applyBorder="1" applyAlignment="1" applyProtection="1">
      <alignment horizontal="center" vertical="center" wrapText="1" readingOrder="1"/>
      <protection locked="0" hidden="1"/>
    </xf>
    <xf numFmtId="0" fontId="84" fillId="0" borderId="0" xfId="339"/>
    <xf numFmtId="0" fontId="84" fillId="0" borderId="0" xfId="360"/>
    <xf numFmtId="0" fontId="64" fillId="0" borderId="0" xfId="915"/>
    <xf numFmtId="0" fontId="196" fillId="0" borderId="22" xfId="0" applyFont="1" applyBorder="1" applyAlignment="1">
      <alignment vertical="center"/>
    </xf>
    <xf numFmtId="164" fontId="0" fillId="0" borderId="22" xfId="0" applyNumberFormat="1" applyBorder="1" applyAlignment="1" applyProtection="1">
      <alignment vertical="center"/>
      <protection locked="0" hidden="1"/>
    </xf>
    <xf numFmtId="164" fontId="0" fillId="0" borderId="22" xfId="0" applyNumberFormat="1" applyBorder="1" applyAlignment="1" applyProtection="1">
      <alignment horizontal="right" vertical="center"/>
      <protection locked="0" hidden="1"/>
    </xf>
    <xf numFmtId="0" fontId="196" fillId="40" borderId="22" xfId="0" applyFont="1" applyFill="1" applyBorder="1" applyAlignment="1" applyProtection="1">
      <alignment vertical="center"/>
    </xf>
    <xf numFmtId="164" fontId="0" fillId="40" borderId="22" xfId="0" applyNumberFormat="1" applyFill="1" applyBorder="1" applyAlignment="1" applyProtection="1">
      <alignment vertical="center"/>
      <protection hidden="1"/>
    </xf>
    <xf numFmtId="0" fontId="197" fillId="3" borderId="0" xfId="0" applyFont="1" applyFill="1" applyAlignment="1" applyProtection="1">
      <alignment horizontal="left" vertical="top" wrapText="1"/>
      <protection locked="0"/>
    </xf>
    <xf numFmtId="0" fontId="228" fillId="44" borderId="4" xfId="0" applyFont="1" applyFill="1" applyBorder="1" applyAlignment="1" applyProtection="1">
      <alignment horizontal="center" vertical="center" wrapText="1" readingOrder="1"/>
      <protection hidden="1"/>
    </xf>
    <xf numFmtId="0" fontId="228" fillId="44" borderId="5" xfId="0" applyFont="1" applyFill="1" applyBorder="1" applyAlignment="1" applyProtection="1">
      <alignment horizontal="center" vertical="center" wrapText="1" readingOrder="1"/>
      <protection hidden="1"/>
    </xf>
    <xf numFmtId="1" fontId="228" fillId="44" borderId="0" xfId="0" applyNumberFormat="1" applyFont="1" applyFill="1" applyBorder="1" applyAlignment="1" applyProtection="1">
      <alignment horizontal="center" vertical="center" wrapText="1" readingOrder="1"/>
      <protection locked="0" hidden="1"/>
    </xf>
    <xf numFmtId="164" fontId="228" fillId="44" borderId="0" xfId="0" applyNumberFormat="1" applyFont="1" applyFill="1" applyBorder="1" applyAlignment="1" applyProtection="1">
      <alignment horizontal="center" vertical="center" wrapText="1" readingOrder="1"/>
      <protection hidden="1"/>
    </xf>
    <xf numFmtId="0" fontId="229" fillId="45" borderId="0" xfId="0" applyFont="1" applyFill="1"/>
    <xf numFmtId="0" fontId="229" fillId="45" borderId="0" xfId="0" applyFont="1" applyFill="1" applyProtection="1">
      <protection locked="0" hidden="1"/>
    </xf>
    <xf numFmtId="0" fontId="198" fillId="44" borderId="4" xfId="0" applyFont="1" applyFill="1" applyBorder="1" applyAlignment="1" applyProtection="1">
      <alignment horizontal="center" vertical="center" wrapText="1" readingOrder="1"/>
      <protection hidden="1"/>
    </xf>
    <xf numFmtId="0" fontId="198" fillId="44" borderId="8" xfId="0" applyFont="1" applyFill="1" applyBorder="1" applyAlignment="1" applyProtection="1">
      <alignment horizontal="center" vertical="center" wrapText="1" readingOrder="1"/>
      <protection hidden="1"/>
    </xf>
    <xf numFmtId="1" fontId="198" fillId="44" borderId="0" xfId="0" applyNumberFormat="1" applyFont="1" applyFill="1" applyBorder="1" applyAlignment="1" applyProtection="1">
      <alignment horizontal="center" vertical="center" wrapText="1" readingOrder="1"/>
      <protection locked="0" hidden="1"/>
    </xf>
    <xf numFmtId="164" fontId="198" fillId="44" borderId="0" xfId="0" applyNumberFormat="1" applyFont="1" applyFill="1" applyBorder="1" applyAlignment="1" applyProtection="1">
      <alignment horizontal="center" vertical="center" wrapText="1" readingOrder="1"/>
      <protection hidden="1"/>
    </xf>
    <xf numFmtId="0" fontId="0" fillId="45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90" fillId="17" borderId="0" xfId="257"/>
    <xf numFmtId="0" fontId="0" fillId="0" borderId="0" xfId="0" applyFill="1"/>
    <xf numFmtId="0" fontId="0" fillId="46" borderId="0" xfId="0" applyFill="1"/>
    <xf numFmtId="0" fontId="0" fillId="47" borderId="0" xfId="0" applyFill="1"/>
    <xf numFmtId="0" fontId="0" fillId="0" borderId="23" xfId="0" applyBorder="1"/>
    <xf numFmtId="0" fontId="198" fillId="6" borderId="19" xfId="0" applyFont="1" applyFill="1" applyBorder="1" applyAlignment="1" applyProtection="1">
      <alignment horizontal="center" vertical="center" wrapText="1" readingOrder="1"/>
      <protection locked="0"/>
    </xf>
    <xf numFmtId="0" fontId="198" fillId="6" borderId="20" xfId="0" applyFont="1" applyFill="1" applyBorder="1" applyAlignment="1" applyProtection="1">
      <alignment horizontal="center" vertical="center" wrapText="1" readingOrder="1"/>
      <protection locked="0"/>
    </xf>
    <xf numFmtId="0" fontId="198" fillId="4" borderId="19" xfId="0" applyFont="1" applyFill="1" applyBorder="1" applyAlignment="1" applyProtection="1">
      <alignment horizontal="center" vertical="center" wrapText="1" readingOrder="1"/>
      <protection locked="0"/>
    </xf>
    <xf numFmtId="0" fontId="198" fillId="4" borderId="20" xfId="0" applyFont="1" applyFill="1" applyBorder="1" applyAlignment="1" applyProtection="1">
      <alignment horizontal="center" vertical="center" wrapText="1" readingOrder="1"/>
      <protection locked="0"/>
    </xf>
    <xf numFmtId="0" fontId="198" fillId="4" borderId="1" xfId="0" applyFont="1" applyFill="1" applyBorder="1" applyAlignment="1" applyProtection="1">
      <alignment horizontal="center" vertical="center" wrapText="1" readingOrder="1"/>
      <protection hidden="1"/>
    </xf>
    <xf numFmtId="0" fontId="198" fillId="4" borderId="2" xfId="0" applyFont="1" applyFill="1" applyBorder="1" applyAlignment="1" applyProtection="1">
      <alignment horizontal="center" vertical="center" wrapText="1" readingOrder="1"/>
      <protection hidden="1"/>
    </xf>
    <xf numFmtId="0" fontId="199" fillId="3" borderId="0" xfId="0" applyFont="1" applyFill="1" applyAlignment="1" applyProtection="1">
      <alignment horizontal="left" vertical="top" wrapText="1"/>
      <protection locked="0"/>
    </xf>
    <xf numFmtId="0" fontId="197" fillId="3" borderId="0" xfId="0" applyFont="1" applyFill="1" applyAlignment="1" applyProtection="1">
      <alignment horizontal="left" vertical="top" wrapText="1"/>
      <protection locked="0"/>
    </xf>
    <xf numFmtId="0" fontId="198" fillId="6" borderId="1" xfId="0" applyFont="1" applyFill="1" applyBorder="1" applyAlignment="1" applyProtection="1">
      <alignment horizontal="center" vertical="center" wrapText="1" readingOrder="1"/>
      <protection hidden="1"/>
    </xf>
    <xf numFmtId="0" fontId="198" fillId="6" borderId="2" xfId="0" applyFont="1" applyFill="1" applyBorder="1" applyAlignment="1" applyProtection="1">
      <alignment horizontal="center" vertical="center" wrapText="1" readingOrder="1"/>
      <protection hidden="1"/>
    </xf>
    <xf numFmtId="0" fontId="198" fillId="4" borderId="21" xfId="0" applyFont="1" applyFill="1" applyBorder="1" applyAlignment="1" applyProtection="1">
      <alignment horizontal="center" vertical="center" wrapText="1" readingOrder="1"/>
      <protection locked="0"/>
    </xf>
    <xf numFmtId="0" fontId="198" fillId="4" borderId="0" xfId="0" applyFont="1" applyFill="1" applyBorder="1" applyAlignment="1" applyProtection="1">
      <alignment horizontal="center" vertical="center" wrapText="1" readingOrder="1"/>
      <protection locked="0"/>
    </xf>
    <xf numFmtId="0" fontId="198" fillId="6" borderId="21" xfId="0" applyFont="1" applyFill="1" applyBorder="1" applyAlignment="1" applyProtection="1">
      <alignment horizontal="center" vertical="center" wrapText="1" readingOrder="1"/>
      <protection locked="0"/>
    </xf>
    <xf numFmtId="0" fontId="198" fillId="6" borderId="0" xfId="0" applyFont="1" applyFill="1" applyBorder="1" applyAlignment="1" applyProtection="1">
      <alignment horizontal="center" vertical="center" wrapText="1" readingOrder="1"/>
      <protection locked="0"/>
    </xf>
    <xf numFmtId="0" fontId="200" fillId="3" borderId="0" xfId="0" applyFont="1" applyFill="1" applyAlignment="1" applyProtection="1">
      <alignment vertical="top" wrapText="1"/>
      <protection locked="0"/>
    </xf>
    <xf numFmtId="0" fontId="200" fillId="0" borderId="0" xfId="0" applyFont="1" applyAlignment="1">
      <alignment vertical="top" wrapText="1"/>
    </xf>
    <xf numFmtId="0" fontId="200" fillId="3" borderId="0" xfId="0" applyFont="1" applyFill="1" applyAlignment="1" applyProtection="1">
      <alignment vertical="top" wrapText="1"/>
      <protection hidden="1"/>
    </xf>
    <xf numFmtId="0" fontId="200" fillId="0" borderId="0" xfId="0" applyFont="1" applyAlignment="1" applyProtection="1">
      <alignment vertical="top" wrapText="1"/>
      <protection hidden="1"/>
    </xf>
    <xf numFmtId="0" fontId="198" fillId="4" borderId="19" xfId="0" applyFont="1" applyFill="1" applyBorder="1" applyAlignment="1" applyProtection="1">
      <alignment horizontal="center" vertical="center" wrapText="1" readingOrder="1"/>
      <protection hidden="1"/>
    </xf>
    <xf numFmtId="0" fontId="198" fillId="4" borderId="20" xfId="0" applyFont="1" applyFill="1" applyBorder="1" applyAlignment="1" applyProtection="1">
      <alignment horizontal="center" vertical="center" wrapText="1" readingOrder="1"/>
      <protection hidden="1"/>
    </xf>
    <xf numFmtId="0" fontId="198" fillId="6" borderId="19" xfId="0" applyFont="1" applyFill="1" applyBorder="1" applyAlignment="1" applyProtection="1">
      <alignment horizontal="center" vertical="center" wrapText="1" readingOrder="1"/>
      <protection hidden="1"/>
    </xf>
    <xf numFmtId="0" fontId="198" fillId="6" borderId="20" xfId="0" applyFont="1" applyFill="1" applyBorder="1" applyAlignment="1" applyProtection="1">
      <alignment horizontal="center" vertical="center" wrapText="1" readingOrder="1"/>
      <protection hidden="1"/>
    </xf>
  </cellXfs>
  <cellStyles count="2759">
    <cellStyle name="20% - Accent1" xfId="118" builtinId="30" customBuiltin="1"/>
    <cellStyle name="20% - Accent1 10" xfId="257"/>
    <cellStyle name="20% - Accent1 10 2" xfId="567"/>
    <cellStyle name="20% - Accent1 10 2 2" xfId="1580"/>
    <cellStyle name="20% - Accent1 10 3" xfId="1270"/>
    <cellStyle name="20% - Accent1 11" xfId="271"/>
    <cellStyle name="20% - Accent1 11 2" xfId="581"/>
    <cellStyle name="20% - Accent1 11 2 2" xfId="1594"/>
    <cellStyle name="20% - Accent1 11 3" xfId="1284"/>
    <cellStyle name="20% - Accent1 12" xfId="285"/>
    <cellStyle name="20% - Accent1 12 2" xfId="595"/>
    <cellStyle name="20% - Accent1 12 2 2" xfId="1608"/>
    <cellStyle name="20% - Accent1 12 3" xfId="1298"/>
    <cellStyle name="20% - Accent1 13" xfId="299"/>
    <cellStyle name="20% - Accent1 13 2" xfId="609"/>
    <cellStyle name="20% - Accent1 13 2 2" xfId="1622"/>
    <cellStyle name="20% - Accent1 13 3" xfId="1312"/>
    <cellStyle name="20% - Accent1 14" xfId="313"/>
    <cellStyle name="20% - Accent1 14 2" xfId="623"/>
    <cellStyle name="20% - Accent1 14 2 2" xfId="1636"/>
    <cellStyle name="20% - Accent1 14 3" xfId="1326"/>
    <cellStyle name="20% - Accent1 15" xfId="327"/>
    <cellStyle name="20% - Accent1 15 2" xfId="637"/>
    <cellStyle name="20% - Accent1 15 2 2" xfId="1650"/>
    <cellStyle name="20% - Accent1 15 3" xfId="1340"/>
    <cellStyle name="20% - Accent1 16" xfId="340"/>
    <cellStyle name="20% - Accent1 16 2" xfId="1353"/>
    <cellStyle name="20% - Accent1 17" xfId="651"/>
    <cellStyle name="20% - Accent1 17 2" xfId="1664"/>
    <cellStyle name="20% - Accent1 18" xfId="665"/>
    <cellStyle name="20% - Accent1 18 2" xfId="1678"/>
    <cellStyle name="20% - Accent1 19" xfId="679"/>
    <cellStyle name="20% - Accent1 19 2" xfId="1692"/>
    <cellStyle name="20% - Accent1 2" xfId="145"/>
    <cellStyle name="20% - Accent1 2 2" xfId="455"/>
    <cellStyle name="20% - Accent1 2 2 2" xfId="1468"/>
    <cellStyle name="20% - Accent1 2 3" xfId="1158"/>
    <cellStyle name="20% - Accent1 20" xfId="693"/>
    <cellStyle name="20% - Accent1 20 2" xfId="1706"/>
    <cellStyle name="20% - Accent1 21" xfId="707"/>
    <cellStyle name="20% - Accent1 21 2" xfId="1720"/>
    <cellStyle name="20% - Accent1 22" xfId="721"/>
    <cellStyle name="20% - Accent1 22 2" xfId="1734"/>
    <cellStyle name="20% - Accent1 23" xfId="735"/>
    <cellStyle name="20% - Accent1 23 2" xfId="1748"/>
    <cellStyle name="20% - Accent1 24" xfId="749"/>
    <cellStyle name="20% - Accent1 24 2" xfId="1762"/>
    <cellStyle name="20% - Accent1 25" xfId="763"/>
    <cellStyle name="20% - Accent1 25 2" xfId="1776"/>
    <cellStyle name="20% - Accent1 26" xfId="777"/>
    <cellStyle name="20% - Accent1 26 2" xfId="1790"/>
    <cellStyle name="20% - Accent1 27" xfId="791"/>
    <cellStyle name="20% - Accent1 27 2" xfId="1804"/>
    <cellStyle name="20% - Accent1 28" xfId="805"/>
    <cellStyle name="20% - Accent1 28 2" xfId="1818"/>
    <cellStyle name="20% - Accent1 29" xfId="819"/>
    <cellStyle name="20% - Accent1 29 2" xfId="1832"/>
    <cellStyle name="20% - Accent1 3" xfId="159"/>
    <cellStyle name="20% - Accent1 3 2" xfId="469"/>
    <cellStyle name="20% - Accent1 3 2 2" xfId="1482"/>
    <cellStyle name="20% - Accent1 3 3" xfId="1172"/>
    <cellStyle name="20% - Accent1 30" xfId="833"/>
    <cellStyle name="20% - Accent1 30 2" xfId="1846"/>
    <cellStyle name="20% - Accent1 31" xfId="847"/>
    <cellStyle name="20% - Accent1 31 2" xfId="1860"/>
    <cellStyle name="20% - Accent1 32" xfId="861"/>
    <cellStyle name="20% - Accent1 32 2" xfId="1874"/>
    <cellStyle name="20% - Accent1 33" xfId="875"/>
    <cellStyle name="20% - Accent1 33 2" xfId="1888"/>
    <cellStyle name="20% - Accent1 34" xfId="889"/>
    <cellStyle name="20% - Accent1 34 2" xfId="1902"/>
    <cellStyle name="20% - Accent1 35" xfId="903"/>
    <cellStyle name="20% - Accent1 35 2" xfId="1916"/>
    <cellStyle name="20% - Accent1 36" xfId="917"/>
    <cellStyle name="20% - Accent1 36 2" xfId="1930"/>
    <cellStyle name="20% - Accent1 37" xfId="931"/>
    <cellStyle name="20% - Accent1 37 2" xfId="1944"/>
    <cellStyle name="20% - Accent1 38" xfId="945"/>
    <cellStyle name="20% - Accent1 38 2" xfId="1958"/>
    <cellStyle name="20% - Accent1 39" xfId="959"/>
    <cellStyle name="20% - Accent1 39 2" xfId="1972"/>
    <cellStyle name="20% - Accent1 4" xfId="173"/>
    <cellStyle name="20% - Accent1 4 2" xfId="483"/>
    <cellStyle name="20% - Accent1 4 2 2" xfId="1496"/>
    <cellStyle name="20% - Accent1 4 3" xfId="1186"/>
    <cellStyle name="20% - Accent1 40" xfId="973"/>
    <cellStyle name="20% - Accent1 40 2" xfId="1986"/>
    <cellStyle name="20% - Accent1 41" xfId="987"/>
    <cellStyle name="20% - Accent1 41 2" xfId="2000"/>
    <cellStyle name="20% - Accent1 42" xfId="1001"/>
    <cellStyle name="20% - Accent1 42 2" xfId="2014"/>
    <cellStyle name="20% - Accent1 43" xfId="1015"/>
    <cellStyle name="20% - Accent1 43 2" xfId="2028"/>
    <cellStyle name="20% - Accent1 44" xfId="1029"/>
    <cellStyle name="20% - Accent1 44 2" xfId="2042"/>
    <cellStyle name="20% - Accent1 45" xfId="1043"/>
    <cellStyle name="20% - Accent1 46" xfId="2056"/>
    <cellStyle name="20% - Accent1 47" xfId="2070"/>
    <cellStyle name="20% - Accent1 48" xfId="2084"/>
    <cellStyle name="20% - Accent1 49" xfId="2098"/>
    <cellStyle name="20% - Accent1 5" xfId="187"/>
    <cellStyle name="20% - Accent1 5 2" xfId="497"/>
    <cellStyle name="20% - Accent1 5 2 2" xfId="1510"/>
    <cellStyle name="20% - Accent1 5 3" xfId="1200"/>
    <cellStyle name="20% - Accent1 50" xfId="2112"/>
    <cellStyle name="20% - Accent1 51" xfId="2126"/>
    <cellStyle name="20% - Accent1 52" xfId="2140"/>
    <cellStyle name="20% - Accent1 53" xfId="2154"/>
    <cellStyle name="20% - Accent1 54" xfId="2168"/>
    <cellStyle name="20% - Accent1 55" xfId="2182"/>
    <cellStyle name="20% - Accent1 56" xfId="2196"/>
    <cellStyle name="20% - Accent1 57" xfId="2210"/>
    <cellStyle name="20% - Accent1 58" xfId="2224"/>
    <cellStyle name="20% - Accent1 59" xfId="2238"/>
    <cellStyle name="20% - Accent1 6" xfId="201"/>
    <cellStyle name="20% - Accent1 6 2" xfId="511"/>
    <cellStyle name="20% - Accent1 6 2 2" xfId="1524"/>
    <cellStyle name="20% - Accent1 6 3" xfId="1214"/>
    <cellStyle name="20% - Accent1 60" xfId="2252"/>
    <cellStyle name="20% - Accent1 61" xfId="2266"/>
    <cellStyle name="20% - Accent1 62" xfId="2280"/>
    <cellStyle name="20% - Accent1 63" xfId="2294"/>
    <cellStyle name="20% - Accent1 64" xfId="2308"/>
    <cellStyle name="20% - Accent1 65" xfId="2322"/>
    <cellStyle name="20% - Accent1 66" xfId="2336"/>
    <cellStyle name="20% - Accent1 67" xfId="2350"/>
    <cellStyle name="20% - Accent1 68" xfId="2364"/>
    <cellStyle name="20% - Accent1 69" xfId="2378"/>
    <cellStyle name="20% - Accent1 7" xfId="215"/>
    <cellStyle name="20% - Accent1 7 2" xfId="525"/>
    <cellStyle name="20% - Accent1 7 2 2" xfId="1538"/>
    <cellStyle name="20% - Accent1 7 3" xfId="1228"/>
    <cellStyle name="20% - Accent1 70" xfId="2392"/>
    <cellStyle name="20% - Accent1 71" xfId="2406"/>
    <cellStyle name="20% - Accent1 72" xfId="2420"/>
    <cellStyle name="20% - Accent1 73" xfId="2434"/>
    <cellStyle name="20% - Accent1 74" xfId="2448"/>
    <cellStyle name="20% - Accent1 75" xfId="2462"/>
    <cellStyle name="20% - Accent1 76" xfId="2476"/>
    <cellStyle name="20% - Accent1 77" xfId="2490"/>
    <cellStyle name="20% - Accent1 78" xfId="2504"/>
    <cellStyle name="20% - Accent1 79" xfId="2518"/>
    <cellStyle name="20% - Accent1 8" xfId="229"/>
    <cellStyle name="20% - Accent1 8 2" xfId="539"/>
    <cellStyle name="20% - Accent1 8 2 2" xfId="1552"/>
    <cellStyle name="20% - Accent1 8 3" xfId="1242"/>
    <cellStyle name="20% - Accent1 80" xfId="2532"/>
    <cellStyle name="20% - Accent1 81" xfId="2546"/>
    <cellStyle name="20% - Accent1 82" xfId="2560"/>
    <cellStyle name="20% - Accent1 83" xfId="2574"/>
    <cellStyle name="20% - Accent1 84" xfId="2588"/>
    <cellStyle name="20% - Accent1 85" xfId="2602"/>
    <cellStyle name="20% - Accent1 86" xfId="2616"/>
    <cellStyle name="20% - Accent1 87" xfId="2630"/>
    <cellStyle name="20% - Accent1 88" xfId="2644"/>
    <cellStyle name="20% - Accent1 89" xfId="2658"/>
    <cellStyle name="20% - Accent1 9" xfId="243"/>
    <cellStyle name="20% - Accent1 9 2" xfId="553"/>
    <cellStyle name="20% - Accent1 9 2 2" xfId="1566"/>
    <cellStyle name="20% - Accent1 9 3" xfId="1256"/>
    <cellStyle name="20% - Accent1 90" xfId="2672"/>
    <cellStyle name="20% - Accent1 91" xfId="2686"/>
    <cellStyle name="20% - Accent1 92" xfId="2700"/>
    <cellStyle name="20% - Accent1 93" xfId="2714"/>
    <cellStyle name="20% - Accent1 94" xfId="2729"/>
    <cellStyle name="20% - Accent1 95" xfId="2743"/>
    <cellStyle name="20% - Accent2" xfId="122" builtinId="34" customBuiltin="1"/>
    <cellStyle name="20% - Accent2 10" xfId="259"/>
    <cellStyle name="20% - Accent2 10 2" xfId="569"/>
    <cellStyle name="20% - Accent2 10 2 2" xfId="1582"/>
    <cellStyle name="20% - Accent2 10 3" xfId="1272"/>
    <cellStyle name="20% - Accent2 11" xfId="273"/>
    <cellStyle name="20% - Accent2 11 2" xfId="583"/>
    <cellStyle name="20% - Accent2 11 2 2" xfId="1596"/>
    <cellStyle name="20% - Accent2 11 3" xfId="1286"/>
    <cellStyle name="20% - Accent2 12" xfId="287"/>
    <cellStyle name="20% - Accent2 12 2" xfId="597"/>
    <cellStyle name="20% - Accent2 12 2 2" xfId="1610"/>
    <cellStyle name="20% - Accent2 12 3" xfId="1300"/>
    <cellStyle name="20% - Accent2 13" xfId="301"/>
    <cellStyle name="20% - Accent2 13 2" xfId="611"/>
    <cellStyle name="20% - Accent2 13 2 2" xfId="1624"/>
    <cellStyle name="20% - Accent2 13 3" xfId="1314"/>
    <cellStyle name="20% - Accent2 14" xfId="315"/>
    <cellStyle name="20% - Accent2 14 2" xfId="625"/>
    <cellStyle name="20% - Accent2 14 2 2" xfId="1638"/>
    <cellStyle name="20% - Accent2 14 3" xfId="1328"/>
    <cellStyle name="20% - Accent2 15" xfId="329"/>
    <cellStyle name="20% - Accent2 15 2" xfId="639"/>
    <cellStyle name="20% - Accent2 15 2 2" xfId="1652"/>
    <cellStyle name="20% - Accent2 15 3" xfId="1342"/>
    <cellStyle name="20% - Accent2 16" xfId="342"/>
    <cellStyle name="20% - Accent2 16 2" xfId="1355"/>
    <cellStyle name="20% - Accent2 17" xfId="653"/>
    <cellStyle name="20% - Accent2 17 2" xfId="1666"/>
    <cellStyle name="20% - Accent2 18" xfId="667"/>
    <cellStyle name="20% - Accent2 18 2" xfId="1680"/>
    <cellStyle name="20% - Accent2 19" xfId="681"/>
    <cellStyle name="20% - Accent2 19 2" xfId="1694"/>
    <cellStyle name="20% - Accent2 2" xfId="147"/>
    <cellStyle name="20% - Accent2 2 2" xfId="457"/>
    <cellStyle name="20% - Accent2 2 2 2" xfId="1470"/>
    <cellStyle name="20% - Accent2 2 3" xfId="1160"/>
    <cellStyle name="20% - Accent2 20" xfId="695"/>
    <cellStyle name="20% - Accent2 20 2" xfId="1708"/>
    <cellStyle name="20% - Accent2 21" xfId="709"/>
    <cellStyle name="20% - Accent2 21 2" xfId="1722"/>
    <cellStyle name="20% - Accent2 22" xfId="723"/>
    <cellStyle name="20% - Accent2 22 2" xfId="1736"/>
    <cellStyle name="20% - Accent2 23" xfId="737"/>
    <cellStyle name="20% - Accent2 23 2" xfId="1750"/>
    <cellStyle name="20% - Accent2 24" xfId="751"/>
    <cellStyle name="20% - Accent2 24 2" xfId="1764"/>
    <cellStyle name="20% - Accent2 25" xfId="765"/>
    <cellStyle name="20% - Accent2 25 2" xfId="1778"/>
    <cellStyle name="20% - Accent2 26" xfId="779"/>
    <cellStyle name="20% - Accent2 26 2" xfId="1792"/>
    <cellStyle name="20% - Accent2 27" xfId="793"/>
    <cellStyle name="20% - Accent2 27 2" xfId="1806"/>
    <cellStyle name="20% - Accent2 28" xfId="807"/>
    <cellStyle name="20% - Accent2 28 2" xfId="1820"/>
    <cellStyle name="20% - Accent2 29" xfId="821"/>
    <cellStyle name="20% - Accent2 29 2" xfId="1834"/>
    <cellStyle name="20% - Accent2 3" xfId="161"/>
    <cellStyle name="20% - Accent2 3 2" xfId="471"/>
    <cellStyle name="20% - Accent2 3 2 2" xfId="1484"/>
    <cellStyle name="20% - Accent2 3 3" xfId="1174"/>
    <cellStyle name="20% - Accent2 30" xfId="835"/>
    <cellStyle name="20% - Accent2 30 2" xfId="1848"/>
    <cellStyle name="20% - Accent2 31" xfId="849"/>
    <cellStyle name="20% - Accent2 31 2" xfId="1862"/>
    <cellStyle name="20% - Accent2 32" xfId="863"/>
    <cellStyle name="20% - Accent2 32 2" xfId="1876"/>
    <cellStyle name="20% - Accent2 33" xfId="877"/>
    <cellStyle name="20% - Accent2 33 2" xfId="1890"/>
    <cellStyle name="20% - Accent2 34" xfId="891"/>
    <cellStyle name="20% - Accent2 34 2" xfId="1904"/>
    <cellStyle name="20% - Accent2 35" xfId="905"/>
    <cellStyle name="20% - Accent2 35 2" xfId="1918"/>
    <cellStyle name="20% - Accent2 36" xfId="919"/>
    <cellStyle name="20% - Accent2 36 2" xfId="1932"/>
    <cellStyle name="20% - Accent2 37" xfId="933"/>
    <cellStyle name="20% - Accent2 37 2" xfId="1946"/>
    <cellStyle name="20% - Accent2 38" xfId="947"/>
    <cellStyle name="20% - Accent2 38 2" xfId="1960"/>
    <cellStyle name="20% - Accent2 39" xfId="961"/>
    <cellStyle name="20% - Accent2 39 2" xfId="1974"/>
    <cellStyle name="20% - Accent2 4" xfId="175"/>
    <cellStyle name="20% - Accent2 4 2" xfId="485"/>
    <cellStyle name="20% - Accent2 4 2 2" xfId="1498"/>
    <cellStyle name="20% - Accent2 4 3" xfId="1188"/>
    <cellStyle name="20% - Accent2 40" xfId="975"/>
    <cellStyle name="20% - Accent2 40 2" xfId="1988"/>
    <cellStyle name="20% - Accent2 41" xfId="989"/>
    <cellStyle name="20% - Accent2 41 2" xfId="2002"/>
    <cellStyle name="20% - Accent2 42" xfId="1003"/>
    <cellStyle name="20% - Accent2 42 2" xfId="2016"/>
    <cellStyle name="20% - Accent2 43" xfId="1017"/>
    <cellStyle name="20% - Accent2 43 2" xfId="2030"/>
    <cellStyle name="20% - Accent2 44" xfId="1031"/>
    <cellStyle name="20% - Accent2 44 2" xfId="2044"/>
    <cellStyle name="20% - Accent2 45" xfId="1045"/>
    <cellStyle name="20% - Accent2 46" xfId="2058"/>
    <cellStyle name="20% - Accent2 47" xfId="2072"/>
    <cellStyle name="20% - Accent2 48" xfId="2086"/>
    <cellStyle name="20% - Accent2 49" xfId="2100"/>
    <cellStyle name="20% - Accent2 5" xfId="189"/>
    <cellStyle name="20% - Accent2 5 2" xfId="499"/>
    <cellStyle name="20% - Accent2 5 2 2" xfId="1512"/>
    <cellStyle name="20% - Accent2 5 3" xfId="1202"/>
    <cellStyle name="20% - Accent2 50" xfId="2114"/>
    <cellStyle name="20% - Accent2 51" xfId="2128"/>
    <cellStyle name="20% - Accent2 52" xfId="2142"/>
    <cellStyle name="20% - Accent2 53" xfId="2156"/>
    <cellStyle name="20% - Accent2 54" xfId="2170"/>
    <cellStyle name="20% - Accent2 55" xfId="2184"/>
    <cellStyle name="20% - Accent2 56" xfId="2198"/>
    <cellStyle name="20% - Accent2 57" xfId="2212"/>
    <cellStyle name="20% - Accent2 58" xfId="2226"/>
    <cellStyle name="20% - Accent2 59" xfId="2240"/>
    <cellStyle name="20% - Accent2 6" xfId="203"/>
    <cellStyle name="20% - Accent2 6 2" xfId="513"/>
    <cellStyle name="20% - Accent2 6 2 2" xfId="1526"/>
    <cellStyle name="20% - Accent2 6 3" xfId="1216"/>
    <cellStyle name="20% - Accent2 60" xfId="2254"/>
    <cellStyle name="20% - Accent2 61" xfId="2268"/>
    <cellStyle name="20% - Accent2 62" xfId="2282"/>
    <cellStyle name="20% - Accent2 63" xfId="2296"/>
    <cellStyle name="20% - Accent2 64" xfId="2310"/>
    <cellStyle name="20% - Accent2 65" xfId="2324"/>
    <cellStyle name="20% - Accent2 66" xfId="2338"/>
    <cellStyle name="20% - Accent2 67" xfId="2352"/>
    <cellStyle name="20% - Accent2 68" xfId="2366"/>
    <cellStyle name="20% - Accent2 69" xfId="2380"/>
    <cellStyle name="20% - Accent2 7" xfId="217"/>
    <cellStyle name="20% - Accent2 7 2" xfId="527"/>
    <cellStyle name="20% - Accent2 7 2 2" xfId="1540"/>
    <cellStyle name="20% - Accent2 7 3" xfId="1230"/>
    <cellStyle name="20% - Accent2 70" xfId="2394"/>
    <cellStyle name="20% - Accent2 71" xfId="2408"/>
    <cellStyle name="20% - Accent2 72" xfId="2422"/>
    <cellStyle name="20% - Accent2 73" xfId="2436"/>
    <cellStyle name="20% - Accent2 74" xfId="2450"/>
    <cellStyle name="20% - Accent2 75" xfId="2464"/>
    <cellStyle name="20% - Accent2 76" xfId="2478"/>
    <cellStyle name="20% - Accent2 77" xfId="2492"/>
    <cellStyle name="20% - Accent2 78" xfId="2506"/>
    <cellStyle name="20% - Accent2 79" xfId="2520"/>
    <cellStyle name="20% - Accent2 8" xfId="231"/>
    <cellStyle name="20% - Accent2 8 2" xfId="541"/>
    <cellStyle name="20% - Accent2 8 2 2" xfId="1554"/>
    <cellStyle name="20% - Accent2 8 3" xfId="1244"/>
    <cellStyle name="20% - Accent2 80" xfId="2534"/>
    <cellStyle name="20% - Accent2 81" xfId="2548"/>
    <cellStyle name="20% - Accent2 82" xfId="2562"/>
    <cellStyle name="20% - Accent2 83" xfId="2576"/>
    <cellStyle name="20% - Accent2 84" xfId="2590"/>
    <cellStyle name="20% - Accent2 85" xfId="2604"/>
    <cellStyle name="20% - Accent2 86" xfId="2618"/>
    <cellStyle name="20% - Accent2 87" xfId="2632"/>
    <cellStyle name="20% - Accent2 88" xfId="2646"/>
    <cellStyle name="20% - Accent2 89" xfId="2660"/>
    <cellStyle name="20% - Accent2 9" xfId="245"/>
    <cellStyle name="20% - Accent2 9 2" xfId="555"/>
    <cellStyle name="20% - Accent2 9 2 2" xfId="1568"/>
    <cellStyle name="20% - Accent2 9 3" xfId="1258"/>
    <cellStyle name="20% - Accent2 90" xfId="2674"/>
    <cellStyle name="20% - Accent2 91" xfId="2688"/>
    <cellStyle name="20% - Accent2 92" xfId="2702"/>
    <cellStyle name="20% - Accent2 93" xfId="2716"/>
    <cellStyle name="20% - Accent2 94" xfId="2731"/>
    <cellStyle name="20% - Accent2 95" xfId="2745"/>
    <cellStyle name="20% - Accent3" xfId="126" builtinId="38" customBuiltin="1"/>
    <cellStyle name="20% - Accent3 10" xfId="261"/>
    <cellStyle name="20% - Accent3 10 2" xfId="571"/>
    <cellStyle name="20% - Accent3 10 2 2" xfId="1584"/>
    <cellStyle name="20% - Accent3 10 3" xfId="1274"/>
    <cellStyle name="20% - Accent3 11" xfId="275"/>
    <cellStyle name="20% - Accent3 11 2" xfId="585"/>
    <cellStyle name="20% - Accent3 11 2 2" xfId="1598"/>
    <cellStyle name="20% - Accent3 11 3" xfId="1288"/>
    <cellStyle name="20% - Accent3 12" xfId="289"/>
    <cellStyle name="20% - Accent3 12 2" xfId="599"/>
    <cellStyle name="20% - Accent3 12 2 2" xfId="1612"/>
    <cellStyle name="20% - Accent3 12 3" xfId="1302"/>
    <cellStyle name="20% - Accent3 13" xfId="303"/>
    <cellStyle name="20% - Accent3 13 2" xfId="613"/>
    <cellStyle name="20% - Accent3 13 2 2" xfId="1626"/>
    <cellStyle name="20% - Accent3 13 3" xfId="1316"/>
    <cellStyle name="20% - Accent3 14" xfId="317"/>
    <cellStyle name="20% - Accent3 14 2" xfId="627"/>
    <cellStyle name="20% - Accent3 14 2 2" xfId="1640"/>
    <cellStyle name="20% - Accent3 14 3" xfId="1330"/>
    <cellStyle name="20% - Accent3 15" xfId="331"/>
    <cellStyle name="20% - Accent3 15 2" xfId="641"/>
    <cellStyle name="20% - Accent3 15 2 2" xfId="1654"/>
    <cellStyle name="20% - Accent3 15 3" xfId="1344"/>
    <cellStyle name="20% - Accent3 16" xfId="344"/>
    <cellStyle name="20% - Accent3 16 2" xfId="1357"/>
    <cellStyle name="20% - Accent3 17" xfId="655"/>
    <cellStyle name="20% - Accent3 17 2" xfId="1668"/>
    <cellStyle name="20% - Accent3 18" xfId="669"/>
    <cellStyle name="20% - Accent3 18 2" xfId="1682"/>
    <cellStyle name="20% - Accent3 19" xfId="683"/>
    <cellStyle name="20% - Accent3 19 2" xfId="1696"/>
    <cellStyle name="20% - Accent3 2" xfId="149"/>
    <cellStyle name="20% - Accent3 2 2" xfId="459"/>
    <cellStyle name="20% - Accent3 2 2 2" xfId="1472"/>
    <cellStyle name="20% - Accent3 2 3" xfId="1162"/>
    <cellStyle name="20% - Accent3 20" xfId="697"/>
    <cellStyle name="20% - Accent3 20 2" xfId="1710"/>
    <cellStyle name="20% - Accent3 21" xfId="711"/>
    <cellStyle name="20% - Accent3 21 2" xfId="1724"/>
    <cellStyle name="20% - Accent3 22" xfId="725"/>
    <cellStyle name="20% - Accent3 22 2" xfId="1738"/>
    <cellStyle name="20% - Accent3 23" xfId="739"/>
    <cellStyle name="20% - Accent3 23 2" xfId="1752"/>
    <cellStyle name="20% - Accent3 24" xfId="753"/>
    <cellStyle name="20% - Accent3 24 2" xfId="1766"/>
    <cellStyle name="20% - Accent3 25" xfId="767"/>
    <cellStyle name="20% - Accent3 25 2" xfId="1780"/>
    <cellStyle name="20% - Accent3 26" xfId="781"/>
    <cellStyle name="20% - Accent3 26 2" xfId="1794"/>
    <cellStyle name="20% - Accent3 27" xfId="795"/>
    <cellStyle name="20% - Accent3 27 2" xfId="1808"/>
    <cellStyle name="20% - Accent3 28" xfId="809"/>
    <cellStyle name="20% - Accent3 28 2" xfId="1822"/>
    <cellStyle name="20% - Accent3 29" xfId="823"/>
    <cellStyle name="20% - Accent3 29 2" xfId="1836"/>
    <cellStyle name="20% - Accent3 3" xfId="163"/>
    <cellStyle name="20% - Accent3 3 2" xfId="473"/>
    <cellStyle name="20% - Accent3 3 2 2" xfId="1486"/>
    <cellStyle name="20% - Accent3 3 3" xfId="1176"/>
    <cellStyle name="20% - Accent3 30" xfId="837"/>
    <cellStyle name="20% - Accent3 30 2" xfId="1850"/>
    <cellStyle name="20% - Accent3 31" xfId="851"/>
    <cellStyle name="20% - Accent3 31 2" xfId="1864"/>
    <cellStyle name="20% - Accent3 32" xfId="865"/>
    <cellStyle name="20% - Accent3 32 2" xfId="1878"/>
    <cellStyle name="20% - Accent3 33" xfId="879"/>
    <cellStyle name="20% - Accent3 33 2" xfId="1892"/>
    <cellStyle name="20% - Accent3 34" xfId="893"/>
    <cellStyle name="20% - Accent3 34 2" xfId="1906"/>
    <cellStyle name="20% - Accent3 35" xfId="907"/>
    <cellStyle name="20% - Accent3 35 2" xfId="1920"/>
    <cellStyle name="20% - Accent3 36" xfId="921"/>
    <cellStyle name="20% - Accent3 36 2" xfId="1934"/>
    <cellStyle name="20% - Accent3 37" xfId="935"/>
    <cellStyle name="20% - Accent3 37 2" xfId="1948"/>
    <cellStyle name="20% - Accent3 38" xfId="949"/>
    <cellStyle name="20% - Accent3 38 2" xfId="1962"/>
    <cellStyle name="20% - Accent3 39" xfId="963"/>
    <cellStyle name="20% - Accent3 39 2" xfId="1976"/>
    <cellStyle name="20% - Accent3 4" xfId="177"/>
    <cellStyle name="20% - Accent3 4 2" xfId="487"/>
    <cellStyle name="20% - Accent3 4 2 2" xfId="1500"/>
    <cellStyle name="20% - Accent3 4 3" xfId="1190"/>
    <cellStyle name="20% - Accent3 40" xfId="977"/>
    <cellStyle name="20% - Accent3 40 2" xfId="1990"/>
    <cellStyle name="20% - Accent3 41" xfId="991"/>
    <cellStyle name="20% - Accent3 41 2" xfId="2004"/>
    <cellStyle name="20% - Accent3 42" xfId="1005"/>
    <cellStyle name="20% - Accent3 42 2" xfId="2018"/>
    <cellStyle name="20% - Accent3 43" xfId="1019"/>
    <cellStyle name="20% - Accent3 43 2" xfId="2032"/>
    <cellStyle name="20% - Accent3 44" xfId="1033"/>
    <cellStyle name="20% - Accent3 44 2" xfId="2046"/>
    <cellStyle name="20% - Accent3 45" xfId="1047"/>
    <cellStyle name="20% - Accent3 46" xfId="2060"/>
    <cellStyle name="20% - Accent3 47" xfId="2074"/>
    <cellStyle name="20% - Accent3 48" xfId="2088"/>
    <cellStyle name="20% - Accent3 49" xfId="2102"/>
    <cellStyle name="20% - Accent3 5" xfId="191"/>
    <cellStyle name="20% - Accent3 5 2" xfId="501"/>
    <cellStyle name="20% - Accent3 5 2 2" xfId="1514"/>
    <cellStyle name="20% - Accent3 5 3" xfId="1204"/>
    <cellStyle name="20% - Accent3 50" xfId="2116"/>
    <cellStyle name="20% - Accent3 51" xfId="2130"/>
    <cellStyle name="20% - Accent3 52" xfId="2144"/>
    <cellStyle name="20% - Accent3 53" xfId="2158"/>
    <cellStyle name="20% - Accent3 54" xfId="2172"/>
    <cellStyle name="20% - Accent3 55" xfId="2186"/>
    <cellStyle name="20% - Accent3 56" xfId="2200"/>
    <cellStyle name="20% - Accent3 57" xfId="2214"/>
    <cellStyle name="20% - Accent3 58" xfId="2228"/>
    <cellStyle name="20% - Accent3 59" xfId="2242"/>
    <cellStyle name="20% - Accent3 6" xfId="205"/>
    <cellStyle name="20% - Accent3 6 2" xfId="515"/>
    <cellStyle name="20% - Accent3 6 2 2" xfId="1528"/>
    <cellStyle name="20% - Accent3 6 3" xfId="1218"/>
    <cellStyle name="20% - Accent3 60" xfId="2256"/>
    <cellStyle name="20% - Accent3 61" xfId="2270"/>
    <cellStyle name="20% - Accent3 62" xfId="2284"/>
    <cellStyle name="20% - Accent3 63" xfId="2298"/>
    <cellStyle name="20% - Accent3 64" xfId="2312"/>
    <cellStyle name="20% - Accent3 65" xfId="2326"/>
    <cellStyle name="20% - Accent3 66" xfId="2340"/>
    <cellStyle name="20% - Accent3 67" xfId="2354"/>
    <cellStyle name="20% - Accent3 68" xfId="2368"/>
    <cellStyle name="20% - Accent3 69" xfId="2382"/>
    <cellStyle name="20% - Accent3 7" xfId="219"/>
    <cellStyle name="20% - Accent3 7 2" xfId="529"/>
    <cellStyle name="20% - Accent3 7 2 2" xfId="1542"/>
    <cellStyle name="20% - Accent3 7 3" xfId="1232"/>
    <cellStyle name="20% - Accent3 70" xfId="2396"/>
    <cellStyle name="20% - Accent3 71" xfId="2410"/>
    <cellStyle name="20% - Accent3 72" xfId="2424"/>
    <cellStyle name="20% - Accent3 73" xfId="2438"/>
    <cellStyle name="20% - Accent3 74" xfId="2452"/>
    <cellStyle name="20% - Accent3 75" xfId="2466"/>
    <cellStyle name="20% - Accent3 76" xfId="2480"/>
    <cellStyle name="20% - Accent3 77" xfId="2494"/>
    <cellStyle name="20% - Accent3 78" xfId="2508"/>
    <cellStyle name="20% - Accent3 79" xfId="2522"/>
    <cellStyle name="20% - Accent3 8" xfId="233"/>
    <cellStyle name="20% - Accent3 8 2" xfId="543"/>
    <cellStyle name="20% - Accent3 8 2 2" xfId="1556"/>
    <cellStyle name="20% - Accent3 8 3" xfId="1246"/>
    <cellStyle name="20% - Accent3 80" xfId="2536"/>
    <cellStyle name="20% - Accent3 81" xfId="2550"/>
    <cellStyle name="20% - Accent3 82" xfId="2564"/>
    <cellStyle name="20% - Accent3 83" xfId="2578"/>
    <cellStyle name="20% - Accent3 84" xfId="2592"/>
    <cellStyle name="20% - Accent3 85" xfId="2606"/>
    <cellStyle name="20% - Accent3 86" xfId="2620"/>
    <cellStyle name="20% - Accent3 87" xfId="2634"/>
    <cellStyle name="20% - Accent3 88" xfId="2648"/>
    <cellStyle name="20% - Accent3 89" xfId="2662"/>
    <cellStyle name="20% - Accent3 9" xfId="247"/>
    <cellStyle name="20% - Accent3 9 2" xfId="557"/>
    <cellStyle name="20% - Accent3 9 2 2" xfId="1570"/>
    <cellStyle name="20% - Accent3 9 3" xfId="1260"/>
    <cellStyle name="20% - Accent3 90" xfId="2676"/>
    <cellStyle name="20% - Accent3 91" xfId="2690"/>
    <cellStyle name="20% - Accent3 92" xfId="2704"/>
    <cellStyle name="20% - Accent3 93" xfId="2718"/>
    <cellStyle name="20% - Accent3 94" xfId="2733"/>
    <cellStyle name="20% - Accent3 95" xfId="2747"/>
    <cellStyle name="20% - Accent4" xfId="130" builtinId="42" customBuiltin="1"/>
    <cellStyle name="20% - Accent4 10" xfId="263"/>
    <cellStyle name="20% - Accent4 10 2" xfId="573"/>
    <cellStyle name="20% - Accent4 10 2 2" xfId="1586"/>
    <cellStyle name="20% - Accent4 10 3" xfId="1276"/>
    <cellStyle name="20% - Accent4 11" xfId="277"/>
    <cellStyle name="20% - Accent4 11 2" xfId="587"/>
    <cellStyle name="20% - Accent4 11 2 2" xfId="1600"/>
    <cellStyle name="20% - Accent4 11 3" xfId="1290"/>
    <cellStyle name="20% - Accent4 12" xfId="291"/>
    <cellStyle name="20% - Accent4 12 2" xfId="601"/>
    <cellStyle name="20% - Accent4 12 2 2" xfId="1614"/>
    <cellStyle name="20% - Accent4 12 3" xfId="1304"/>
    <cellStyle name="20% - Accent4 13" xfId="305"/>
    <cellStyle name="20% - Accent4 13 2" xfId="615"/>
    <cellStyle name="20% - Accent4 13 2 2" xfId="1628"/>
    <cellStyle name="20% - Accent4 13 3" xfId="1318"/>
    <cellStyle name="20% - Accent4 14" xfId="319"/>
    <cellStyle name="20% - Accent4 14 2" xfId="629"/>
    <cellStyle name="20% - Accent4 14 2 2" xfId="1642"/>
    <cellStyle name="20% - Accent4 14 3" xfId="1332"/>
    <cellStyle name="20% - Accent4 15" xfId="333"/>
    <cellStyle name="20% - Accent4 15 2" xfId="643"/>
    <cellStyle name="20% - Accent4 15 2 2" xfId="1656"/>
    <cellStyle name="20% - Accent4 15 3" xfId="1346"/>
    <cellStyle name="20% - Accent4 16" xfId="346"/>
    <cellStyle name="20% - Accent4 16 2" xfId="1359"/>
    <cellStyle name="20% - Accent4 17" xfId="657"/>
    <cellStyle name="20% - Accent4 17 2" xfId="1670"/>
    <cellStyle name="20% - Accent4 18" xfId="671"/>
    <cellStyle name="20% - Accent4 18 2" xfId="1684"/>
    <cellStyle name="20% - Accent4 19" xfId="685"/>
    <cellStyle name="20% - Accent4 19 2" xfId="1698"/>
    <cellStyle name="20% - Accent4 2" xfId="151"/>
    <cellStyle name="20% - Accent4 2 2" xfId="461"/>
    <cellStyle name="20% - Accent4 2 2 2" xfId="1474"/>
    <cellStyle name="20% - Accent4 2 3" xfId="1164"/>
    <cellStyle name="20% - Accent4 20" xfId="699"/>
    <cellStyle name="20% - Accent4 20 2" xfId="1712"/>
    <cellStyle name="20% - Accent4 21" xfId="713"/>
    <cellStyle name="20% - Accent4 21 2" xfId="1726"/>
    <cellStyle name="20% - Accent4 22" xfId="727"/>
    <cellStyle name="20% - Accent4 22 2" xfId="1740"/>
    <cellStyle name="20% - Accent4 23" xfId="741"/>
    <cellStyle name="20% - Accent4 23 2" xfId="1754"/>
    <cellStyle name="20% - Accent4 24" xfId="755"/>
    <cellStyle name="20% - Accent4 24 2" xfId="1768"/>
    <cellStyle name="20% - Accent4 25" xfId="769"/>
    <cellStyle name="20% - Accent4 25 2" xfId="1782"/>
    <cellStyle name="20% - Accent4 26" xfId="783"/>
    <cellStyle name="20% - Accent4 26 2" xfId="1796"/>
    <cellStyle name="20% - Accent4 27" xfId="797"/>
    <cellStyle name="20% - Accent4 27 2" xfId="1810"/>
    <cellStyle name="20% - Accent4 28" xfId="811"/>
    <cellStyle name="20% - Accent4 28 2" xfId="1824"/>
    <cellStyle name="20% - Accent4 29" xfId="825"/>
    <cellStyle name="20% - Accent4 29 2" xfId="1838"/>
    <cellStyle name="20% - Accent4 3" xfId="165"/>
    <cellStyle name="20% - Accent4 3 2" xfId="475"/>
    <cellStyle name="20% - Accent4 3 2 2" xfId="1488"/>
    <cellStyle name="20% - Accent4 3 3" xfId="1178"/>
    <cellStyle name="20% - Accent4 30" xfId="839"/>
    <cellStyle name="20% - Accent4 30 2" xfId="1852"/>
    <cellStyle name="20% - Accent4 31" xfId="853"/>
    <cellStyle name="20% - Accent4 31 2" xfId="1866"/>
    <cellStyle name="20% - Accent4 32" xfId="867"/>
    <cellStyle name="20% - Accent4 32 2" xfId="1880"/>
    <cellStyle name="20% - Accent4 33" xfId="881"/>
    <cellStyle name="20% - Accent4 33 2" xfId="1894"/>
    <cellStyle name="20% - Accent4 34" xfId="895"/>
    <cellStyle name="20% - Accent4 34 2" xfId="1908"/>
    <cellStyle name="20% - Accent4 35" xfId="909"/>
    <cellStyle name="20% - Accent4 35 2" xfId="1922"/>
    <cellStyle name="20% - Accent4 36" xfId="923"/>
    <cellStyle name="20% - Accent4 36 2" xfId="1936"/>
    <cellStyle name="20% - Accent4 37" xfId="937"/>
    <cellStyle name="20% - Accent4 37 2" xfId="1950"/>
    <cellStyle name="20% - Accent4 38" xfId="951"/>
    <cellStyle name="20% - Accent4 38 2" xfId="1964"/>
    <cellStyle name="20% - Accent4 39" xfId="965"/>
    <cellStyle name="20% - Accent4 39 2" xfId="1978"/>
    <cellStyle name="20% - Accent4 4" xfId="179"/>
    <cellStyle name="20% - Accent4 4 2" xfId="489"/>
    <cellStyle name="20% - Accent4 4 2 2" xfId="1502"/>
    <cellStyle name="20% - Accent4 4 3" xfId="1192"/>
    <cellStyle name="20% - Accent4 40" xfId="979"/>
    <cellStyle name="20% - Accent4 40 2" xfId="1992"/>
    <cellStyle name="20% - Accent4 41" xfId="993"/>
    <cellStyle name="20% - Accent4 41 2" xfId="2006"/>
    <cellStyle name="20% - Accent4 42" xfId="1007"/>
    <cellStyle name="20% - Accent4 42 2" xfId="2020"/>
    <cellStyle name="20% - Accent4 43" xfId="1021"/>
    <cellStyle name="20% - Accent4 43 2" xfId="2034"/>
    <cellStyle name="20% - Accent4 44" xfId="1035"/>
    <cellStyle name="20% - Accent4 44 2" xfId="2048"/>
    <cellStyle name="20% - Accent4 45" xfId="1049"/>
    <cellStyle name="20% - Accent4 46" xfId="2062"/>
    <cellStyle name="20% - Accent4 47" xfId="2076"/>
    <cellStyle name="20% - Accent4 48" xfId="2090"/>
    <cellStyle name="20% - Accent4 49" xfId="2104"/>
    <cellStyle name="20% - Accent4 5" xfId="193"/>
    <cellStyle name="20% - Accent4 5 2" xfId="503"/>
    <cellStyle name="20% - Accent4 5 2 2" xfId="1516"/>
    <cellStyle name="20% - Accent4 5 3" xfId="1206"/>
    <cellStyle name="20% - Accent4 50" xfId="2118"/>
    <cellStyle name="20% - Accent4 51" xfId="2132"/>
    <cellStyle name="20% - Accent4 52" xfId="2146"/>
    <cellStyle name="20% - Accent4 53" xfId="2160"/>
    <cellStyle name="20% - Accent4 54" xfId="2174"/>
    <cellStyle name="20% - Accent4 55" xfId="2188"/>
    <cellStyle name="20% - Accent4 56" xfId="2202"/>
    <cellStyle name="20% - Accent4 57" xfId="2216"/>
    <cellStyle name="20% - Accent4 58" xfId="2230"/>
    <cellStyle name="20% - Accent4 59" xfId="2244"/>
    <cellStyle name="20% - Accent4 6" xfId="207"/>
    <cellStyle name="20% - Accent4 6 2" xfId="517"/>
    <cellStyle name="20% - Accent4 6 2 2" xfId="1530"/>
    <cellStyle name="20% - Accent4 6 3" xfId="1220"/>
    <cellStyle name="20% - Accent4 60" xfId="2258"/>
    <cellStyle name="20% - Accent4 61" xfId="2272"/>
    <cellStyle name="20% - Accent4 62" xfId="2286"/>
    <cellStyle name="20% - Accent4 63" xfId="2300"/>
    <cellStyle name="20% - Accent4 64" xfId="2314"/>
    <cellStyle name="20% - Accent4 65" xfId="2328"/>
    <cellStyle name="20% - Accent4 66" xfId="2342"/>
    <cellStyle name="20% - Accent4 67" xfId="2356"/>
    <cellStyle name="20% - Accent4 68" xfId="2370"/>
    <cellStyle name="20% - Accent4 69" xfId="2384"/>
    <cellStyle name="20% - Accent4 7" xfId="221"/>
    <cellStyle name="20% - Accent4 7 2" xfId="531"/>
    <cellStyle name="20% - Accent4 7 2 2" xfId="1544"/>
    <cellStyle name="20% - Accent4 7 3" xfId="1234"/>
    <cellStyle name="20% - Accent4 70" xfId="2398"/>
    <cellStyle name="20% - Accent4 71" xfId="2412"/>
    <cellStyle name="20% - Accent4 72" xfId="2426"/>
    <cellStyle name="20% - Accent4 73" xfId="2440"/>
    <cellStyle name="20% - Accent4 74" xfId="2454"/>
    <cellStyle name="20% - Accent4 75" xfId="2468"/>
    <cellStyle name="20% - Accent4 76" xfId="2482"/>
    <cellStyle name="20% - Accent4 77" xfId="2496"/>
    <cellStyle name="20% - Accent4 78" xfId="2510"/>
    <cellStyle name="20% - Accent4 79" xfId="2524"/>
    <cellStyle name="20% - Accent4 8" xfId="235"/>
    <cellStyle name="20% - Accent4 8 2" xfId="545"/>
    <cellStyle name="20% - Accent4 8 2 2" xfId="1558"/>
    <cellStyle name="20% - Accent4 8 3" xfId="1248"/>
    <cellStyle name="20% - Accent4 80" xfId="2538"/>
    <cellStyle name="20% - Accent4 81" xfId="2552"/>
    <cellStyle name="20% - Accent4 82" xfId="2566"/>
    <cellStyle name="20% - Accent4 83" xfId="2580"/>
    <cellStyle name="20% - Accent4 84" xfId="2594"/>
    <cellStyle name="20% - Accent4 85" xfId="2608"/>
    <cellStyle name="20% - Accent4 86" xfId="2622"/>
    <cellStyle name="20% - Accent4 87" xfId="2636"/>
    <cellStyle name="20% - Accent4 88" xfId="2650"/>
    <cellStyle name="20% - Accent4 89" xfId="2664"/>
    <cellStyle name="20% - Accent4 9" xfId="249"/>
    <cellStyle name="20% - Accent4 9 2" xfId="559"/>
    <cellStyle name="20% - Accent4 9 2 2" xfId="1572"/>
    <cellStyle name="20% - Accent4 9 3" xfId="1262"/>
    <cellStyle name="20% - Accent4 90" xfId="2678"/>
    <cellStyle name="20% - Accent4 91" xfId="2692"/>
    <cellStyle name="20% - Accent4 92" xfId="2706"/>
    <cellStyle name="20% - Accent4 93" xfId="2720"/>
    <cellStyle name="20% - Accent4 94" xfId="2735"/>
    <cellStyle name="20% - Accent4 95" xfId="2749"/>
    <cellStyle name="20% - Accent5" xfId="134" builtinId="46" customBuiltin="1"/>
    <cellStyle name="20% - Accent5 10" xfId="265"/>
    <cellStyle name="20% - Accent5 10 2" xfId="575"/>
    <cellStyle name="20% - Accent5 10 2 2" xfId="1588"/>
    <cellStyle name="20% - Accent5 10 3" xfId="1278"/>
    <cellStyle name="20% - Accent5 11" xfId="279"/>
    <cellStyle name="20% - Accent5 11 2" xfId="589"/>
    <cellStyle name="20% - Accent5 11 2 2" xfId="1602"/>
    <cellStyle name="20% - Accent5 11 3" xfId="1292"/>
    <cellStyle name="20% - Accent5 12" xfId="293"/>
    <cellStyle name="20% - Accent5 12 2" xfId="603"/>
    <cellStyle name="20% - Accent5 12 2 2" xfId="1616"/>
    <cellStyle name="20% - Accent5 12 3" xfId="1306"/>
    <cellStyle name="20% - Accent5 13" xfId="307"/>
    <cellStyle name="20% - Accent5 13 2" xfId="617"/>
    <cellStyle name="20% - Accent5 13 2 2" xfId="1630"/>
    <cellStyle name="20% - Accent5 13 3" xfId="1320"/>
    <cellStyle name="20% - Accent5 14" xfId="321"/>
    <cellStyle name="20% - Accent5 14 2" xfId="631"/>
    <cellStyle name="20% - Accent5 14 2 2" xfId="1644"/>
    <cellStyle name="20% - Accent5 14 3" xfId="1334"/>
    <cellStyle name="20% - Accent5 15" xfId="335"/>
    <cellStyle name="20% - Accent5 15 2" xfId="645"/>
    <cellStyle name="20% - Accent5 15 2 2" xfId="1658"/>
    <cellStyle name="20% - Accent5 15 3" xfId="1348"/>
    <cellStyle name="20% - Accent5 16" xfId="348"/>
    <cellStyle name="20% - Accent5 16 2" xfId="1361"/>
    <cellStyle name="20% - Accent5 17" xfId="659"/>
    <cellStyle name="20% - Accent5 17 2" xfId="1672"/>
    <cellStyle name="20% - Accent5 18" xfId="673"/>
    <cellStyle name="20% - Accent5 18 2" xfId="1686"/>
    <cellStyle name="20% - Accent5 19" xfId="687"/>
    <cellStyle name="20% - Accent5 19 2" xfId="1700"/>
    <cellStyle name="20% - Accent5 2" xfId="153"/>
    <cellStyle name="20% - Accent5 2 2" xfId="463"/>
    <cellStyle name="20% - Accent5 2 2 2" xfId="1476"/>
    <cellStyle name="20% - Accent5 2 3" xfId="1166"/>
    <cellStyle name="20% - Accent5 20" xfId="701"/>
    <cellStyle name="20% - Accent5 20 2" xfId="1714"/>
    <cellStyle name="20% - Accent5 21" xfId="715"/>
    <cellStyle name="20% - Accent5 21 2" xfId="1728"/>
    <cellStyle name="20% - Accent5 22" xfId="729"/>
    <cellStyle name="20% - Accent5 22 2" xfId="1742"/>
    <cellStyle name="20% - Accent5 23" xfId="743"/>
    <cellStyle name="20% - Accent5 23 2" xfId="1756"/>
    <cellStyle name="20% - Accent5 24" xfId="757"/>
    <cellStyle name="20% - Accent5 24 2" xfId="1770"/>
    <cellStyle name="20% - Accent5 25" xfId="771"/>
    <cellStyle name="20% - Accent5 25 2" xfId="1784"/>
    <cellStyle name="20% - Accent5 26" xfId="785"/>
    <cellStyle name="20% - Accent5 26 2" xfId="1798"/>
    <cellStyle name="20% - Accent5 27" xfId="799"/>
    <cellStyle name="20% - Accent5 27 2" xfId="1812"/>
    <cellStyle name="20% - Accent5 28" xfId="813"/>
    <cellStyle name="20% - Accent5 28 2" xfId="1826"/>
    <cellStyle name="20% - Accent5 29" xfId="827"/>
    <cellStyle name="20% - Accent5 29 2" xfId="1840"/>
    <cellStyle name="20% - Accent5 3" xfId="167"/>
    <cellStyle name="20% - Accent5 3 2" xfId="477"/>
    <cellStyle name="20% - Accent5 3 2 2" xfId="1490"/>
    <cellStyle name="20% - Accent5 3 3" xfId="1180"/>
    <cellStyle name="20% - Accent5 30" xfId="841"/>
    <cellStyle name="20% - Accent5 30 2" xfId="1854"/>
    <cellStyle name="20% - Accent5 31" xfId="855"/>
    <cellStyle name="20% - Accent5 31 2" xfId="1868"/>
    <cellStyle name="20% - Accent5 32" xfId="869"/>
    <cellStyle name="20% - Accent5 32 2" xfId="1882"/>
    <cellStyle name="20% - Accent5 33" xfId="883"/>
    <cellStyle name="20% - Accent5 33 2" xfId="1896"/>
    <cellStyle name="20% - Accent5 34" xfId="897"/>
    <cellStyle name="20% - Accent5 34 2" xfId="1910"/>
    <cellStyle name="20% - Accent5 35" xfId="911"/>
    <cellStyle name="20% - Accent5 35 2" xfId="1924"/>
    <cellStyle name="20% - Accent5 36" xfId="925"/>
    <cellStyle name="20% - Accent5 36 2" xfId="1938"/>
    <cellStyle name="20% - Accent5 37" xfId="939"/>
    <cellStyle name="20% - Accent5 37 2" xfId="1952"/>
    <cellStyle name="20% - Accent5 38" xfId="953"/>
    <cellStyle name="20% - Accent5 38 2" xfId="1966"/>
    <cellStyle name="20% - Accent5 39" xfId="967"/>
    <cellStyle name="20% - Accent5 39 2" xfId="1980"/>
    <cellStyle name="20% - Accent5 4" xfId="181"/>
    <cellStyle name="20% - Accent5 4 2" xfId="491"/>
    <cellStyle name="20% - Accent5 4 2 2" xfId="1504"/>
    <cellStyle name="20% - Accent5 4 3" xfId="1194"/>
    <cellStyle name="20% - Accent5 40" xfId="981"/>
    <cellStyle name="20% - Accent5 40 2" xfId="1994"/>
    <cellStyle name="20% - Accent5 41" xfId="995"/>
    <cellStyle name="20% - Accent5 41 2" xfId="2008"/>
    <cellStyle name="20% - Accent5 42" xfId="1009"/>
    <cellStyle name="20% - Accent5 42 2" xfId="2022"/>
    <cellStyle name="20% - Accent5 43" xfId="1023"/>
    <cellStyle name="20% - Accent5 43 2" xfId="2036"/>
    <cellStyle name="20% - Accent5 44" xfId="1037"/>
    <cellStyle name="20% - Accent5 44 2" xfId="2050"/>
    <cellStyle name="20% - Accent5 45" xfId="1051"/>
    <cellStyle name="20% - Accent5 46" xfId="2064"/>
    <cellStyle name="20% - Accent5 47" xfId="2078"/>
    <cellStyle name="20% - Accent5 48" xfId="2092"/>
    <cellStyle name="20% - Accent5 49" xfId="2106"/>
    <cellStyle name="20% - Accent5 5" xfId="195"/>
    <cellStyle name="20% - Accent5 5 2" xfId="505"/>
    <cellStyle name="20% - Accent5 5 2 2" xfId="1518"/>
    <cellStyle name="20% - Accent5 5 3" xfId="1208"/>
    <cellStyle name="20% - Accent5 50" xfId="2120"/>
    <cellStyle name="20% - Accent5 51" xfId="2134"/>
    <cellStyle name="20% - Accent5 52" xfId="2148"/>
    <cellStyle name="20% - Accent5 53" xfId="2162"/>
    <cellStyle name="20% - Accent5 54" xfId="2176"/>
    <cellStyle name="20% - Accent5 55" xfId="2190"/>
    <cellStyle name="20% - Accent5 56" xfId="2204"/>
    <cellStyle name="20% - Accent5 57" xfId="2218"/>
    <cellStyle name="20% - Accent5 58" xfId="2232"/>
    <cellStyle name="20% - Accent5 59" xfId="2246"/>
    <cellStyle name="20% - Accent5 6" xfId="209"/>
    <cellStyle name="20% - Accent5 6 2" xfId="519"/>
    <cellStyle name="20% - Accent5 6 2 2" xfId="1532"/>
    <cellStyle name="20% - Accent5 6 3" xfId="1222"/>
    <cellStyle name="20% - Accent5 60" xfId="2260"/>
    <cellStyle name="20% - Accent5 61" xfId="2274"/>
    <cellStyle name="20% - Accent5 62" xfId="2288"/>
    <cellStyle name="20% - Accent5 63" xfId="2302"/>
    <cellStyle name="20% - Accent5 64" xfId="2316"/>
    <cellStyle name="20% - Accent5 65" xfId="2330"/>
    <cellStyle name="20% - Accent5 66" xfId="2344"/>
    <cellStyle name="20% - Accent5 67" xfId="2358"/>
    <cellStyle name="20% - Accent5 68" xfId="2372"/>
    <cellStyle name="20% - Accent5 69" xfId="2386"/>
    <cellStyle name="20% - Accent5 7" xfId="223"/>
    <cellStyle name="20% - Accent5 7 2" xfId="533"/>
    <cellStyle name="20% - Accent5 7 2 2" xfId="1546"/>
    <cellStyle name="20% - Accent5 7 3" xfId="1236"/>
    <cellStyle name="20% - Accent5 70" xfId="2400"/>
    <cellStyle name="20% - Accent5 71" xfId="2414"/>
    <cellStyle name="20% - Accent5 72" xfId="2428"/>
    <cellStyle name="20% - Accent5 73" xfId="2442"/>
    <cellStyle name="20% - Accent5 74" xfId="2456"/>
    <cellStyle name="20% - Accent5 75" xfId="2470"/>
    <cellStyle name="20% - Accent5 76" xfId="2484"/>
    <cellStyle name="20% - Accent5 77" xfId="2498"/>
    <cellStyle name="20% - Accent5 78" xfId="2512"/>
    <cellStyle name="20% - Accent5 79" xfId="2526"/>
    <cellStyle name="20% - Accent5 8" xfId="237"/>
    <cellStyle name="20% - Accent5 8 2" xfId="547"/>
    <cellStyle name="20% - Accent5 8 2 2" xfId="1560"/>
    <cellStyle name="20% - Accent5 8 3" xfId="1250"/>
    <cellStyle name="20% - Accent5 80" xfId="2540"/>
    <cellStyle name="20% - Accent5 81" xfId="2554"/>
    <cellStyle name="20% - Accent5 82" xfId="2568"/>
    <cellStyle name="20% - Accent5 83" xfId="2582"/>
    <cellStyle name="20% - Accent5 84" xfId="2596"/>
    <cellStyle name="20% - Accent5 85" xfId="2610"/>
    <cellStyle name="20% - Accent5 86" xfId="2624"/>
    <cellStyle name="20% - Accent5 87" xfId="2638"/>
    <cellStyle name="20% - Accent5 88" xfId="2652"/>
    <cellStyle name="20% - Accent5 89" xfId="2666"/>
    <cellStyle name="20% - Accent5 9" xfId="251"/>
    <cellStyle name="20% - Accent5 9 2" xfId="561"/>
    <cellStyle name="20% - Accent5 9 2 2" xfId="1574"/>
    <cellStyle name="20% - Accent5 9 3" xfId="1264"/>
    <cellStyle name="20% - Accent5 90" xfId="2680"/>
    <cellStyle name="20% - Accent5 91" xfId="2694"/>
    <cellStyle name="20% - Accent5 92" xfId="2708"/>
    <cellStyle name="20% - Accent5 93" xfId="2722"/>
    <cellStyle name="20% - Accent5 94" xfId="2737"/>
    <cellStyle name="20% - Accent5 95" xfId="2751"/>
    <cellStyle name="20% - Accent6" xfId="138" builtinId="50" customBuiltin="1"/>
    <cellStyle name="20% - Accent6 10" xfId="267"/>
    <cellStyle name="20% - Accent6 10 2" xfId="577"/>
    <cellStyle name="20% - Accent6 10 2 2" xfId="1590"/>
    <cellStyle name="20% - Accent6 10 3" xfId="1280"/>
    <cellStyle name="20% - Accent6 11" xfId="281"/>
    <cellStyle name="20% - Accent6 11 2" xfId="591"/>
    <cellStyle name="20% - Accent6 11 2 2" xfId="1604"/>
    <cellStyle name="20% - Accent6 11 3" xfId="1294"/>
    <cellStyle name="20% - Accent6 12" xfId="295"/>
    <cellStyle name="20% - Accent6 12 2" xfId="605"/>
    <cellStyle name="20% - Accent6 12 2 2" xfId="1618"/>
    <cellStyle name="20% - Accent6 12 3" xfId="1308"/>
    <cellStyle name="20% - Accent6 13" xfId="309"/>
    <cellStyle name="20% - Accent6 13 2" xfId="619"/>
    <cellStyle name="20% - Accent6 13 2 2" xfId="1632"/>
    <cellStyle name="20% - Accent6 13 3" xfId="1322"/>
    <cellStyle name="20% - Accent6 14" xfId="323"/>
    <cellStyle name="20% - Accent6 14 2" xfId="633"/>
    <cellStyle name="20% - Accent6 14 2 2" xfId="1646"/>
    <cellStyle name="20% - Accent6 14 3" xfId="1336"/>
    <cellStyle name="20% - Accent6 15" xfId="337"/>
    <cellStyle name="20% - Accent6 15 2" xfId="647"/>
    <cellStyle name="20% - Accent6 15 2 2" xfId="1660"/>
    <cellStyle name="20% - Accent6 15 3" xfId="1350"/>
    <cellStyle name="20% - Accent6 16" xfId="350"/>
    <cellStyle name="20% - Accent6 16 2" xfId="1363"/>
    <cellStyle name="20% - Accent6 17" xfId="661"/>
    <cellStyle name="20% - Accent6 17 2" xfId="1674"/>
    <cellStyle name="20% - Accent6 18" xfId="675"/>
    <cellStyle name="20% - Accent6 18 2" xfId="1688"/>
    <cellStyle name="20% - Accent6 19" xfId="689"/>
    <cellStyle name="20% - Accent6 19 2" xfId="1702"/>
    <cellStyle name="20% - Accent6 2" xfId="155"/>
    <cellStyle name="20% - Accent6 2 2" xfId="465"/>
    <cellStyle name="20% - Accent6 2 2 2" xfId="1478"/>
    <cellStyle name="20% - Accent6 2 3" xfId="1168"/>
    <cellStyle name="20% - Accent6 20" xfId="703"/>
    <cellStyle name="20% - Accent6 20 2" xfId="1716"/>
    <cellStyle name="20% - Accent6 21" xfId="717"/>
    <cellStyle name="20% - Accent6 21 2" xfId="1730"/>
    <cellStyle name="20% - Accent6 22" xfId="731"/>
    <cellStyle name="20% - Accent6 22 2" xfId="1744"/>
    <cellStyle name="20% - Accent6 23" xfId="745"/>
    <cellStyle name="20% - Accent6 23 2" xfId="1758"/>
    <cellStyle name="20% - Accent6 24" xfId="759"/>
    <cellStyle name="20% - Accent6 24 2" xfId="1772"/>
    <cellStyle name="20% - Accent6 25" xfId="773"/>
    <cellStyle name="20% - Accent6 25 2" xfId="1786"/>
    <cellStyle name="20% - Accent6 26" xfId="787"/>
    <cellStyle name="20% - Accent6 26 2" xfId="1800"/>
    <cellStyle name="20% - Accent6 27" xfId="801"/>
    <cellStyle name="20% - Accent6 27 2" xfId="1814"/>
    <cellStyle name="20% - Accent6 28" xfId="815"/>
    <cellStyle name="20% - Accent6 28 2" xfId="1828"/>
    <cellStyle name="20% - Accent6 29" xfId="829"/>
    <cellStyle name="20% - Accent6 29 2" xfId="1842"/>
    <cellStyle name="20% - Accent6 3" xfId="169"/>
    <cellStyle name="20% - Accent6 3 2" xfId="479"/>
    <cellStyle name="20% - Accent6 3 2 2" xfId="1492"/>
    <cellStyle name="20% - Accent6 3 3" xfId="1182"/>
    <cellStyle name="20% - Accent6 30" xfId="843"/>
    <cellStyle name="20% - Accent6 30 2" xfId="1856"/>
    <cellStyle name="20% - Accent6 31" xfId="857"/>
    <cellStyle name="20% - Accent6 31 2" xfId="1870"/>
    <cellStyle name="20% - Accent6 32" xfId="871"/>
    <cellStyle name="20% - Accent6 32 2" xfId="1884"/>
    <cellStyle name="20% - Accent6 33" xfId="885"/>
    <cellStyle name="20% - Accent6 33 2" xfId="1898"/>
    <cellStyle name="20% - Accent6 34" xfId="899"/>
    <cellStyle name="20% - Accent6 34 2" xfId="1912"/>
    <cellStyle name="20% - Accent6 35" xfId="913"/>
    <cellStyle name="20% - Accent6 35 2" xfId="1926"/>
    <cellStyle name="20% - Accent6 36" xfId="927"/>
    <cellStyle name="20% - Accent6 36 2" xfId="1940"/>
    <cellStyle name="20% - Accent6 37" xfId="941"/>
    <cellStyle name="20% - Accent6 37 2" xfId="1954"/>
    <cellStyle name="20% - Accent6 38" xfId="955"/>
    <cellStyle name="20% - Accent6 38 2" xfId="1968"/>
    <cellStyle name="20% - Accent6 39" xfId="969"/>
    <cellStyle name="20% - Accent6 39 2" xfId="1982"/>
    <cellStyle name="20% - Accent6 4" xfId="183"/>
    <cellStyle name="20% - Accent6 4 2" xfId="493"/>
    <cellStyle name="20% - Accent6 4 2 2" xfId="1506"/>
    <cellStyle name="20% - Accent6 4 3" xfId="1196"/>
    <cellStyle name="20% - Accent6 40" xfId="983"/>
    <cellStyle name="20% - Accent6 40 2" xfId="1996"/>
    <cellStyle name="20% - Accent6 41" xfId="997"/>
    <cellStyle name="20% - Accent6 41 2" xfId="2010"/>
    <cellStyle name="20% - Accent6 42" xfId="1011"/>
    <cellStyle name="20% - Accent6 42 2" xfId="2024"/>
    <cellStyle name="20% - Accent6 43" xfId="1025"/>
    <cellStyle name="20% - Accent6 43 2" xfId="2038"/>
    <cellStyle name="20% - Accent6 44" xfId="1039"/>
    <cellStyle name="20% - Accent6 44 2" xfId="2052"/>
    <cellStyle name="20% - Accent6 45" xfId="1053"/>
    <cellStyle name="20% - Accent6 46" xfId="2066"/>
    <cellStyle name="20% - Accent6 47" xfId="2080"/>
    <cellStyle name="20% - Accent6 48" xfId="2094"/>
    <cellStyle name="20% - Accent6 49" xfId="2108"/>
    <cellStyle name="20% - Accent6 5" xfId="197"/>
    <cellStyle name="20% - Accent6 5 2" xfId="507"/>
    <cellStyle name="20% - Accent6 5 2 2" xfId="1520"/>
    <cellStyle name="20% - Accent6 5 3" xfId="1210"/>
    <cellStyle name="20% - Accent6 50" xfId="2122"/>
    <cellStyle name="20% - Accent6 51" xfId="2136"/>
    <cellStyle name="20% - Accent6 52" xfId="2150"/>
    <cellStyle name="20% - Accent6 53" xfId="2164"/>
    <cellStyle name="20% - Accent6 54" xfId="2178"/>
    <cellStyle name="20% - Accent6 55" xfId="2192"/>
    <cellStyle name="20% - Accent6 56" xfId="2206"/>
    <cellStyle name="20% - Accent6 57" xfId="2220"/>
    <cellStyle name="20% - Accent6 58" xfId="2234"/>
    <cellStyle name="20% - Accent6 59" xfId="2248"/>
    <cellStyle name="20% - Accent6 6" xfId="211"/>
    <cellStyle name="20% - Accent6 6 2" xfId="521"/>
    <cellStyle name="20% - Accent6 6 2 2" xfId="1534"/>
    <cellStyle name="20% - Accent6 6 3" xfId="1224"/>
    <cellStyle name="20% - Accent6 60" xfId="2262"/>
    <cellStyle name="20% - Accent6 61" xfId="2276"/>
    <cellStyle name="20% - Accent6 62" xfId="2290"/>
    <cellStyle name="20% - Accent6 63" xfId="2304"/>
    <cellStyle name="20% - Accent6 64" xfId="2318"/>
    <cellStyle name="20% - Accent6 65" xfId="2332"/>
    <cellStyle name="20% - Accent6 66" xfId="2346"/>
    <cellStyle name="20% - Accent6 67" xfId="2360"/>
    <cellStyle name="20% - Accent6 68" xfId="2374"/>
    <cellStyle name="20% - Accent6 69" xfId="2388"/>
    <cellStyle name="20% - Accent6 7" xfId="225"/>
    <cellStyle name="20% - Accent6 7 2" xfId="535"/>
    <cellStyle name="20% - Accent6 7 2 2" xfId="1548"/>
    <cellStyle name="20% - Accent6 7 3" xfId="1238"/>
    <cellStyle name="20% - Accent6 70" xfId="2402"/>
    <cellStyle name="20% - Accent6 71" xfId="2416"/>
    <cellStyle name="20% - Accent6 72" xfId="2430"/>
    <cellStyle name="20% - Accent6 73" xfId="2444"/>
    <cellStyle name="20% - Accent6 74" xfId="2458"/>
    <cellStyle name="20% - Accent6 75" xfId="2472"/>
    <cellStyle name="20% - Accent6 76" xfId="2486"/>
    <cellStyle name="20% - Accent6 77" xfId="2500"/>
    <cellStyle name="20% - Accent6 78" xfId="2514"/>
    <cellStyle name="20% - Accent6 79" xfId="2528"/>
    <cellStyle name="20% - Accent6 8" xfId="239"/>
    <cellStyle name="20% - Accent6 8 2" xfId="549"/>
    <cellStyle name="20% - Accent6 8 2 2" xfId="1562"/>
    <cellStyle name="20% - Accent6 8 3" xfId="1252"/>
    <cellStyle name="20% - Accent6 80" xfId="2542"/>
    <cellStyle name="20% - Accent6 81" xfId="2556"/>
    <cellStyle name="20% - Accent6 82" xfId="2570"/>
    <cellStyle name="20% - Accent6 83" xfId="2584"/>
    <cellStyle name="20% - Accent6 84" xfId="2598"/>
    <cellStyle name="20% - Accent6 85" xfId="2612"/>
    <cellStyle name="20% - Accent6 86" xfId="2626"/>
    <cellStyle name="20% - Accent6 87" xfId="2640"/>
    <cellStyle name="20% - Accent6 88" xfId="2654"/>
    <cellStyle name="20% - Accent6 89" xfId="2668"/>
    <cellStyle name="20% - Accent6 9" xfId="253"/>
    <cellStyle name="20% - Accent6 9 2" xfId="563"/>
    <cellStyle name="20% - Accent6 9 2 2" xfId="1576"/>
    <cellStyle name="20% - Accent6 9 3" xfId="1266"/>
    <cellStyle name="20% - Accent6 90" xfId="2682"/>
    <cellStyle name="20% - Accent6 91" xfId="2696"/>
    <cellStyle name="20% - Accent6 92" xfId="2710"/>
    <cellStyle name="20% - Accent6 93" xfId="2724"/>
    <cellStyle name="20% - Accent6 94" xfId="2739"/>
    <cellStyle name="20% - Accent6 95" xfId="2753"/>
    <cellStyle name="40% - Accent1" xfId="119" builtinId="31" customBuiltin="1"/>
    <cellStyle name="40% - Accent1 10" xfId="258"/>
    <cellStyle name="40% - Accent1 10 2" xfId="568"/>
    <cellStyle name="40% - Accent1 10 2 2" xfId="1581"/>
    <cellStyle name="40% - Accent1 10 3" xfId="1271"/>
    <cellStyle name="40% - Accent1 11" xfId="272"/>
    <cellStyle name="40% - Accent1 11 2" xfId="582"/>
    <cellStyle name="40% - Accent1 11 2 2" xfId="1595"/>
    <cellStyle name="40% - Accent1 11 3" xfId="1285"/>
    <cellStyle name="40% - Accent1 12" xfId="286"/>
    <cellStyle name="40% - Accent1 12 2" xfId="596"/>
    <cellStyle name="40% - Accent1 12 2 2" xfId="1609"/>
    <cellStyle name="40% - Accent1 12 3" xfId="1299"/>
    <cellStyle name="40% - Accent1 13" xfId="300"/>
    <cellStyle name="40% - Accent1 13 2" xfId="610"/>
    <cellStyle name="40% - Accent1 13 2 2" xfId="1623"/>
    <cellStyle name="40% - Accent1 13 3" xfId="1313"/>
    <cellStyle name="40% - Accent1 14" xfId="314"/>
    <cellStyle name="40% - Accent1 14 2" xfId="624"/>
    <cellStyle name="40% - Accent1 14 2 2" xfId="1637"/>
    <cellStyle name="40% - Accent1 14 3" xfId="1327"/>
    <cellStyle name="40% - Accent1 15" xfId="328"/>
    <cellStyle name="40% - Accent1 15 2" xfId="638"/>
    <cellStyle name="40% - Accent1 15 2 2" xfId="1651"/>
    <cellStyle name="40% - Accent1 15 3" xfId="1341"/>
    <cellStyle name="40% - Accent1 16" xfId="341"/>
    <cellStyle name="40% - Accent1 16 2" xfId="1354"/>
    <cellStyle name="40% - Accent1 17" xfId="652"/>
    <cellStyle name="40% - Accent1 17 2" xfId="1665"/>
    <cellStyle name="40% - Accent1 18" xfId="666"/>
    <cellStyle name="40% - Accent1 18 2" xfId="1679"/>
    <cellStyle name="40% - Accent1 19" xfId="680"/>
    <cellStyle name="40% - Accent1 19 2" xfId="1693"/>
    <cellStyle name="40% - Accent1 2" xfId="146"/>
    <cellStyle name="40% - Accent1 2 2" xfId="456"/>
    <cellStyle name="40% - Accent1 2 2 2" xfId="1469"/>
    <cellStyle name="40% - Accent1 2 3" xfId="1159"/>
    <cellStyle name="40% - Accent1 20" xfId="694"/>
    <cellStyle name="40% - Accent1 20 2" xfId="1707"/>
    <cellStyle name="40% - Accent1 21" xfId="708"/>
    <cellStyle name="40% - Accent1 21 2" xfId="1721"/>
    <cellStyle name="40% - Accent1 22" xfId="722"/>
    <cellStyle name="40% - Accent1 22 2" xfId="1735"/>
    <cellStyle name="40% - Accent1 23" xfId="736"/>
    <cellStyle name="40% - Accent1 23 2" xfId="1749"/>
    <cellStyle name="40% - Accent1 24" xfId="750"/>
    <cellStyle name="40% - Accent1 24 2" xfId="1763"/>
    <cellStyle name="40% - Accent1 25" xfId="764"/>
    <cellStyle name="40% - Accent1 25 2" xfId="1777"/>
    <cellStyle name="40% - Accent1 26" xfId="778"/>
    <cellStyle name="40% - Accent1 26 2" xfId="1791"/>
    <cellStyle name="40% - Accent1 27" xfId="792"/>
    <cellStyle name="40% - Accent1 27 2" xfId="1805"/>
    <cellStyle name="40% - Accent1 28" xfId="806"/>
    <cellStyle name="40% - Accent1 28 2" xfId="1819"/>
    <cellStyle name="40% - Accent1 29" xfId="820"/>
    <cellStyle name="40% - Accent1 29 2" xfId="1833"/>
    <cellStyle name="40% - Accent1 3" xfId="160"/>
    <cellStyle name="40% - Accent1 3 2" xfId="470"/>
    <cellStyle name="40% - Accent1 3 2 2" xfId="1483"/>
    <cellStyle name="40% - Accent1 3 3" xfId="1173"/>
    <cellStyle name="40% - Accent1 30" xfId="834"/>
    <cellStyle name="40% - Accent1 30 2" xfId="1847"/>
    <cellStyle name="40% - Accent1 31" xfId="848"/>
    <cellStyle name="40% - Accent1 31 2" xfId="1861"/>
    <cellStyle name="40% - Accent1 32" xfId="862"/>
    <cellStyle name="40% - Accent1 32 2" xfId="1875"/>
    <cellStyle name="40% - Accent1 33" xfId="876"/>
    <cellStyle name="40% - Accent1 33 2" xfId="1889"/>
    <cellStyle name="40% - Accent1 34" xfId="890"/>
    <cellStyle name="40% - Accent1 34 2" xfId="1903"/>
    <cellStyle name="40% - Accent1 35" xfId="904"/>
    <cellStyle name="40% - Accent1 35 2" xfId="1917"/>
    <cellStyle name="40% - Accent1 36" xfId="918"/>
    <cellStyle name="40% - Accent1 36 2" xfId="1931"/>
    <cellStyle name="40% - Accent1 37" xfId="932"/>
    <cellStyle name="40% - Accent1 37 2" xfId="1945"/>
    <cellStyle name="40% - Accent1 38" xfId="946"/>
    <cellStyle name="40% - Accent1 38 2" xfId="1959"/>
    <cellStyle name="40% - Accent1 39" xfId="960"/>
    <cellStyle name="40% - Accent1 39 2" xfId="1973"/>
    <cellStyle name="40% - Accent1 4" xfId="174"/>
    <cellStyle name="40% - Accent1 4 2" xfId="484"/>
    <cellStyle name="40% - Accent1 4 2 2" xfId="1497"/>
    <cellStyle name="40% - Accent1 4 3" xfId="1187"/>
    <cellStyle name="40% - Accent1 40" xfId="974"/>
    <cellStyle name="40% - Accent1 40 2" xfId="1987"/>
    <cellStyle name="40% - Accent1 41" xfId="988"/>
    <cellStyle name="40% - Accent1 41 2" xfId="2001"/>
    <cellStyle name="40% - Accent1 42" xfId="1002"/>
    <cellStyle name="40% - Accent1 42 2" xfId="2015"/>
    <cellStyle name="40% - Accent1 43" xfId="1016"/>
    <cellStyle name="40% - Accent1 43 2" xfId="2029"/>
    <cellStyle name="40% - Accent1 44" xfId="1030"/>
    <cellStyle name="40% - Accent1 44 2" xfId="2043"/>
    <cellStyle name="40% - Accent1 45" xfId="1044"/>
    <cellStyle name="40% - Accent1 46" xfId="2057"/>
    <cellStyle name="40% - Accent1 47" xfId="2071"/>
    <cellStyle name="40% - Accent1 48" xfId="2085"/>
    <cellStyle name="40% - Accent1 49" xfId="2099"/>
    <cellStyle name="40% - Accent1 5" xfId="188"/>
    <cellStyle name="40% - Accent1 5 2" xfId="498"/>
    <cellStyle name="40% - Accent1 5 2 2" xfId="1511"/>
    <cellStyle name="40% - Accent1 5 3" xfId="1201"/>
    <cellStyle name="40% - Accent1 50" xfId="2113"/>
    <cellStyle name="40% - Accent1 51" xfId="2127"/>
    <cellStyle name="40% - Accent1 52" xfId="2141"/>
    <cellStyle name="40% - Accent1 53" xfId="2155"/>
    <cellStyle name="40% - Accent1 54" xfId="2169"/>
    <cellStyle name="40% - Accent1 55" xfId="2183"/>
    <cellStyle name="40% - Accent1 56" xfId="2197"/>
    <cellStyle name="40% - Accent1 57" xfId="2211"/>
    <cellStyle name="40% - Accent1 58" xfId="2225"/>
    <cellStyle name="40% - Accent1 59" xfId="2239"/>
    <cellStyle name="40% - Accent1 6" xfId="202"/>
    <cellStyle name="40% - Accent1 6 2" xfId="512"/>
    <cellStyle name="40% - Accent1 6 2 2" xfId="1525"/>
    <cellStyle name="40% - Accent1 6 3" xfId="1215"/>
    <cellStyle name="40% - Accent1 60" xfId="2253"/>
    <cellStyle name="40% - Accent1 61" xfId="2267"/>
    <cellStyle name="40% - Accent1 62" xfId="2281"/>
    <cellStyle name="40% - Accent1 63" xfId="2295"/>
    <cellStyle name="40% - Accent1 64" xfId="2309"/>
    <cellStyle name="40% - Accent1 65" xfId="2323"/>
    <cellStyle name="40% - Accent1 66" xfId="2337"/>
    <cellStyle name="40% - Accent1 67" xfId="2351"/>
    <cellStyle name="40% - Accent1 68" xfId="2365"/>
    <cellStyle name="40% - Accent1 69" xfId="2379"/>
    <cellStyle name="40% - Accent1 7" xfId="216"/>
    <cellStyle name="40% - Accent1 7 2" xfId="526"/>
    <cellStyle name="40% - Accent1 7 2 2" xfId="1539"/>
    <cellStyle name="40% - Accent1 7 3" xfId="1229"/>
    <cellStyle name="40% - Accent1 70" xfId="2393"/>
    <cellStyle name="40% - Accent1 71" xfId="2407"/>
    <cellStyle name="40% - Accent1 72" xfId="2421"/>
    <cellStyle name="40% - Accent1 73" xfId="2435"/>
    <cellStyle name="40% - Accent1 74" xfId="2449"/>
    <cellStyle name="40% - Accent1 75" xfId="2463"/>
    <cellStyle name="40% - Accent1 76" xfId="2477"/>
    <cellStyle name="40% - Accent1 77" xfId="2491"/>
    <cellStyle name="40% - Accent1 78" xfId="2505"/>
    <cellStyle name="40% - Accent1 79" xfId="2519"/>
    <cellStyle name="40% - Accent1 8" xfId="230"/>
    <cellStyle name="40% - Accent1 8 2" xfId="540"/>
    <cellStyle name="40% - Accent1 8 2 2" xfId="1553"/>
    <cellStyle name="40% - Accent1 8 3" xfId="1243"/>
    <cellStyle name="40% - Accent1 80" xfId="2533"/>
    <cellStyle name="40% - Accent1 81" xfId="2547"/>
    <cellStyle name="40% - Accent1 82" xfId="2561"/>
    <cellStyle name="40% - Accent1 83" xfId="2575"/>
    <cellStyle name="40% - Accent1 84" xfId="2589"/>
    <cellStyle name="40% - Accent1 85" xfId="2603"/>
    <cellStyle name="40% - Accent1 86" xfId="2617"/>
    <cellStyle name="40% - Accent1 87" xfId="2631"/>
    <cellStyle name="40% - Accent1 88" xfId="2645"/>
    <cellStyle name="40% - Accent1 89" xfId="2659"/>
    <cellStyle name="40% - Accent1 9" xfId="244"/>
    <cellStyle name="40% - Accent1 9 2" xfId="554"/>
    <cellStyle name="40% - Accent1 9 2 2" xfId="1567"/>
    <cellStyle name="40% - Accent1 9 3" xfId="1257"/>
    <cellStyle name="40% - Accent1 90" xfId="2673"/>
    <cellStyle name="40% - Accent1 91" xfId="2687"/>
    <cellStyle name="40% - Accent1 92" xfId="2701"/>
    <cellStyle name="40% - Accent1 93" xfId="2715"/>
    <cellStyle name="40% - Accent1 94" xfId="2730"/>
    <cellStyle name="40% - Accent1 95" xfId="2744"/>
    <cellStyle name="40% - Accent2" xfId="123" builtinId="35" customBuiltin="1"/>
    <cellStyle name="40% - Accent2 10" xfId="260"/>
    <cellStyle name="40% - Accent2 10 2" xfId="570"/>
    <cellStyle name="40% - Accent2 10 2 2" xfId="1583"/>
    <cellStyle name="40% - Accent2 10 3" xfId="1273"/>
    <cellStyle name="40% - Accent2 11" xfId="274"/>
    <cellStyle name="40% - Accent2 11 2" xfId="584"/>
    <cellStyle name="40% - Accent2 11 2 2" xfId="1597"/>
    <cellStyle name="40% - Accent2 11 3" xfId="1287"/>
    <cellStyle name="40% - Accent2 12" xfId="288"/>
    <cellStyle name="40% - Accent2 12 2" xfId="598"/>
    <cellStyle name="40% - Accent2 12 2 2" xfId="1611"/>
    <cellStyle name="40% - Accent2 12 3" xfId="1301"/>
    <cellStyle name="40% - Accent2 13" xfId="302"/>
    <cellStyle name="40% - Accent2 13 2" xfId="612"/>
    <cellStyle name="40% - Accent2 13 2 2" xfId="1625"/>
    <cellStyle name="40% - Accent2 13 3" xfId="1315"/>
    <cellStyle name="40% - Accent2 14" xfId="316"/>
    <cellStyle name="40% - Accent2 14 2" xfId="626"/>
    <cellStyle name="40% - Accent2 14 2 2" xfId="1639"/>
    <cellStyle name="40% - Accent2 14 3" xfId="1329"/>
    <cellStyle name="40% - Accent2 15" xfId="330"/>
    <cellStyle name="40% - Accent2 15 2" xfId="640"/>
    <cellStyle name="40% - Accent2 15 2 2" xfId="1653"/>
    <cellStyle name="40% - Accent2 15 3" xfId="1343"/>
    <cellStyle name="40% - Accent2 16" xfId="343"/>
    <cellStyle name="40% - Accent2 16 2" xfId="1356"/>
    <cellStyle name="40% - Accent2 17" xfId="654"/>
    <cellStyle name="40% - Accent2 17 2" xfId="1667"/>
    <cellStyle name="40% - Accent2 18" xfId="668"/>
    <cellStyle name="40% - Accent2 18 2" xfId="1681"/>
    <cellStyle name="40% - Accent2 19" xfId="682"/>
    <cellStyle name="40% - Accent2 19 2" xfId="1695"/>
    <cellStyle name="40% - Accent2 2" xfId="148"/>
    <cellStyle name="40% - Accent2 2 2" xfId="458"/>
    <cellStyle name="40% - Accent2 2 2 2" xfId="1471"/>
    <cellStyle name="40% - Accent2 2 3" xfId="1161"/>
    <cellStyle name="40% - Accent2 20" xfId="696"/>
    <cellStyle name="40% - Accent2 20 2" xfId="1709"/>
    <cellStyle name="40% - Accent2 21" xfId="710"/>
    <cellStyle name="40% - Accent2 21 2" xfId="1723"/>
    <cellStyle name="40% - Accent2 22" xfId="724"/>
    <cellStyle name="40% - Accent2 22 2" xfId="1737"/>
    <cellStyle name="40% - Accent2 23" xfId="738"/>
    <cellStyle name="40% - Accent2 23 2" xfId="1751"/>
    <cellStyle name="40% - Accent2 24" xfId="752"/>
    <cellStyle name="40% - Accent2 24 2" xfId="1765"/>
    <cellStyle name="40% - Accent2 25" xfId="766"/>
    <cellStyle name="40% - Accent2 25 2" xfId="1779"/>
    <cellStyle name="40% - Accent2 26" xfId="780"/>
    <cellStyle name="40% - Accent2 26 2" xfId="1793"/>
    <cellStyle name="40% - Accent2 27" xfId="794"/>
    <cellStyle name="40% - Accent2 27 2" xfId="1807"/>
    <cellStyle name="40% - Accent2 28" xfId="808"/>
    <cellStyle name="40% - Accent2 28 2" xfId="1821"/>
    <cellStyle name="40% - Accent2 29" xfId="822"/>
    <cellStyle name="40% - Accent2 29 2" xfId="1835"/>
    <cellStyle name="40% - Accent2 3" xfId="162"/>
    <cellStyle name="40% - Accent2 3 2" xfId="472"/>
    <cellStyle name="40% - Accent2 3 2 2" xfId="1485"/>
    <cellStyle name="40% - Accent2 3 3" xfId="1175"/>
    <cellStyle name="40% - Accent2 30" xfId="836"/>
    <cellStyle name="40% - Accent2 30 2" xfId="1849"/>
    <cellStyle name="40% - Accent2 31" xfId="850"/>
    <cellStyle name="40% - Accent2 31 2" xfId="1863"/>
    <cellStyle name="40% - Accent2 32" xfId="864"/>
    <cellStyle name="40% - Accent2 32 2" xfId="1877"/>
    <cellStyle name="40% - Accent2 33" xfId="878"/>
    <cellStyle name="40% - Accent2 33 2" xfId="1891"/>
    <cellStyle name="40% - Accent2 34" xfId="892"/>
    <cellStyle name="40% - Accent2 34 2" xfId="1905"/>
    <cellStyle name="40% - Accent2 35" xfId="906"/>
    <cellStyle name="40% - Accent2 35 2" xfId="1919"/>
    <cellStyle name="40% - Accent2 36" xfId="920"/>
    <cellStyle name="40% - Accent2 36 2" xfId="1933"/>
    <cellStyle name="40% - Accent2 37" xfId="934"/>
    <cellStyle name="40% - Accent2 37 2" xfId="1947"/>
    <cellStyle name="40% - Accent2 38" xfId="948"/>
    <cellStyle name="40% - Accent2 38 2" xfId="1961"/>
    <cellStyle name="40% - Accent2 39" xfId="962"/>
    <cellStyle name="40% - Accent2 39 2" xfId="1975"/>
    <cellStyle name="40% - Accent2 4" xfId="176"/>
    <cellStyle name="40% - Accent2 4 2" xfId="486"/>
    <cellStyle name="40% - Accent2 4 2 2" xfId="1499"/>
    <cellStyle name="40% - Accent2 4 3" xfId="1189"/>
    <cellStyle name="40% - Accent2 40" xfId="976"/>
    <cellStyle name="40% - Accent2 40 2" xfId="1989"/>
    <cellStyle name="40% - Accent2 41" xfId="990"/>
    <cellStyle name="40% - Accent2 41 2" xfId="2003"/>
    <cellStyle name="40% - Accent2 42" xfId="1004"/>
    <cellStyle name="40% - Accent2 42 2" xfId="2017"/>
    <cellStyle name="40% - Accent2 43" xfId="1018"/>
    <cellStyle name="40% - Accent2 43 2" xfId="2031"/>
    <cellStyle name="40% - Accent2 44" xfId="1032"/>
    <cellStyle name="40% - Accent2 44 2" xfId="2045"/>
    <cellStyle name="40% - Accent2 45" xfId="1046"/>
    <cellStyle name="40% - Accent2 46" xfId="2059"/>
    <cellStyle name="40% - Accent2 47" xfId="2073"/>
    <cellStyle name="40% - Accent2 48" xfId="2087"/>
    <cellStyle name="40% - Accent2 49" xfId="2101"/>
    <cellStyle name="40% - Accent2 5" xfId="190"/>
    <cellStyle name="40% - Accent2 5 2" xfId="500"/>
    <cellStyle name="40% - Accent2 5 2 2" xfId="1513"/>
    <cellStyle name="40% - Accent2 5 3" xfId="1203"/>
    <cellStyle name="40% - Accent2 50" xfId="2115"/>
    <cellStyle name="40% - Accent2 51" xfId="2129"/>
    <cellStyle name="40% - Accent2 52" xfId="2143"/>
    <cellStyle name="40% - Accent2 53" xfId="2157"/>
    <cellStyle name="40% - Accent2 54" xfId="2171"/>
    <cellStyle name="40% - Accent2 55" xfId="2185"/>
    <cellStyle name="40% - Accent2 56" xfId="2199"/>
    <cellStyle name="40% - Accent2 57" xfId="2213"/>
    <cellStyle name="40% - Accent2 58" xfId="2227"/>
    <cellStyle name="40% - Accent2 59" xfId="2241"/>
    <cellStyle name="40% - Accent2 6" xfId="204"/>
    <cellStyle name="40% - Accent2 6 2" xfId="514"/>
    <cellStyle name="40% - Accent2 6 2 2" xfId="1527"/>
    <cellStyle name="40% - Accent2 6 3" xfId="1217"/>
    <cellStyle name="40% - Accent2 60" xfId="2255"/>
    <cellStyle name="40% - Accent2 61" xfId="2269"/>
    <cellStyle name="40% - Accent2 62" xfId="2283"/>
    <cellStyle name="40% - Accent2 63" xfId="2297"/>
    <cellStyle name="40% - Accent2 64" xfId="2311"/>
    <cellStyle name="40% - Accent2 65" xfId="2325"/>
    <cellStyle name="40% - Accent2 66" xfId="2339"/>
    <cellStyle name="40% - Accent2 67" xfId="2353"/>
    <cellStyle name="40% - Accent2 68" xfId="2367"/>
    <cellStyle name="40% - Accent2 69" xfId="2381"/>
    <cellStyle name="40% - Accent2 7" xfId="218"/>
    <cellStyle name="40% - Accent2 7 2" xfId="528"/>
    <cellStyle name="40% - Accent2 7 2 2" xfId="1541"/>
    <cellStyle name="40% - Accent2 7 3" xfId="1231"/>
    <cellStyle name="40% - Accent2 70" xfId="2395"/>
    <cellStyle name="40% - Accent2 71" xfId="2409"/>
    <cellStyle name="40% - Accent2 72" xfId="2423"/>
    <cellStyle name="40% - Accent2 73" xfId="2437"/>
    <cellStyle name="40% - Accent2 74" xfId="2451"/>
    <cellStyle name="40% - Accent2 75" xfId="2465"/>
    <cellStyle name="40% - Accent2 76" xfId="2479"/>
    <cellStyle name="40% - Accent2 77" xfId="2493"/>
    <cellStyle name="40% - Accent2 78" xfId="2507"/>
    <cellStyle name="40% - Accent2 79" xfId="2521"/>
    <cellStyle name="40% - Accent2 8" xfId="232"/>
    <cellStyle name="40% - Accent2 8 2" xfId="542"/>
    <cellStyle name="40% - Accent2 8 2 2" xfId="1555"/>
    <cellStyle name="40% - Accent2 8 3" xfId="1245"/>
    <cellStyle name="40% - Accent2 80" xfId="2535"/>
    <cellStyle name="40% - Accent2 81" xfId="2549"/>
    <cellStyle name="40% - Accent2 82" xfId="2563"/>
    <cellStyle name="40% - Accent2 83" xfId="2577"/>
    <cellStyle name="40% - Accent2 84" xfId="2591"/>
    <cellStyle name="40% - Accent2 85" xfId="2605"/>
    <cellStyle name="40% - Accent2 86" xfId="2619"/>
    <cellStyle name="40% - Accent2 87" xfId="2633"/>
    <cellStyle name="40% - Accent2 88" xfId="2647"/>
    <cellStyle name="40% - Accent2 89" xfId="2661"/>
    <cellStyle name="40% - Accent2 9" xfId="246"/>
    <cellStyle name="40% - Accent2 9 2" xfId="556"/>
    <cellStyle name="40% - Accent2 9 2 2" xfId="1569"/>
    <cellStyle name="40% - Accent2 9 3" xfId="1259"/>
    <cellStyle name="40% - Accent2 90" xfId="2675"/>
    <cellStyle name="40% - Accent2 91" xfId="2689"/>
    <cellStyle name="40% - Accent2 92" xfId="2703"/>
    <cellStyle name="40% - Accent2 93" xfId="2717"/>
    <cellStyle name="40% - Accent2 94" xfId="2732"/>
    <cellStyle name="40% - Accent2 95" xfId="2746"/>
    <cellStyle name="40% - Accent3" xfId="127" builtinId="39" customBuiltin="1"/>
    <cellStyle name="40% - Accent3 10" xfId="262"/>
    <cellStyle name="40% - Accent3 10 2" xfId="572"/>
    <cellStyle name="40% - Accent3 10 2 2" xfId="1585"/>
    <cellStyle name="40% - Accent3 10 3" xfId="1275"/>
    <cellStyle name="40% - Accent3 11" xfId="276"/>
    <cellStyle name="40% - Accent3 11 2" xfId="586"/>
    <cellStyle name="40% - Accent3 11 2 2" xfId="1599"/>
    <cellStyle name="40% - Accent3 11 3" xfId="1289"/>
    <cellStyle name="40% - Accent3 12" xfId="290"/>
    <cellStyle name="40% - Accent3 12 2" xfId="600"/>
    <cellStyle name="40% - Accent3 12 2 2" xfId="1613"/>
    <cellStyle name="40% - Accent3 12 3" xfId="1303"/>
    <cellStyle name="40% - Accent3 13" xfId="304"/>
    <cellStyle name="40% - Accent3 13 2" xfId="614"/>
    <cellStyle name="40% - Accent3 13 2 2" xfId="1627"/>
    <cellStyle name="40% - Accent3 13 3" xfId="1317"/>
    <cellStyle name="40% - Accent3 14" xfId="318"/>
    <cellStyle name="40% - Accent3 14 2" xfId="628"/>
    <cellStyle name="40% - Accent3 14 2 2" xfId="1641"/>
    <cellStyle name="40% - Accent3 14 3" xfId="1331"/>
    <cellStyle name="40% - Accent3 15" xfId="332"/>
    <cellStyle name="40% - Accent3 15 2" xfId="642"/>
    <cellStyle name="40% - Accent3 15 2 2" xfId="1655"/>
    <cellStyle name="40% - Accent3 15 3" xfId="1345"/>
    <cellStyle name="40% - Accent3 16" xfId="345"/>
    <cellStyle name="40% - Accent3 16 2" xfId="1358"/>
    <cellStyle name="40% - Accent3 17" xfId="656"/>
    <cellStyle name="40% - Accent3 17 2" xfId="1669"/>
    <cellStyle name="40% - Accent3 18" xfId="670"/>
    <cellStyle name="40% - Accent3 18 2" xfId="1683"/>
    <cellStyle name="40% - Accent3 19" xfId="684"/>
    <cellStyle name="40% - Accent3 19 2" xfId="1697"/>
    <cellStyle name="40% - Accent3 2" xfId="150"/>
    <cellStyle name="40% - Accent3 2 2" xfId="460"/>
    <cellStyle name="40% - Accent3 2 2 2" xfId="1473"/>
    <cellStyle name="40% - Accent3 2 3" xfId="1163"/>
    <cellStyle name="40% - Accent3 20" xfId="698"/>
    <cellStyle name="40% - Accent3 20 2" xfId="1711"/>
    <cellStyle name="40% - Accent3 21" xfId="712"/>
    <cellStyle name="40% - Accent3 21 2" xfId="1725"/>
    <cellStyle name="40% - Accent3 22" xfId="726"/>
    <cellStyle name="40% - Accent3 22 2" xfId="1739"/>
    <cellStyle name="40% - Accent3 23" xfId="740"/>
    <cellStyle name="40% - Accent3 23 2" xfId="1753"/>
    <cellStyle name="40% - Accent3 24" xfId="754"/>
    <cellStyle name="40% - Accent3 24 2" xfId="1767"/>
    <cellStyle name="40% - Accent3 25" xfId="768"/>
    <cellStyle name="40% - Accent3 25 2" xfId="1781"/>
    <cellStyle name="40% - Accent3 26" xfId="782"/>
    <cellStyle name="40% - Accent3 26 2" xfId="1795"/>
    <cellStyle name="40% - Accent3 27" xfId="796"/>
    <cellStyle name="40% - Accent3 27 2" xfId="1809"/>
    <cellStyle name="40% - Accent3 28" xfId="810"/>
    <cellStyle name="40% - Accent3 28 2" xfId="1823"/>
    <cellStyle name="40% - Accent3 29" xfId="824"/>
    <cellStyle name="40% - Accent3 29 2" xfId="1837"/>
    <cellStyle name="40% - Accent3 3" xfId="164"/>
    <cellStyle name="40% - Accent3 3 2" xfId="474"/>
    <cellStyle name="40% - Accent3 3 2 2" xfId="1487"/>
    <cellStyle name="40% - Accent3 3 3" xfId="1177"/>
    <cellStyle name="40% - Accent3 30" xfId="838"/>
    <cellStyle name="40% - Accent3 30 2" xfId="1851"/>
    <cellStyle name="40% - Accent3 31" xfId="852"/>
    <cellStyle name="40% - Accent3 31 2" xfId="1865"/>
    <cellStyle name="40% - Accent3 32" xfId="866"/>
    <cellStyle name="40% - Accent3 32 2" xfId="1879"/>
    <cellStyle name="40% - Accent3 33" xfId="880"/>
    <cellStyle name="40% - Accent3 33 2" xfId="1893"/>
    <cellStyle name="40% - Accent3 34" xfId="894"/>
    <cellStyle name="40% - Accent3 34 2" xfId="1907"/>
    <cellStyle name="40% - Accent3 35" xfId="908"/>
    <cellStyle name="40% - Accent3 35 2" xfId="1921"/>
    <cellStyle name="40% - Accent3 36" xfId="922"/>
    <cellStyle name="40% - Accent3 36 2" xfId="1935"/>
    <cellStyle name="40% - Accent3 37" xfId="936"/>
    <cellStyle name="40% - Accent3 37 2" xfId="1949"/>
    <cellStyle name="40% - Accent3 38" xfId="950"/>
    <cellStyle name="40% - Accent3 38 2" xfId="1963"/>
    <cellStyle name="40% - Accent3 39" xfId="964"/>
    <cellStyle name="40% - Accent3 39 2" xfId="1977"/>
    <cellStyle name="40% - Accent3 4" xfId="178"/>
    <cellStyle name="40% - Accent3 4 2" xfId="488"/>
    <cellStyle name="40% - Accent3 4 2 2" xfId="1501"/>
    <cellStyle name="40% - Accent3 4 3" xfId="1191"/>
    <cellStyle name="40% - Accent3 40" xfId="978"/>
    <cellStyle name="40% - Accent3 40 2" xfId="1991"/>
    <cellStyle name="40% - Accent3 41" xfId="992"/>
    <cellStyle name="40% - Accent3 41 2" xfId="2005"/>
    <cellStyle name="40% - Accent3 42" xfId="1006"/>
    <cellStyle name="40% - Accent3 42 2" xfId="2019"/>
    <cellStyle name="40% - Accent3 43" xfId="1020"/>
    <cellStyle name="40% - Accent3 43 2" xfId="2033"/>
    <cellStyle name="40% - Accent3 44" xfId="1034"/>
    <cellStyle name="40% - Accent3 44 2" xfId="2047"/>
    <cellStyle name="40% - Accent3 45" xfId="1048"/>
    <cellStyle name="40% - Accent3 46" xfId="2061"/>
    <cellStyle name="40% - Accent3 47" xfId="2075"/>
    <cellStyle name="40% - Accent3 48" xfId="2089"/>
    <cellStyle name="40% - Accent3 49" xfId="2103"/>
    <cellStyle name="40% - Accent3 5" xfId="192"/>
    <cellStyle name="40% - Accent3 5 2" xfId="502"/>
    <cellStyle name="40% - Accent3 5 2 2" xfId="1515"/>
    <cellStyle name="40% - Accent3 5 3" xfId="1205"/>
    <cellStyle name="40% - Accent3 50" xfId="2117"/>
    <cellStyle name="40% - Accent3 51" xfId="2131"/>
    <cellStyle name="40% - Accent3 52" xfId="2145"/>
    <cellStyle name="40% - Accent3 53" xfId="2159"/>
    <cellStyle name="40% - Accent3 54" xfId="2173"/>
    <cellStyle name="40% - Accent3 55" xfId="2187"/>
    <cellStyle name="40% - Accent3 56" xfId="2201"/>
    <cellStyle name="40% - Accent3 57" xfId="2215"/>
    <cellStyle name="40% - Accent3 58" xfId="2229"/>
    <cellStyle name="40% - Accent3 59" xfId="2243"/>
    <cellStyle name="40% - Accent3 6" xfId="206"/>
    <cellStyle name="40% - Accent3 6 2" xfId="516"/>
    <cellStyle name="40% - Accent3 6 2 2" xfId="1529"/>
    <cellStyle name="40% - Accent3 6 3" xfId="1219"/>
    <cellStyle name="40% - Accent3 60" xfId="2257"/>
    <cellStyle name="40% - Accent3 61" xfId="2271"/>
    <cellStyle name="40% - Accent3 62" xfId="2285"/>
    <cellStyle name="40% - Accent3 63" xfId="2299"/>
    <cellStyle name="40% - Accent3 64" xfId="2313"/>
    <cellStyle name="40% - Accent3 65" xfId="2327"/>
    <cellStyle name="40% - Accent3 66" xfId="2341"/>
    <cellStyle name="40% - Accent3 67" xfId="2355"/>
    <cellStyle name="40% - Accent3 68" xfId="2369"/>
    <cellStyle name="40% - Accent3 69" xfId="2383"/>
    <cellStyle name="40% - Accent3 7" xfId="220"/>
    <cellStyle name="40% - Accent3 7 2" xfId="530"/>
    <cellStyle name="40% - Accent3 7 2 2" xfId="1543"/>
    <cellStyle name="40% - Accent3 7 3" xfId="1233"/>
    <cellStyle name="40% - Accent3 70" xfId="2397"/>
    <cellStyle name="40% - Accent3 71" xfId="2411"/>
    <cellStyle name="40% - Accent3 72" xfId="2425"/>
    <cellStyle name="40% - Accent3 73" xfId="2439"/>
    <cellStyle name="40% - Accent3 74" xfId="2453"/>
    <cellStyle name="40% - Accent3 75" xfId="2467"/>
    <cellStyle name="40% - Accent3 76" xfId="2481"/>
    <cellStyle name="40% - Accent3 77" xfId="2495"/>
    <cellStyle name="40% - Accent3 78" xfId="2509"/>
    <cellStyle name="40% - Accent3 79" xfId="2523"/>
    <cellStyle name="40% - Accent3 8" xfId="234"/>
    <cellStyle name="40% - Accent3 8 2" xfId="544"/>
    <cellStyle name="40% - Accent3 8 2 2" xfId="1557"/>
    <cellStyle name="40% - Accent3 8 3" xfId="1247"/>
    <cellStyle name="40% - Accent3 80" xfId="2537"/>
    <cellStyle name="40% - Accent3 81" xfId="2551"/>
    <cellStyle name="40% - Accent3 82" xfId="2565"/>
    <cellStyle name="40% - Accent3 83" xfId="2579"/>
    <cellStyle name="40% - Accent3 84" xfId="2593"/>
    <cellStyle name="40% - Accent3 85" xfId="2607"/>
    <cellStyle name="40% - Accent3 86" xfId="2621"/>
    <cellStyle name="40% - Accent3 87" xfId="2635"/>
    <cellStyle name="40% - Accent3 88" xfId="2649"/>
    <cellStyle name="40% - Accent3 89" xfId="2663"/>
    <cellStyle name="40% - Accent3 9" xfId="248"/>
    <cellStyle name="40% - Accent3 9 2" xfId="558"/>
    <cellStyle name="40% - Accent3 9 2 2" xfId="1571"/>
    <cellStyle name="40% - Accent3 9 3" xfId="1261"/>
    <cellStyle name="40% - Accent3 90" xfId="2677"/>
    <cellStyle name="40% - Accent3 91" xfId="2691"/>
    <cellStyle name="40% - Accent3 92" xfId="2705"/>
    <cellStyle name="40% - Accent3 93" xfId="2719"/>
    <cellStyle name="40% - Accent3 94" xfId="2734"/>
    <cellStyle name="40% - Accent3 95" xfId="2748"/>
    <cellStyle name="40% - Accent4" xfId="131" builtinId="43" customBuiltin="1"/>
    <cellStyle name="40% - Accent4 10" xfId="264"/>
    <cellStyle name="40% - Accent4 10 2" xfId="574"/>
    <cellStyle name="40% - Accent4 10 2 2" xfId="1587"/>
    <cellStyle name="40% - Accent4 10 3" xfId="1277"/>
    <cellStyle name="40% - Accent4 11" xfId="278"/>
    <cellStyle name="40% - Accent4 11 2" xfId="588"/>
    <cellStyle name="40% - Accent4 11 2 2" xfId="1601"/>
    <cellStyle name="40% - Accent4 11 3" xfId="1291"/>
    <cellStyle name="40% - Accent4 12" xfId="292"/>
    <cellStyle name="40% - Accent4 12 2" xfId="602"/>
    <cellStyle name="40% - Accent4 12 2 2" xfId="1615"/>
    <cellStyle name="40% - Accent4 12 3" xfId="1305"/>
    <cellStyle name="40% - Accent4 13" xfId="306"/>
    <cellStyle name="40% - Accent4 13 2" xfId="616"/>
    <cellStyle name="40% - Accent4 13 2 2" xfId="1629"/>
    <cellStyle name="40% - Accent4 13 3" xfId="1319"/>
    <cellStyle name="40% - Accent4 14" xfId="320"/>
    <cellStyle name="40% - Accent4 14 2" xfId="630"/>
    <cellStyle name="40% - Accent4 14 2 2" xfId="1643"/>
    <cellStyle name="40% - Accent4 14 3" xfId="1333"/>
    <cellStyle name="40% - Accent4 15" xfId="334"/>
    <cellStyle name="40% - Accent4 15 2" xfId="644"/>
    <cellStyle name="40% - Accent4 15 2 2" xfId="1657"/>
    <cellStyle name="40% - Accent4 15 3" xfId="1347"/>
    <cellStyle name="40% - Accent4 16" xfId="347"/>
    <cellStyle name="40% - Accent4 16 2" xfId="1360"/>
    <cellStyle name="40% - Accent4 17" xfId="658"/>
    <cellStyle name="40% - Accent4 17 2" xfId="1671"/>
    <cellStyle name="40% - Accent4 18" xfId="672"/>
    <cellStyle name="40% - Accent4 18 2" xfId="1685"/>
    <cellStyle name="40% - Accent4 19" xfId="686"/>
    <cellStyle name="40% - Accent4 19 2" xfId="1699"/>
    <cellStyle name="40% - Accent4 2" xfId="152"/>
    <cellStyle name="40% - Accent4 2 2" xfId="462"/>
    <cellStyle name="40% - Accent4 2 2 2" xfId="1475"/>
    <cellStyle name="40% - Accent4 2 3" xfId="1165"/>
    <cellStyle name="40% - Accent4 20" xfId="700"/>
    <cellStyle name="40% - Accent4 20 2" xfId="1713"/>
    <cellStyle name="40% - Accent4 21" xfId="714"/>
    <cellStyle name="40% - Accent4 21 2" xfId="1727"/>
    <cellStyle name="40% - Accent4 22" xfId="728"/>
    <cellStyle name="40% - Accent4 22 2" xfId="1741"/>
    <cellStyle name="40% - Accent4 23" xfId="742"/>
    <cellStyle name="40% - Accent4 23 2" xfId="1755"/>
    <cellStyle name="40% - Accent4 24" xfId="756"/>
    <cellStyle name="40% - Accent4 24 2" xfId="1769"/>
    <cellStyle name="40% - Accent4 25" xfId="770"/>
    <cellStyle name="40% - Accent4 25 2" xfId="1783"/>
    <cellStyle name="40% - Accent4 26" xfId="784"/>
    <cellStyle name="40% - Accent4 26 2" xfId="1797"/>
    <cellStyle name="40% - Accent4 27" xfId="798"/>
    <cellStyle name="40% - Accent4 27 2" xfId="1811"/>
    <cellStyle name="40% - Accent4 28" xfId="812"/>
    <cellStyle name="40% - Accent4 28 2" xfId="1825"/>
    <cellStyle name="40% - Accent4 29" xfId="826"/>
    <cellStyle name="40% - Accent4 29 2" xfId="1839"/>
    <cellStyle name="40% - Accent4 3" xfId="166"/>
    <cellStyle name="40% - Accent4 3 2" xfId="476"/>
    <cellStyle name="40% - Accent4 3 2 2" xfId="1489"/>
    <cellStyle name="40% - Accent4 3 3" xfId="1179"/>
    <cellStyle name="40% - Accent4 30" xfId="840"/>
    <cellStyle name="40% - Accent4 30 2" xfId="1853"/>
    <cellStyle name="40% - Accent4 31" xfId="854"/>
    <cellStyle name="40% - Accent4 31 2" xfId="1867"/>
    <cellStyle name="40% - Accent4 32" xfId="868"/>
    <cellStyle name="40% - Accent4 32 2" xfId="1881"/>
    <cellStyle name="40% - Accent4 33" xfId="882"/>
    <cellStyle name="40% - Accent4 33 2" xfId="1895"/>
    <cellStyle name="40% - Accent4 34" xfId="896"/>
    <cellStyle name="40% - Accent4 34 2" xfId="1909"/>
    <cellStyle name="40% - Accent4 35" xfId="910"/>
    <cellStyle name="40% - Accent4 35 2" xfId="1923"/>
    <cellStyle name="40% - Accent4 36" xfId="924"/>
    <cellStyle name="40% - Accent4 36 2" xfId="1937"/>
    <cellStyle name="40% - Accent4 37" xfId="938"/>
    <cellStyle name="40% - Accent4 37 2" xfId="1951"/>
    <cellStyle name="40% - Accent4 38" xfId="952"/>
    <cellStyle name="40% - Accent4 38 2" xfId="1965"/>
    <cellStyle name="40% - Accent4 39" xfId="966"/>
    <cellStyle name="40% - Accent4 39 2" xfId="1979"/>
    <cellStyle name="40% - Accent4 4" xfId="180"/>
    <cellStyle name="40% - Accent4 4 2" xfId="490"/>
    <cellStyle name="40% - Accent4 4 2 2" xfId="1503"/>
    <cellStyle name="40% - Accent4 4 3" xfId="1193"/>
    <cellStyle name="40% - Accent4 40" xfId="980"/>
    <cellStyle name="40% - Accent4 40 2" xfId="1993"/>
    <cellStyle name="40% - Accent4 41" xfId="994"/>
    <cellStyle name="40% - Accent4 41 2" xfId="2007"/>
    <cellStyle name="40% - Accent4 42" xfId="1008"/>
    <cellStyle name="40% - Accent4 42 2" xfId="2021"/>
    <cellStyle name="40% - Accent4 43" xfId="1022"/>
    <cellStyle name="40% - Accent4 43 2" xfId="2035"/>
    <cellStyle name="40% - Accent4 44" xfId="1036"/>
    <cellStyle name="40% - Accent4 44 2" xfId="2049"/>
    <cellStyle name="40% - Accent4 45" xfId="1050"/>
    <cellStyle name="40% - Accent4 46" xfId="2063"/>
    <cellStyle name="40% - Accent4 47" xfId="2077"/>
    <cellStyle name="40% - Accent4 48" xfId="2091"/>
    <cellStyle name="40% - Accent4 49" xfId="2105"/>
    <cellStyle name="40% - Accent4 5" xfId="194"/>
    <cellStyle name="40% - Accent4 5 2" xfId="504"/>
    <cellStyle name="40% - Accent4 5 2 2" xfId="1517"/>
    <cellStyle name="40% - Accent4 5 3" xfId="1207"/>
    <cellStyle name="40% - Accent4 50" xfId="2119"/>
    <cellStyle name="40% - Accent4 51" xfId="2133"/>
    <cellStyle name="40% - Accent4 52" xfId="2147"/>
    <cellStyle name="40% - Accent4 53" xfId="2161"/>
    <cellStyle name="40% - Accent4 54" xfId="2175"/>
    <cellStyle name="40% - Accent4 55" xfId="2189"/>
    <cellStyle name="40% - Accent4 56" xfId="2203"/>
    <cellStyle name="40% - Accent4 57" xfId="2217"/>
    <cellStyle name="40% - Accent4 58" xfId="2231"/>
    <cellStyle name="40% - Accent4 59" xfId="2245"/>
    <cellStyle name="40% - Accent4 6" xfId="208"/>
    <cellStyle name="40% - Accent4 6 2" xfId="518"/>
    <cellStyle name="40% - Accent4 6 2 2" xfId="1531"/>
    <cellStyle name="40% - Accent4 6 3" xfId="1221"/>
    <cellStyle name="40% - Accent4 60" xfId="2259"/>
    <cellStyle name="40% - Accent4 61" xfId="2273"/>
    <cellStyle name="40% - Accent4 62" xfId="2287"/>
    <cellStyle name="40% - Accent4 63" xfId="2301"/>
    <cellStyle name="40% - Accent4 64" xfId="2315"/>
    <cellStyle name="40% - Accent4 65" xfId="2329"/>
    <cellStyle name="40% - Accent4 66" xfId="2343"/>
    <cellStyle name="40% - Accent4 67" xfId="2357"/>
    <cellStyle name="40% - Accent4 68" xfId="2371"/>
    <cellStyle name="40% - Accent4 69" xfId="2385"/>
    <cellStyle name="40% - Accent4 7" xfId="222"/>
    <cellStyle name="40% - Accent4 7 2" xfId="532"/>
    <cellStyle name="40% - Accent4 7 2 2" xfId="1545"/>
    <cellStyle name="40% - Accent4 7 3" xfId="1235"/>
    <cellStyle name="40% - Accent4 70" xfId="2399"/>
    <cellStyle name="40% - Accent4 71" xfId="2413"/>
    <cellStyle name="40% - Accent4 72" xfId="2427"/>
    <cellStyle name="40% - Accent4 73" xfId="2441"/>
    <cellStyle name="40% - Accent4 74" xfId="2455"/>
    <cellStyle name="40% - Accent4 75" xfId="2469"/>
    <cellStyle name="40% - Accent4 76" xfId="2483"/>
    <cellStyle name="40% - Accent4 77" xfId="2497"/>
    <cellStyle name="40% - Accent4 78" xfId="2511"/>
    <cellStyle name="40% - Accent4 79" xfId="2525"/>
    <cellStyle name="40% - Accent4 8" xfId="236"/>
    <cellStyle name="40% - Accent4 8 2" xfId="546"/>
    <cellStyle name="40% - Accent4 8 2 2" xfId="1559"/>
    <cellStyle name="40% - Accent4 8 3" xfId="1249"/>
    <cellStyle name="40% - Accent4 80" xfId="2539"/>
    <cellStyle name="40% - Accent4 81" xfId="2553"/>
    <cellStyle name="40% - Accent4 82" xfId="2567"/>
    <cellStyle name="40% - Accent4 83" xfId="2581"/>
    <cellStyle name="40% - Accent4 84" xfId="2595"/>
    <cellStyle name="40% - Accent4 85" xfId="2609"/>
    <cellStyle name="40% - Accent4 86" xfId="2623"/>
    <cellStyle name="40% - Accent4 87" xfId="2637"/>
    <cellStyle name="40% - Accent4 88" xfId="2651"/>
    <cellStyle name="40% - Accent4 89" xfId="2665"/>
    <cellStyle name="40% - Accent4 9" xfId="250"/>
    <cellStyle name="40% - Accent4 9 2" xfId="560"/>
    <cellStyle name="40% - Accent4 9 2 2" xfId="1573"/>
    <cellStyle name="40% - Accent4 9 3" xfId="1263"/>
    <cellStyle name="40% - Accent4 90" xfId="2679"/>
    <cellStyle name="40% - Accent4 91" xfId="2693"/>
    <cellStyle name="40% - Accent4 92" xfId="2707"/>
    <cellStyle name="40% - Accent4 93" xfId="2721"/>
    <cellStyle name="40% - Accent4 94" xfId="2736"/>
    <cellStyle name="40% - Accent4 95" xfId="2750"/>
    <cellStyle name="40% - Accent5" xfId="135" builtinId="47" customBuiltin="1"/>
    <cellStyle name="40% - Accent5 10" xfId="266"/>
    <cellStyle name="40% - Accent5 10 2" xfId="576"/>
    <cellStyle name="40% - Accent5 10 2 2" xfId="1589"/>
    <cellStyle name="40% - Accent5 10 3" xfId="1279"/>
    <cellStyle name="40% - Accent5 11" xfId="280"/>
    <cellStyle name="40% - Accent5 11 2" xfId="590"/>
    <cellStyle name="40% - Accent5 11 2 2" xfId="1603"/>
    <cellStyle name="40% - Accent5 11 3" xfId="1293"/>
    <cellStyle name="40% - Accent5 12" xfId="294"/>
    <cellStyle name="40% - Accent5 12 2" xfId="604"/>
    <cellStyle name="40% - Accent5 12 2 2" xfId="1617"/>
    <cellStyle name="40% - Accent5 12 3" xfId="1307"/>
    <cellStyle name="40% - Accent5 13" xfId="308"/>
    <cellStyle name="40% - Accent5 13 2" xfId="618"/>
    <cellStyle name="40% - Accent5 13 2 2" xfId="1631"/>
    <cellStyle name="40% - Accent5 13 3" xfId="1321"/>
    <cellStyle name="40% - Accent5 14" xfId="322"/>
    <cellStyle name="40% - Accent5 14 2" xfId="632"/>
    <cellStyle name="40% - Accent5 14 2 2" xfId="1645"/>
    <cellStyle name="40% - Accent5 14 3" xfId="1335"/>
    <cellStyle name="40% - Accent5 15" xfId="336"/>
    <cellStyle name="40% - Accent5 15 2" xfId="646"/>
    <cellStyle name="40% - Accent5 15 2 2" xfId="1659"/>
    <cellStyle name="40% - Accent5 15 3" xfId="1349"/>
    <cellStyle name="40% - Accent5 16" xfId="349"/>
    <cellStyle name="40% - Accent5 16 2" xfId="1362"/>
    <cellStyle name="40% - Accent5 17" xfId="660"/>
    <cellStyle name="40% - Accent5 17 2" xfId="1673"/>
    <cellStyle name="40% - Accent5 18" xfId="674"/>
    <cellStyle name="40% - Accent5 18 2" xfId="1687"/>
    <cellStyle name="40% - Accent5 19" xfId="688"/>
    <cellStyle name="40% - Accent5 19 2" xfId="1701"/>
    <cellStyle name="40% - Accent5 2" xfId="154"/>
    <cellStyle name="40% - Accent5 2 2" xfId="464"/>
    <cellStyle name="40% - Accent5 2 2 2" xfId="1477"/>
    <cellStyle name="40% - Accent5 2 3" xfId="1167"/>
    <cellStyle name="40% - Accent5 20" xfId="702"/>
    <cellStyle name="40% - Accent5 20 2" xfId="1715"/>
    <cellStyle name="40% - Accent5 21" xfId="716"/>
    <cellStyle name="40% - Accent5 21 2" xfId="1729"/>
    <cellStyle name="40% - Accent5 22" xfId="730"/>
    <cellStyle name="40% - Accent5 22 2" xfId="1743"/>
    <cellStyle name="40% - Accent5 23" xfId="744"/>
    <cellStyle name="40% - Accent5 23 2" xfId="1757"/>
    <cellStyle name="40% - Accent5 24" xfId="758"/>
    <cellStyle name="40% - Accent5 24 2" xfId="1771"/>
    <cellStyle name="40% - Accent5 25" xfId="772"/>
    <cellStyle name="40% - Accent5 25 2" xfId="1785"/>
    <cellStyle name="40% - Accent5 26" xfId="786"/>
    <cellStyle name="40% - Accent5 26 2" xfId="1799"/>
    <cellStyle name="40% - Accent5 27" xfId="800"/>
    <cellStyle name="40% - Accent5 27 2" xfId="1813"/>
    <cellStyle name="40% - Accent5 28" xfId="814"/>
    <cellStyle name="40% - Accent5 28 2" xfId="1827"/>
    <cellStyle name="40% - Accent5 29" xfId="828"/>
    <cellStyle name="40% - Accent5 29 2" xfId="1841"/>
    <cellStyle name="40% - Accent5 3" xfId="168"/>
    <cellStyle name="40% - Accent5 3 2" xfId="478"/>
    <cellStyle name="40% - Accent5 3 2 2" xfId="1491"/>
    <cellStyle name="40% - Accent5 3 3" xfId="1181"/>
    <cellStyle name="40% - Accent5 30" xfId="842"/>
    <cellStyle name="40% - Accent5 30 2" xfId="1855"/>
    <cellStyle name="40% - Accent5 31" xfId="856"/>
    <cellStyle name="40% - Accent5 31 2" xfId="1869"/>
    <cellStyle name="40% - Accent5 32" xfId="870"/>
    <cellStyle name="40% - Accent5 32 2" xfId="1883"/>
    <cellStyle name="40% - Accent5 33" xfId="884"/>
    <cellStyle name="40% - Accent5 33 2" xfId="1897"/>
    <cellStyle name="40% - Accent5 34" xfId="898"/>
    <cellStyle name="40% - Accent5 34 2" xfId="1911"/>
    <cellStyle name="40% - Accent5 35" xfId="912"/>
    <cellStyle name="40% - Accent5 35 2" xfId="1925"/>
    <cellStyle name="40% - Accent5 36" xfId="926"/>
    <cellStyle name="40% - Accent5 36 2" xfId="1939"/>
    <cellStyle name="40% - Accent5 37" xfId="940"/>
    <cellStyle name="40% - Accent5 37 2" xfId="1953"/>
    <cellStyle name="40% - Accent5 38" xfId="954"/>
    <cellStyle name="40% - Accent5 38 2" xfId="1967"/>
    <cellStyle name="40% - Accent5 39" xfId="968"/>
    <cellStyle name="40% - Accent5 39 2" xfId="1981"/>
    <cellStyle name="40% - Accent5 4" xfId="182"/>
    <cellStyle name="40% - Accent5 4 2" xfId="492"/>
    <cellStyle name="40% - Accent5 4 2 2" xfId="1505"/>
    <cellStyle name="40% - Accent5 4 3" xfId="1195"/>
    <cellStyle name="40% - Accent5 40" xfId="982"/>
    <cellStyle name="40% - Accent5 40 2" xfId="1995"/>
    <cellStyle name="40% - Accent5 41" xfId="996"/>
    <cellStyle name="40% - Accent5 41 2" xfId="2009"/>
    <cellStyle name="40% - Accent5 42" xfId="1010"/>
    <cellStyle name="40% - Accent5 42 2" xfId="2023"/>
    <cellStyle name="40% - Accent5 43" xfId="1024"/>
    <cellStyle name="40% - Accent5 43 2" xfId="2037"/>
    <cellStyle name="40% - Accent5 44" xfId="1038"/>
    <cellStyle name="40% - Accent5 44 2" xfId="2051"/>
    <cellStyle name="40% - Accent5 45" xfId="1052"/>
    <cellStyle name="40% - Accent5 46" xfId="2065"/>
    <cellStyle name="40% - Accent5 47" xfId="2079"/>
    <cellStyle name="40% - Accent5 48" xfId="2093"/>
    <cellStyle name="40% - Accent5 49" xfId="2107"/>
    <cellStyle name="40% - Accent5 5" xfId="196"/>
    <cellStyle name="40% - Accent5 5 2" xfId="506"/>
    <cellStyle name="40% - Accent5 5 2 2" xfId="1519"/>
    <cellStyle name="40% - Accent5 5 3" xfId="1209"/>
    <cellStyle name="40% - Accent5 50" xfId="2121"/>
    <cellStyle name="40% - Accent5 51" xfId="2135"/>
    <cellStyle name="40% - Accent5 52" xfId="2149"/>
    <cellStyle name="40% - Accent5 53" xfId="2163"/>
    <cellStyle name="40% - Accent5 54" xfId="2177"/>
    <cellStyle name="40% - Accent5 55" xfId="2191"/>
    <cellStyle name="40% - Accent5 56" xfId="2205"/>
    <cellStyle name="40% - Accent5 57" xfId="2219"/>
    <cellStyle name="40% - Accent5 58" xfId="2233"/>
    <cellStyle name="40% - Accent5 59" xfId="2247"/>
    <cellStyle name="40% - Accent5 6" xfId="210"/>
    <cellStyle name="40% - Accent5 6 2" xfId="520"/>
    <cellStyle name="40% - Accent5 6 2 2" xfId="1533"/>
    <cellStyle name="40% - Accent5 6 3" xfId="1223"/>
    <cellStyle name="40% - Accent5 60" xfId="2261"/>
    <cellStyle name="40% - Accent5 61" xfId="2275"/>
    <cellStyle name="40% - Accent5 62" xfId="2289"/>
    <cellStyle name="40% - Accent5 63" xfId="2303"/>
    <cellStyle name="40% - Accent5 64" xfId="2317"/>
    <cellStyle name="40% - Accent5 65" xfId="2331"/>
    <cellStyle name="40% - Accent5 66" xfId="2345"/>
    <cellStyle name="40% - Accent5 67" xfId="2359"/>
    <cellStyle name="40% - Accent5 68" xfId="2373"/>
    <cellStyle name="40% - Accent5 69" xfId="2387"/>
    <cellStyle name="40% - Accent5 7" xfId="224"/>
    <cellStyle name="40% - Accent5 7 2" xfId="534"/>
    <cellStyle name="40% - Accent5 7 2 2" xfId="1547"/>
    <cellStyle name="40% - Accent5 7 3" xfId="1237"/>
    <cellStyle name="40% - Accent5 70" xfId="2401"/>
    <cellStyle name="40% - Accent5 71" xfId="2415"/>
    <cellStyle name="40% - Accent5 72" xfId="2429"/>
    <cellStyle name="40% - Accent5 73" xfId="2443"/>
    <cellStyle name="40% - Accent5 74" xfId="2457"/>
    <cellStyle name="40% - Accent5 75" xfId="2471"/>
    <cellStyle name="40% - Accent5 76" xfId="2485"/>
    <cellStyle name="40% - Accent5 77" xfId="2499"/>
    <cellStyle name="40% - Accent5 78" xfId="2513"/>
    <cellStyle name="40% - Accent5 79" xfId="2527"/>
    <cellStyle name="40% - Accent5 8" xfId="238"/>
    <cellStyle name="40% - Accent5 8 2" xfId="548"/>
    <cellStyle name="40% - Accent5 8 2 2" xfId="1561"/>
    <cellStyle name="40% - Accent5 8 3" xfId="1251"/>
    <cellStyle name="40% - Accent5 80" xfId="2541"/>
    <cellStyle name="40% - Accent5 81" xfId="2555"/>
    <cellStyle name="40% - Accent5 82" xfId="2569"/>
    <cellStyle name="40% - Accent5 83" xfId="2583"/>
    <cellStyle name="40% - Accent5 84" xfId="2597"/>
    <cellStyle name="40% - Accent5 85" xfId="2611"/>
    <cellStyle name="40% - Accent5 86" xfId="2625"/>
    <cellStyle name="40% - Accent5 87" xfId="2639"/>
    <cellStyle name="40% - Accent5 88" xfId="2653"/>
    <cellStyle name="40% - Accent5 89" xfId="2667"/>
    <cellStyle name="40% - Accent5 9" xfId="252"/>
    <cellStyle name="40% - Accent5 9 2" xfId="562"/>
    <cellStyle name="40% - Accent5 9 2 2" xfId="1575"/>
    <cellStyle name="40% - Accent5 9 3" xfId="1265"/>
    <cellStyle name="40% - Accent5 90" xfId="2681"/>
    <cellStyle name="40% - Accent5 91" xfId="2695"/>
    <cellStyle name="40% - Accent5 92" xfId="2709"/>
    <cellStyle name="40% - Accent5 93" xfId="2723"/>
    <cellStyle name="40% - Accent5 94" xfId="2738"/>
    <cellStyle name="40% - Accent5 95" xfId="2752"/>
    <cellStyle name="40% - Accent6" xfId="139" builtinId="51" customBuiltin="1"/>
    <cellStyle name="40% - Accent6 10" xfId="268"/>
    <cellStyle name="40% - Accent6 10 2" xfId="578"/>
    <cellStyle name="40% - Accent6 10 2 2" xfId="1591"/>
    <cellStyle name="40% - Accent6 10 3" xfId="1281"/>
    <cellStyle name="40% - Accent6 11" xfId="282"/>
    <cellStyle name="40% - Accent6 11 2" xfId="592"/>
    <cellStyle name="40% - Accent6 11 2 2" xfId="1605"/>
    <cellStyle name="40% - Accent6 11 3" xfId="1295"/>
    <cellStyle name="40% - Accent6 12" xfId="296"/>
    <cellStyle name="40% - Accent6 12 2" xfId="606"/>
    <cellStyle name="40% - Accent6 12 2 2" xfId="1619"/>
    <cellStyle name="40% - Accent6 12 3" xfId="1309"/>
    <cellStyle name="40% - Accent6 13" xfId="310"/>
    <cellStyle name="40% - Accent6 13 2" xfId="620"/>
    <cellStyle name="40% - Accent6 13 2 2" xfId="1633"/>
    <cellStyle name="40% - Accent6 13 3" xfId="1323"/>
    <cellStyle name="40% - Accent6 14" xfId="324"/>
    <cellStyle name="40% - Accent6 14 2" xfId="634"/>
    <cellStyle name="40% - Accent6 14 2 2" xfId="1647"/>
    <cellStyle name="40% - Accent6 14 3" xfId="1337"/>
    <cellStyle name="40% - Accent6 15" xfId="338"/>
    <cellStyle name="40% - Accent6 15 2" xfId="648"/>
    <cellStyle name="40% - Accent6 15 2 2" xfId="1661"/>
    <cellStyle name="40% - Accent6 15 3" xfId="1351"/>
    <cellStyle name="40% - Accent6 16" xfId="351"/>
    <cellStyle name="40% - Accent6 16 2" xfId="1364"/>
    <cellStyle name="40% - Accent6 17" xfId="662"/>
    <cellStyle name="40% - Accent6 17 2" xfId="1675"/>
    <cellStyle name="40% - Accent6 18" xfId="676"/>
    <cellStyle name="40% - Accent6 18 2" xfId="1689"/>
    <cellStyle name="40% - Accent6 19" xfId="690"/>
    <cellStyle name="40% - Accent6 19 2" xfId="1703"/>
    <cellStyle name="40% - Accent6 2" xfId="156"/>
    <cellStyle name="40% - Accent6 2 2" xfId="466"/>
    <cellStyle name="40% - Accent6 2 2 2" xfId="1479"/>
    <cellStyle name="40% - Accent6 2 3" xfId="1169"/>
    <cellStyle name="40% - Accent6 20" xfId="704"/>
    <cellStyle name="40% - Accent6 20 2" xfId="1717"/>
    <cellStyle name="40% - Accent6 21" xfId="718"/>
    <cellStyle name="40% - Accent6 21 2" xfId="1731"/>
    <cellStyle name="40% - Accent6 22" xfId="732"/>
    <cellStyle name="40% - Accent6 22 2" xfId="1745"/>
    <cellStyle name="40% - Accent6 23" xfId="746"/>
    <cellStyle name="40% - Accent6 23 2" xfId="1759"/>
    <cellStyle name="40% - Accent6 24" xfId="760"/>
    <cellStyle name="40% - Accent6 24 2" xfId="1773"/>
    <cellStyle name="40% - Accent6 25" xfId="774"/>
    <cellStyle name="40% - Accent6 25 2" xfId="1787"/>
    <cellStyle name="40% - Accent6 26" xfId="788"/>
    <cellStyle name="40% - Accent6 26 2" xfId="1801"/>
    <cellStyle name="40% - Accent6 27" xfId="802"/>
    <cellStyle name="40% - Accent6 27 2" xfId="1815"/>
    <cellStyle name="40% - Accent6 28" xfId="816"/>
    <cellStyle name="40% - Accent6 28 2" xfId="1829"/>
    <cellStyle name="40% - Accent6 29" xfId="830"/>
    <cellStyle name="40% - Accent6 29 2" xfId="1843"/>
    <cellStyle name="40% - Accent6 3" xfId="170"/>
    <cellStyle name="40% - Accent6 3 2" xfId="480"/>
    <cellStyle name="40% - Accent6 3 2 2" xfId="1493"/>
    <cellStyle name="40% - Accent6 3 3" xfId="1183"/>
    <cellStyle name="40% - Accent6 30" xfId="844"/>
    <cellStyle name="40% - Accent6 30 2" xfId="1857"/>
    <cellStyle name="40% - Accent6 31" xfId="858"/>
    <cellStyle name="40% - Accent6 31 2" xfId="1871"/>
    <cellStyle name="40% - Accent6 32" xfId="872"/>
    <cellStyle name="40% - Accent6 32 2" xfId="1885"/>
    <cellStyle name="40% - Accent6 33" xfId="886"/>
    <cellStyle name="40% - Accent6 33 2" xfId="1899"/>
    <cellStyle name="40% - Accent6 34" xfId="900"/>
    <cellStyle name="40% - Accent6 34 2" xfId="1913"/>
    <cellStyle name="40% - Accent6 35" xfId="914"/>
    <cellStyle name="40% - Accent6 35 2" xfId="1927"/>
    <cellStyle name="40% - Accent6 36" xfId="928"/>
    <cellStyle name="40% - Accent6 36 2" xfId="1941"/>
    <cellStyle name="40% - Accent6 37" xfId="942"/>
    <cellStyle name="40% - Accent6 37 2" xfId="1955"/>
    <cellStyle name="40% - Accent6 38" xfId="956"/>
    <cellStyle name="40% - Accent6 38 2" xfId="1969"/>
    <cellStyle name="40% - Accent6 39" xfId="970"/>
    <cellStyle name="40% - Accent6 39 2" xfId="1983"/>
    <cellStyle name="40% - Accent6 4" xfId="184"/>
    <cellStyle name="40% - Accent6 4 2" xfId="494"/>
    <cellStyle name="40% - Accent6 4 2 2" xfId="1507"/>
    <cellStyle name="40% - Accent6 4 3" xfId="1197"/>
    <cellStyle name="40% - Accent6 40" xfId="984"/>
    <cellStyle name="40% - Accent6 40 2" xfId="1997"/>
    <cellStyle name="40% - Accent6 41" xfId="998"/>
    <cellStyle name="40% - Accent6 41 2" xfId="2011"/>
    <cellStyle name="40% - Accent6 42" xfId="1012"/>
    <cellStyle name="40% - Accent6 42 2" xfId="2025"/>
    <cellStyle name="40% - Accent6 43" xfId="1026"/>
    <cellStyle name="40% - Accent6 43 2" xfId="2039"/>
    <cellStyle name="40% - Accent6 44" xfId="1040"/>
    <cellStyle name="40% - Accent6 44 2" xfId="2053"/>
    <cellStyle name="40% - Accent6 45" xfId="1054"/>
    <cellStyle name="40% - Accent6 46" xfId="2067"/>
    <cellStyle name="40% - Accent6 47" xfId="2081"/>
    <cellStyle name="40% - Accent6 48" xfId="2095"/>
    <cellStyle name="40% - Accent6 49" xfId="2109"/>
    <cellStyle name="40% - Accent6 5" xfId="198"/>
    <cellStyle name="40% - Accent6 5 2" xfId="508"/>
    <cellStyle name="40% - Accent6 5 2 2" xfId="1521"/>
    <cellStyle name="40% - Accent6 5 3" xfId="1211"/>
    <cellStyle name="40% - Accent6 50" xfId="2123"/>
    <cellStyle name="40% - Accent6 51" xfId="2137"/>
    <cellStyle name="40% - Accent6 52" xfId="2151"/>
    <cellStyle name="40% - Accent6 53" xfId="2165"/>
    <cellStyle name="40% - Accent6 54" xfId="2179"/>
    <cellStyle name="40% - Accent6 55" xfId="2193"/>
    <cellStyle name="40% - Accent6 56" xfId="2207"/>
    <cellStyle name="40% - Accent6 57" xfId="2221"/>
    <cellStyle name="40% - Accent6 58" xfId="2235"/>
    <cellStyle name="40% - Accent6 59" xfId="2249"/>
    <cellStyle name="40% - Accent6 6" xfId="212"/>
    <cellStyle name="40% - Accent6 6 2" xfId="522"/>
    <cellStyle name="40% - Accent6 6 2 2" xfId="1535"/>
    <cellStyle name="40% - Accent6 6 3" xfId="1225"/>
    <cellStyle name="40% - Accent6 60" xfId="2263"/>
    <cellStyle name="40% - Accent6 61" xfId="2277"/>
    <cellStyle name="40% - Accent6 62" xfId="2291"/>
    <cellStyle name="40% - Accent6 63" xfId="2305"/>
    <cellStyle name="40% - Accent6 64" xfId="2319"/>
    <cellStyle name="40% - Accent6 65" xfId="2333"/>
    <cellStyle name="40% - Accent6 66" xfId="2347"/>
    <cellStyle name="40% - Accent6 67" xfId="2361"/>
    <cellStyle name="40% - Accent6 68" xfId="2375"/>
    <cellStyle name="40% - Accent6 69" xfId="2389"/>
    <cellStyle name="40% - Accent6 7" xfId="226"/>
    <cellStyle name="40% - Accent6 7 2" xfId="536"/>
    <cellStyle name="40% - Accent6 7 2 2" xfId="1549"/>
    <cellStyle name="40% - Accent6 7 3" xfId="1239"/>
    <cellStyle name="40% - Accent6 70" xfId="2403"/>
    <cellStyle name="40% - Accent6 71" xfId="2417"/>
    <cellStyle name="40% - Accent6 72" xfId="2431"/>
    <cellStyle name="40% - Accent6 73" xfId="2445"/>
    <cellStyle name="40% - Accent6 74" xfId="2459"/>
    <cellStyle name="40% - Accent6 75" xfId="2473"/>
    <cellStyle name="40% - Accent6 76" xfId="2487"/>
    <cellStyle name="40% - Accent6 77" xfId="2501"/>
    <cellStyle name="40% - Accent6 78" xfId="2515"/>
    <cellStyle name="40% - Accent6 79" xfId="2529"/>
    <cellStyle name="40% - Accent6 8" xfId="240"/>
    <cellStyle name="40% - Accent6 8 2" xfId="550"/>
    <cellStyle name="40% - Accent6 8 2 2" xfId="1563"/>
    <cellStyle name="40% - Accent6 8 3" xfId="1253"/>
    <cellStyle name="40% - Accent6 80" xfId="2543"/>
    <cellStyle name="40% - Accent6 81" xfId="2557"/>
    <cellStyle name="40% - Accent6 82" xfId="2571"/>
    <cellStyle name="40% - Accent6 83" xfId="2585"/>
    <cellStyle name="40% - Accent6 84" xfId="2599"/>
    <cellStyle name="40% - Accent6 85" xfId="2613"/>
    <cellStyle name="40% - Accent6 86" xfId="2627"/>
    <cellStyle name="40% - Accent6 87" xfId="2641"/>
    <cellStyle name="40% - Accent6 88" xfId="2655"/>
    <cellStyle name="40% - Accent6 89" xfId="2669"/>
    <cellStyle name="40% - Accent6 9" xfId="254"/>
    <cellStyle name="40% - Accent6 9 2" xfId="564"/>
    <cellStyle name="40% - Accent6 9 2 2" xfId="1577"/>
    <cellStyle name="40% - Accent6 9 3" xfId="1267"/>
    <cellStyle name="40% - Accent6 90" xfId="2683"/>
    <cellStyle name="40% - Accent6 91" xfId="2697"/>
    <cellStyle name="40% - Accent6 92" xfId="2711"/>
    <cellStyle name="40% - Accent6 93" xfId="2725"/>
    <cellStyle name="40% - Accent6 94" xfId="2740"/>
    <cellStyle name="40% - Accent6 95" xfId="2754"/>
    <cellStyle name="60% - Accent1" xfId="120" builtinId="32" customBuiltin="1"/>
    <cellStyle name="60% - Accent2" xfId="124" builtinId="36" customBuiltin="1"/>
    <cellStyle name="60% - Accent3" xfId="128" builtinId="40" customBuiltin="1"/>
    <cellStyle name="60% - Accent4" xfId="132" builtinId="44" customBuiltin="1"/>
    <cellStyle name="60% - Accent5" xfId="136" builtinId="48" customBuiltin="1"/>
    <cellStyle name="60% - Accent6" xfId="140" builtinId="52" customBuiltin="1"/>
    <cellStyle name="Accent1" xfId="117" builtinId="29" customBuiltin="1"/>
    <cellStyle name="Accent2" xfId="121" builtinId="33" customBuiltin="1"/>
    <cellStyle name="Accent3" xfId="125" builtinId="37" customBuiltin="1"/>
    <cellStyle name="Accent4" xfId="129" builtinId="41" customBuiltin="1"/>
    <cellStyle name="Accent5" xfId="133" builtinId="45" customBuiltin="1"/>
    <cellStyle name="Accent6" xfId="137" builtinId="49" customBuiltin="1"/>
    <cellStyle name="Bad" xfId="107" builtinId="27" customBuiltin="1"/>
    <cellStyle name="Calculation" xfId="111" builtinId="22" customBuiltin="1"/>
    <cellStyle name="Check Cell" xfId="113" builtinId="23" customBuiltin="1"/>
    <cellStyle name="Explanatory Text" xfId="115" builtinId="53" customBuiltin="1"/>
    <cellStyle name="Good" xfId="106" builtinId="26" customBuiltin="1"/>
    <cellStyle name="Heading 1" xfId="102" builtinId="16" customBuiltin="1"/>
    <cellStyle name="Heading 2" xfId="103" builtinId="17" customBuiltin="1"/>
    <cellStyle name="Heading 3" xfId="104" builtinId="18" customBuiltin="1"/>
    <cellStyle name="Heading 4" xfId="105" builtinId="19" customBuiltin="1"/>
    <cellStyle name="Input" xfId="109" builtinId="20" customBuiltin="1"/>
    <cellStyle name="Linked Cell" xfId="112" builtinId="24" customBuiltin="1"/>
    <cellStyle name="Neutral" xfId="108" builtinId="28" customBuiltin="1"/>
    <cellStyle name="Normal" xfId="0" builtinId="0"/>
    <cellStyle name="Normal 10" xfId="10"/>
    <cellStyle name="Normal 10 2" xfId="360"/>
    <cellStyle name="Normal 10 2 2" xfId="1373"/>
    <cellStyle name="Normal 10 3" xfId="1063"/>
    <cellStyle name="Normal 100" xfId="141"/>
    <cellStyle name="Normal 100 2" xfId="451"/>
    <cellStyle name="Normal 100 2 2" xfId="1464"/>
    <cellStyle name="Normal 100 3" xfId="1154"/>
    <cellStyle name="Normal 101" xfId="143"/>
    <cellStyle name="Normal 101 2" xfId="453"/>
    <cellStyle name="Normal 101 2 2" xfId="1466"/>
    <cellStyle name="Normal 101 3" xfId="1156"/>
    <cellStyle name="Normal 102" xfId="157"/>
    <cellStyle name="Normal 102 2" xfId="467"/>
    <cellStyle name="Normal 102 2 2" xfId="1480"/>
    <cellStyle name="Normal 102 3" xfId="1170"/>
    <cellStyle name="Normal 103" xfId="171"/>
    <cellStyle name="Normal 103 2" xfId="481"/>
    <cellStyle name="Normal 103 2 2" xfId="1494"/>
    <cellStyle name="Normal 103 3" xfId="1184"/>
    <cellStyle name="Normal 104" xfId="185"/>
    <cellStyle name="Normal 104 2" xfId="495"/>
    <cellStyle name="Normal 104 2 2" xfId="1508"/>
    <cellStyle name="Normal 104 3" xfId="1198"/>
    <cellStyle name="Normal 105" xfId="199"/>
    <cellStyle name="Normal 105 2" xfId="509"/>
    <cellStyle name="Normal 105 2 2" xfId="1522"/>
    <cellStyle name="Normal 105 3" xfId="1212"/>
    <cellStyle name="Normal 106" xfId="213"/>
    <cellStyle name="Normal 106 2" xfId="523"/>
    <cellStyle name="Normal 106 2 2" xfId="1536"/>
    <cellStyle name="Normal 106 3" xfId="1226"/>
    <cellStyle name="Normal 107" xfId="227"/>
    <cellStyle name="Normal 107 2" xfId="537"/>
    <cellStyle name="Normal 107 2 2" xfId="1550"/>
    <cellStyle name="Normal 107 3" xfId="1240"/>
    <cellStyle name="Normal 108" xfId="241"/>
    <cellStyle name="Normal 108 2" xfId="551"/>
    <cellStyle name="Normal 108 2 2" xfId="1564"/>
    <cellStyle name="Normal 108 3" xfId="1254"/>
    <cellStyle name="Normal 109" xfId="255"/>
    <cellStyle name="Normal 109 2" xfId="565"/>
    <cellStyle name="Normal 109 2 2" xfId="1578"/>
    <cellStyle name="Normal 109 3" xfId="1268"/>
    <cellStyle name="Normal 11" xfId="11"/>
    <cellStyle name="Normal 11 2" xfId="361"/>
    <cellStyle name="Normal 11 2 2" xfId="1374"/>
    <cellStyle name="Normal 11 3" xfId="1064"/>
    <cellStyle name="Normal 110" xfId="269"/>
    <cellStyle name="Normal 110 2" xfId="579"/>
    <cellStyle name="Normal 110 2 2" xfId="1592"/>
    <cellStyle name="Normal 110 3" xfId="1282"/>
    <cellStyle name="Normal 111" xfId="283"/>
    <cellStyle name="Normal 111 2" xfId="593"/>
    <cellStyle name="Normal 111 2 2" xfId="1606"/>
    <cellStyle name="Normal 111 3" xfId="1296"/>
    <cellStyle name="Normal 112" xfId="297"/>
    <cellStyle name="Normal 112 2" xfId="607"/>
    <cellStyle name="Normal 112 2 2" xfId="1620"/>
    <cellStyle name="Normal 112 3" xfId="1310"/>
    <cellStyle name="Normal 113" xfId="311"/>
    <cellStyle name="Normal 113 2" xfId="621"/>
    <cellStyle name="Normal 113 2 2" xfId="1634"/>
    <cellStyle name="Normal 113 3" xfId="1324"/>
    <cellStyle name="Normal 114" xfId="325"/>
    <cellStyle name="Normal 114 2" xfId="635"/>
    <cellStyle name="Normal 114 2 2" xfId="1648"/>
    <cellStyle name="Normal 114 3" xfId="1338"/>
    <cellStyle name="Normal 115" xfId="352"/>
    <cellStyle name="Normal 115 2" xfId="1365"/>
    <cellStyle name="Normal 116" xfId="339"/>
    <cellStyle name="Normal 116 2" xfId="1352"/>
    <cellStyle name="Normal 117" xfId="649"/>
    <cellStyle name="Normal 117 2" xfId="1662"/>
    <cellStyle name="Normal 118" xfId="663"/>
    <cellStyle name="Normal 118 2" xfId="1676"/>
    <cellStyle name="Normal 119" xfId="677"/>
    <cellStyle name="Normal 119 2" xfId="1690"/>
    <cellStyle name="Normal 12" xfId="12"/>
    <cellStyle name="Normal 12 2" xfId="362"/>
    <cellStyle name="Normal 12 2 2" xfId="1375"/>
    <cellStyle name="Normal 12 3" xfId="1065"/>
    <cellStyle name="Normal 120" xfId="691"/>
    <cellStyle name="Normal 120 2" xfId="1704"/>
    <cellStyle name="Normal 121" xfId="705"/>
    <cellStyle name="Normal 121 2" xfId="1718"/>
    <cellStyle name="Normal 122" xfId="719"/>
    <cellStyle name="Normal 122 2" xfId="1732"/>
    <cellStyle name="Normal 123" xfId="733"/>
    <cellStyle name="Normal 123 2" xfId="1746"/>
    <cellStyle name="Normal 124" xfId="747"/>
    <cellStyle name="Normal 124 2" xfId="1760"/>
    <cellStyle name="Normal 125" xfId="761"/>
    <cellStyle name="Normal 125 2" xfId="1774"/>
    <cellStyle name="Normal 126" xfId="775"/>
    <cellStyle name="Normal 126 2" xfId="1788"/>
    <cellStyle name="Normal 127" xfId="789"/>
    <cellStyle name="Normal 127 2" xfId="1802"/>
    <cellStyle name="Normal 128" xfId="803"/>
    <cellStyle name="Normal 128 2" xfId="1816"/>
    <cellStyle name="Normal 129" xfId="817"/>
    <cellStyle name="Normal 129 2" xfId="1830"/>
    <cellStyle name="Normal 13" xfId="14"/>
    <cellStyle name="Normal 13 2" xfId="364"/>
    <cellStyle name="Normal 13 2 2" xfId="1377"/>
    <cellStyle name="Normal 13 3" xfId="1067"/>
    <cellStyle name="Normal 130" xfId="831"/>
    <cellStyle name="Normal 130 2" xfId="1844"/>
    <cellStyle name="Normal 131" xfId="845"/>
    <cellStyle name="Normal 131 2" xfId="1858"/>
    <cellStyle name="Normal 132" xfId="859"/>
    <cellStyle name="Normal 132 2" xfId="1872"/>
    <cellStyle name="Normal 133" xfId="873"/>
    <cellStyle name="Normal 133 2" xfId="1886"/>
    <cellStyle name="Normal 134" xfId="887"/>
    <cellStyle name="Normal 134 2" xfId="1900"/>
    <cellStyle name="Normal 135" xfId="901"/>
    <cellStyle name="Normal 135 2" xfId="1914"/>
    <cellStyle name="Normal 136" xfId="915"/>
    <cellStyle name="Normal 136 2" xfId="1928"/>
    <cellStyle name="Normal 137" xfId="929"/>
    <cellStyle name="Normal 137 2" xfId="1942"/>
    <cellStyle name="Normal 138" xfId="943"/>
    <cellStyle name="Normal 138 2" xfId="1956"/>
    <cellStyle name="Normal 139" xfId="957"/>
    <cellStyle name="Normal 139 2" xfId="1970"/>
    <cellStyle name="Normal 14" xfId="15"/>
    <cellStyle name="Normal 14 2" xfId="365"/>
    <cellStyle name="Normal 14 2 2" xfId="1378"/>
    <cellStyle name="Normal 14 3" xfId="1068"/>
    <cellStyle name="Normal 140" xfId="971"/>
    <cellStyle name="Normal 140 2" xfId="1984"/>
    <cellStyle name="Normal 141" xfId="985"/>
    <cellStyle name="Normal 141 2" xfId="1998"/>
    <cellStyle name="Normal 142" xfId="999"/>
    <cellStyle name="Normal 142 2" xfId="2012"/>
    <cellStyle name="Normal 143" xfId="1013"/>
    <cellStyle name="Normal 143 2" xfId="2026"/>
    <cellStyle name="Normal 144" xfId="1027"/>
    <cellStyle name="Normal 144 2" xfId="2040"/>
    <cellStyle name="Normal 145" xfId="1041"/>
    <cellStyle name="Normal 146" xfId="1055"/>
    <cellStyle name="Normal 147" xfId="2054"/>
    <cellStyle name="Normal 148" xfId="2068"/>
    <cellStyle name="Normal 149" xfId="2082"/>
    <cellStyle name="Normal 15" xfId="16"/>
    <cellStyle name="Normal 15 2" xfId="366"/>
    <cellStyle name="Normal 15 2 2" xfId="1379"/>
    <cellStyle name="Normal 15 3" xfId="1069"/>
    <cellStyle name="Normal 150" xfId="2096"/>
    <cellStyle name="Normal 151" xfId="2110"/>
    <cellStyle name="Normal 152" xfId="2124"/>
    <cellStyle name="Normal 153" xfId="2138"/>
    <cellStyle name="Normal 154" xfId="2152"/>
    <cellStyle name="Normal 155" xfId="2166"/>
    <cellStyle name="Normal 156" xfId="2180"/>
    <cellStyle name="Normal 157" xfId="2194"/>
    <cellStyle name="Normal 158" xfId="2208"/>
    <cellStyle name="Normal 159" xfId="2222"/>
    <cellStyle name="Normal 16" xfId="17"/>
    <cellStyle name="Normal 16 2" xfId="367"/>
    <cellStyle name="Normal 16 2 2" xfId="1380"/>
    <cellStyle name="Normal 16 3" xfId="1070"/>
    <cellStyle name="Normal 160" xfId="2236"/>
    <cellStyle name="Normal 161" xfId="2250"/>
    <cellStyle name="Normal 162" xfId="2264"/>
    <cellStyle name="Normal 163" xfId="2278"/>
    <cellStyle name="Normal 164" xfId="2292"/>
    <cellStyle name="Normal 165" xfId="2306"/>
    <cellStyle name="Normal 166" xfId="2320"/>
    <cellStyle name="Normal 167" xfId="2334"/>
    <cellStyle name="Normal 168" xfId="2348"/>
    <cellStyle name="Normal 169" xfId="2362"/>
    <cellStyle name="Normal 17" xfId="18"/>
    <cellStyle name="Normal 17 2" xfId="368"/>
    <cellStyle name="Normal 17 2 2" xfId="1381"/>
    <cellStyle name="Normal 17 3" xfId="1071"/>
    <cellStyle name="Normal 170" xfId="2376"/>
    <cellStyle name="Normal 171" xfId="2390"/>
    <cellStyle name="Normal 172" xfId="2404"/>
    <cellStyle name="Normal 173" xfId="2418"/>
    <cellStyle name="Normal 174" xfId="2432"/>
    <cellStyle name="Normal 175" xfId="2446"/>
    <cellStyle name="Normal 176" xfId="2460"/>
    <cellStyle name="Normal 177" xfId="2474"/>
    <cellStyle name="Normal 178" xfId="2488"/>
    <cellStyle name="Normal 179" xfId="2502"/>
    <cellStyle name="Normal 18" xfId="19"/>
    <cellStyle name="Normal 18 2" xfId="369"/>
    <cellStyle name="Normal 18 2 2" xfId="1382"/>
    <cellStyle name="Normal 18 3" xfId="1072"/>
    <cellStyle name="Normal 180" xfId="2516"/>
    <cellStyle name="Normal 181" xfId="2530"/>
    <cellStyle name="Normal 182" xfId="2544"/>
    <cellStyle name="Normal 183" xfId="2558"/>
    <cellStyle name="Normal 184" xfId="2572"/>
    <cellStyle name="Normal 185" xfId="2586"/>
    <cellStyle name="Normal 186" xfId="2600"/>
    <cellStyle name="Normal 187" xfId="2614"/>
    <cellStyle name="Normal 188" xfId="2628"/>
    <cellStyle name="Normal 189" xfId="2642"/>
    <cellStyle name="Normal 19" xfId="20"/>
    <cellStyle name="Normal 19 2" xfId="370"/>
    <cellStyle name="Normal 19 2 2" xfId="1383"/>
    <cellStyle name="Normal 19 3" xfId="1073"/>
    <cellStyle name="Normal 190" xfId="2656"/>
    <cellStyle name="Normal 191" xfId="2670"/>
    <cellStyle name="Normal 192" xfId="2684"/>
    <cellStyle name="Normal 193" xfId="2698"/>
    <cellStyle name="Normal 194" xfId="2712"/>
    <cellStyle name="Normal 195" xfId="2726"/>
    <cellStyle name="Normal 196" xfId="2741"/>
    <cellStyle name="Normal 197" xfId="2755"/>
    <cellStyle name="Normal 198" xfId="2756"/>
    <cellStyle name="Normal 199" xfId="2757"/>
    <cellStyle name="Normal 2" xfId="1"/>
    <cellStyle name="Normal 20" xfId="21"/>
    <cellStyle name="Normal 20 2" xfId="371"/>
    <cellStyle name="Normal 20 2 2" xfId="1384"/>
    <cellStyle name="Normal 20 3" xfId="1074"/>
    <cellStyle name="Normal 200" xfId="2758"/>
    <cellStyle name="Normal 21" xfId="22"/>
    <cellStyle name="Normal 21 2" xfId="372"/>
    <cellStyle name="Normal 21 2 2" xfId="1385"/>
    <cellStyle name="Normal 21 3" xfId="1075"/>
    <cellStyle name="Normal 22" xfId="23"/>
    <cellStyle name="Normal 22 2" xfId="373"/>
    <cellStyle name="Normal 22 2 2" xfId="1386"/>
    <cellStyle name="Normal 22 3" xfId="1076"/>
    <cellStyle name="Normal 23" xfId="24"/>
    <cellStyle name="Normal 23 2" xfId="374"/>
    <cellStyle name="Normal 23 2 2" xfId="1387"/>
    <cellStyle name="Normal 23 3" xfId="1077"/>
    <cellStyle name="Normal 24" xfId="25"/>
    <cellStyle name="Normal 24 2" xfId="375"/>
    <cellStyle name="Normal 24 2 2" xfId="1388"/>
    <cellStyle name="Normal 24 3" xfId="1078"/>
    <cellStyle name="Normal 25" xfId="26"/>
    <cellStyle name="Normal 25 2" xfId="376"/>
    <cellStyle name="Normal 25 2 2" xfId="1389"/>
    <cellStyle name="Normal 25 3" xfId="1079"/>
    <cellStyle name="Normal 26" xfId="27"/>
    <cellStyle name="Normal 26 2" xfId="377"/>
    <cellStyle name="Normal 26 2 2" xfId="1390"/>
    <cellStyle name="Normal 26 3" xfId="1080"/>
    <cellStyle name="Normal 27" xfId="28"/>
    <cellStyle name="Normal 27 2" xfId="378"/>
    <cellStyle name="Normal 27 2 2" xfId="1391"/>
    <cellStyle name="Normal 27 3" xfId="1081"/>
    <cellStyle name="Normal 28" xfId="29"/>
    <cellStyle name="Normal 28 2" xfId="379"/>
    <cellStyle name="Normal 28 2 2" xfId="1392"/>
    <cellStyle name="Normal 28 3" xfId="1082"/>
    <cellStyle name="Normal 29" xfId="30"/>
    <cellStyle name="Normal 29 2" xfId="380"/>
    <cellStyle name="Normal 29 2 2" xfId="1393"/>
    <cellStyle name="Normal 29 3" xfId="1083"/>
    <cellStyle name="Normal 3" xfId="2"/>
    <cellStyle name="Normal 3 2" xfId="5"/>
    <cellStyle name="Normal 3 2 2" xfId="355"/>
    <cellStyle name="Normal 3 2 2 2" xfId="1368"/>
    <cellStyle name="Normal 3 2 3" xfId="1058"/>
    <cellStyle name="Normal 3 3" xfId="13"/>
    <cellStyle name="Normal 3 3 2" xfId="363"/>
    <cellStyle name="Normal 3 3 2 2" xfId="1376"/>
    <cellStyle name="Normal 3 3 3" xfId="1066"/>
    <cellStyle name="Normal 3 4" xfId="353"/>
    <cellStyle name="Normal 3 4 2" xfId="1366"/>
    <cellStyle name="Normal 3 5" xfId="1056"/>
    <cellStyle name="Normal 30" xfId="31"/>
    <cellStyle name="Normal 30 2" xfId="381"/>
    <cellStyle name="Normal 30 2 2" xfId="1394"/>
    <cellStyle name="Normal 30 3" xfId="1084"/>
    <cellStyle name="Normal 31" xfId="32"/>
    <cellStyle name="Normal 31 2" xfId="382"/>
    <cellStyle name="Normal 31 2 2" xfId="1395"/>
    <cellStyle name="Normal 31 3" xfId="1085"/>
    <cellStyle name="Normal 32" xfId="33"/>
    <cellStyle name="Normal 32 2" xfId="383"/>
    <cellStyle name="Normal 32 2 2" xfId="1396"/>
    <cellStyle name="Normal 32 3" xfId="1086"/>
    <cellStyle name="Normal 33" xfId="34"/>
    <cellStyle name="Normal 33 2" xfId="384"/>
    <cellStyle name="Normal 33 2 2" xfId="1397"/>
    <cellStyle name="Normal 33 3" xfId="1087"/>
    <cellStyle name="Normal 34" xfId="35"/>
    <cellStyle name="Normal 34 2" xfId="385"/>
    <cellStyle name="Normal 34 2 2" xfId="1398"/>
    <cellStyle name="Normal 34 3" xfId="1088"/>
    <cellStyle name="Normal 35" xfId="36"/>
    <cellStyle name="Normal 35 2" xfId="386"/>
    <cellStyle name="Normal 35 2 2" xfId="1399"/>
    <cellStyle name="Normal 35 3" xfId="1089"/>
    <cellStyle name="Normal 36" xfId="37"/>
    <cellStyle name="Normal 36 2" xfId="387"/>
    <cellStyle name="Normal 36 2 2" xfId="1400"/>
    <cellStyle name="Normal 36 3" xfId="1090"/>
    <cellStyle name="Normal 37" xfId="38"/>
    <cellStyle name="Normal 37 2" xfId="388"/>
    <cellStyle name="Normal 37 2 2" xfId="1401"/>
    <cellStyle name="Normal 37 3" xfId="1091"/>
    <cellStyle name="Normal 38" xfId="39"/>
    <cellStyle name="Normal 38 2" xfId="389"/>
    <cellStyle name="Normal 38 2 2" xfId="1402"/>
    <cellStyle name="Normal 38 3" xfId="1092"/>
    <cellStyle name="Normal 39" xfId="40"/>
    <cellStyle name="Normal 39 2" xfId="390"/>
    <cellStyle name="Normal 39 2 2" xfId="1403"/>
    <cellStyle name="Normal 39 3" xfId="1093"/>
    <cellStyle name="Normal 4" xfId="4"/>
    <cellStyle name="Normal 40" xfId="41"/>
    <cellStyle name="Normal 40 2" xfId="391"/>
    <cellStyle name="Normal 40 2 2" xfId="1404"/>
    <cellStyle name="Normal 40 3" xfId="1094"/>
    <cellStyle name="Normal 41" xfId="42"/>
    <cellStyle name="Normal 41 2" xfId="392"/>
    <cellStyle name="Normal 41 2 2" xfId="1405"/>
    <cellStyle name="Normal 41 3" xfId="1095"/>
    <cellStyle name="Normal 42" xfId="43"/>
    <cellStyle name="Normal 42 2" xfId="393"/>
    <cellStyle name="Normal 42 2 2" xfId="1406"/>
    <cellStyle name="Normal 42 3" xfId="1096"/>
    <cellStyle name="Normal 43" xfId="44"/>
    <cellStyle name="Normal 43 2" xfId="394"/>
    <cellStyle name="Normal 43 2 2" xfId="1407"/>
    <cellStyle name="Normal 43 3" xfId="1097"/>
    <cellStyle name="Normal 44" xfId="45"/>
    <cellStyle name="Normal 44 2" xfId="395"/>
    <cellStyle name="Normal 44 2 2" xfId="1408"/>
    <cellStyle name="Normal 44 3" xfId="1098"/>
    <cellStyle name="Normal 45" xfId="46"/>
    <cellStyle name="Normal 45 2" xfId="396"/>
    <cellStyle name="Normal 45 2 2" xfId="1409"/>
    <cellStyle name="Normal 45 3" xfId="1099"/>
    <cellStyle name="Normal 46" xfId="47"/>
    <cellStyle name="Normal 46 2" xfId="397"/>
    <cellStyle name="Normal 46 2 2" xfId="1410"/>
    <cellStyle name="Normal 46 3" xfId="1100"/>
    <cellStyle name="Normal 47" xfId="48"/>
    <cellStyle name="Normal 47 2" xfId="398"/>
    <cellStyle name="Normal 47 2 2" xfId="1411"/>
    <cellStyle name="Normal 47 3" xfId="1101"/>
    <cellStyle name="Normal 48" xfId="49"/>
    <cellStyle name="Normal 48 2" xfId="399"/>
    <cellStyle name="Normal 48 2 2" xfId="1412"/>
    <cellStyle name="Normal 48 3" xfId="1102"/>
    <cellStyle name="Normal 49" xfId="50"/>
    <cellStyle name="Normal 49 2" xfId="400"/>
    <cellStyle name="Normal 49 2 2" xfId="1413"/>
    <cellStyle name="Normal 49 3" xfId="1103"/>
    <cellStyle name="Normal 5" xfId="3"/>
    <cellStyle name="Normal 5 2" xfId="354"/>
    <cellStyle name="Normal 5 2 2" xfId="1367"/>
    <cellStyle name="Normal 5 3" xfId="1057"/>
    <cellStyle name="Normal 50" xfId="51"/>
    <cellStyle name="Normal 50 2" xfId="401"/>
    <cellStyle name="Normal 50 2 2" xfId="1414"/>
    <cellStyle name="Normal 50 3" xfId="1104"/>
    <cellStyle name="Normal 51" xfId="52"/>
    <cellStyle name="Normal 51 2" xfId="402"/>
    <cellStyle name="Normal 51 2 2" xfId="1415"/>
    <cellStyle name="Normal 51 3" xfId="1105"/>
    <cellStyle name="Normal 52" xfId="53"/>
    <cellStyle name="Normal 52 2" xfId="403"/>
    <cellStyle name="Normal 52 2 2" xfId="1416"/>
    <cellStyle name="Normal 52 3" xfId="1106"/>
    <cellStyle name="Normal 53" xfId="54"/>
    <cellStyle name="Normal 53 2" xfId="404"/>
    <cellStyle name="Normal 53 2 2" xfId="1417"/>
    <cellStyle name="Normal 53 3" xfId="1107"/>
    <cellStyle name="Normal 54" xfId="55"/>
    <cellStyle name="Normal 54 2" xfId="405"/>
    <cellStyle name="Normal 54 2 2" xfId="1418"/>
    <cellStyle name="Normal 54 3" xfId="1108"/>
    <cellStyle name="Normal 55" xfId="56"/>
    <cellStyle name="Normal 55 2" xfId="406"/>
    <cellStyle name="Normal 55 2 2" xfId="1419"/>
    <cellStyle name="Normal 55 3" xfId="1109"/>
    <cellStyle name="Normal 56" xfId="57"/>
    <cellStyle name="Normal 56 2" xfId="407"/>
    <cellStyle name="Normal 56 2 2" xfId="1420"/>
    <cellStyle name="Normal 56 3" xfId="1110"/>
    <cellStyle name="Normal 57" xfId="58"/>
    <cellStyle name="Normal 57 2" xfId="408"/>
    <cellStyle name="Normal 57 2 2" xfId="1421"/>
    <cellStyle name="Normal 57 3" xfId="1111"/>
    <cellStyle name="Normal 58" xfId="59"/>
    <cellStyle name="Normal 58 2" xfId="409"/>
    <cellStyle name="Normal 58 2 2" xfId="1422"/>
    <cellStyle name="Normal 58 3" xfId="1112"/>
    <cellStyle name="Normal 59" xfId="60"/>
    <cellStyle name="Normal 59 2" xfId="410"/>
    <cellStyle name="Normal 59 2 2" xfId="1423"/>
    <cellStyle name="Normal 59 3" xfId="1113"/>
    <cellStyle name="Normal 6" xfId="6"/>
    <cellStyle name="Normal 6 2" xfId="356"/>
    <cellStyle name="Normal 6 2 2" xfId="1369"/>
    <cellStyle name="Normal 6 3" xfId="1059"/>
    <cellStyle name="Normal 60" xfId="61"/>
    <cellStyle name="Normal 60 2" xfId="411"/>
    <cellStyle name="Normal 60 2 2" xfId="1424"/>
    <cellStyle name="Normal 60 3" xfId="1114"/>
    <cellStyle name="Normal 61" xfId="62"/>
    <cellStyle name="Normal 61 2" xfId="412"/>
    <cellStyle name="Normal 61 2 2" xfId="1425"/>
    <cellStyle name="Normal 61 3" xfId="1115"/>
    <cellStyle name="Normal 62" xfId="63"/>
    <cellStyle name="Normal 62 2" xfId="413"/>
    <cellStyle name="Normal 62 2 2" xfId="1426"/>
    <cellStyle name="Normal 62 3" xfId="1116"/>
    <cellStyle name="Normal 63" xfId="64"/>
    <cellStyle name="Normal 63 2" xfId="414"/>
    <cellStyle name="Normal 63 2 2" xfId="1427"/>
    <cellStyle name="Normal 63 3" xfId="1117"/>
    <cellStyle name="Normal 64" xfId="65"/>
    <cellStyle name="Normal 64 2" xfId="415"/>
    <cellStyle name="Normal 64 2 2" xfId="1428"/>
    <cellStyle name="Normal 64 3" xfId="1118"/>
    <cellStyle name="Normal 65" xfId="66"/>
    <cellStyle name="Normal 65 2" xfId="416"/>
    <cellStyle name="Normal 65 2 2" xfId="1429"/>
    <cellStyle name="Normal 65 3" xfId="1119"/>
    <cellStyle name="Normal 66" xfId="67"/>
    <cellStyle name="Normal 66 2" xfId="417"/>
    <cellStyle name="Normal 66 2 2" xfId="1430"/>
    <cellStyle name="Normal 66 3" xfId="1120"/>
    <cellStyle name="Normal 67" xfId="68"/>
    <cellStyle name="Normal 67 2" xfId="418"/>
    <cellStyle name="Normal 67 2 2" xfId="1431"/>
    <cellStyle name="Normal 67 3" xfId="1121"/>
    <cellStyle name="Normal 68" xfId="69"/>
    <cellStyle name="Normal 68 2" xfId="419"/>
    <cellStyle name="Normal 68 2 2" xfId="1432"/>
    <cellStyle name="Normal 68 3" xfId="1122"/>
    <cellStyle name="Normal 69" xfId="70"/>
    <cellStyle name="Normal 69 2" xfId="420"/>
    <cellStyle name="Normal 69 2 2" xfId="1433"/>
    <cellStyle name="Normal 69 3" xfId="1123"/>
    <cellStyle name="Normal 7" xfId="7"/>
    <cellStyle name="Normal 7 2" xfId="357"/>
    <cellStyle name="Normal 7 2 2" xfId="1370"/>
    <cellStyle name="Normal 7 3" xfId="1060"/>
    <cellStyle name="Normal 70" xfId="71"/>
    <cellStyle name="Normal 70 2" xfId="421"/>
    <cellStyle name="Normal 70 2 2" xfId="1434"/>
    <cellStyle name="Normal 70 3" xfId="1124"/>
    <cellStyle name="Normal 71" xfId="72"/>
    <cellStyle name="Normal 71 2" xfId="422"/>
    <cellStyle name="Normal 71 2 2" xfId="1435"/>
    <cellStyle name="Normal 71 3" xfId="1125"/>
    <cellStyle name="Normal 72" xfId="73"/>
    <cellStyle name="Normal 72 2" xfId="423"/>
    <cellStyle name="Normal 72 2 2" xfId="1436"/>
    <cellStyle name="Normal 72 3" xfId="1126"/>
    <cellStyle name="Normal 73" xfId="74"/>
    <cellStyle name="Normal 73 2" xfId="424"/>
    <cellStyle name="Normal 73 2 2" xfId="1437"/>
    <cellStyle name="Normal 73 3" xfId="1127"/>
    <cellStyle name="Normal 74" xfId="75"/>
    <cellStyle name="Normal 74 2" xfId="425"/>
    <cellStyle name="Normal 74 2 2" xfId="1438"/>
    <cellStyle name="Normal 74 3" xfId="1128"/>
    <cellStyle name="Normal 75" xfId="76"/>
    <cellStyle name="Normal 75 2" xfId="426"/>
    <cellStyle name="Normal 75 2 2" xfId="1439"/>
    <cellStyle name="Normal 75 3" xfId="1129"/>
    <cellStyle name="Normal 76" xfId="77"/>
    <cellStyle name="Normal 76 2" xfId="427"/>
    <cellStyle name="Normal 76 2 2" xfId="1440"/>
    <cellStyle name="Normal 76 3" xfId="1130"/>
    <cellStyle name="Normal 77" xfId="78"/>
    <cellStyle name="Normal 77 2" xfId="428"/>
    <cellStyle name="Normal 77 2 2" xfId="1441"/>
    <cellStyle name="Normal 77 3" xfId="1131"/>
    <cellStyle name="Normal 78" xfId="79"/>
    <cellStyle name="Normal 78 2" xfId="429"/>
    <cellStyle name="Normal 78 2 2" xfId="1442"/>
    <cellStyle name="Normal 78 3" xfId="1132"/>
    <cellStyle name="Normal 79" xfId="80"/>
    <cellStyle name="Normal 79 2" xfId="430"/>
    <cellStyle name="Normal 79 2 2" xfId="1443"/>
    <cellStyle name="Normal 79 3" xfId="1133"/>
    <cellStyle name="Normal 8" xfId="8"/>
    <cellStyle name="Normal 8 2" xfId="358"/>
    <cellStyle name="Normal 8 2 2" xfId="1371"/>
    <cellStyle name="Normal 8 3" xfId="1061"/>
    <cellStyle name="Normal 80" xfId="81"/>
    <cellStyle name="Normal 80 2" xfId="431"/>
    <cellStyle name="Normal 80 2 2" xfId="1444"/>
    <cellStyle name="Normal 80 3" xfId="1134"/>
    <cellStyle name="Normal 81" xfId="82"/>
    <cellStyle name="Normal 81 2" xfId="432"/>
    <cellStyle name="Normal 81 2 2" xfId="1445"/>
    <cellStyle name="Normal 81 3" xfId="1135"/>
    <cellStyle name="Normal 82" xfId="83"/>
    <cellStyle name="Normal 82 2" xfId="433"/>
    <cellStyle name="Normal 82 2 2" xfId="1446"/>
    <cellStyle name="Normal 82 3" xfId="1136"/>
    <cellStyle name="Normal 83" xfId="84"/>
    <cellStyle name="Normal 83 2" xfId="434"/>
    <cellStyle name="Normal 83 2 2" xfId="1447"/>
    <cellStyle name="Normal 83 3" xfId="1137"/>
    <cellStyle name="Normal 84" xfId="85"/>
    <cellStyle name="Normal 84 2" xfId="435"/>
    <cellStyle name="Normal 84 2 2" xfId="1448"/>
    <cellStyle name="Normal 84 3" xfId="1138"/>
    <cellStyle name="Normal 85" xfId="86"/>
    <cellStyle name="Normal 85 2" xfId="436"/>
    <cellStyle name="Normal 85 2 2" xfId="1449"/>
    <cellStyle name="Normal 85 3" xfId="1139"/>
    <cellStyle name="Normal 86" xfId="87"/>
    <cellStyle name="Normal 86 2" xfId="437"/>
    <cellStyle name="Normal 86 2 2" xfId="1450"/>
    <cellStyle name="Normal 86 3" xfId="1140"/>
    <cellStyle name="Normal 87" xfId="88"/>
    <cellStyle name="Normal 87 2" xfId="438"/>
    <cellStyle name="Normal 87 2 2" xfId="1451"/>
    <cellStyle name="Normal 87 3" xfId="1141"/>
    <cellStyle name="Normal 88" xfId="89"/>
    <cellStyle name="Normal 88 2" xfId="439"/>
    <cellStyle name="Normal 88 2 2" xfId="1452"/>
    <cellStyle name="Normal 88 3" xfId="1142"/>
    <cellStyle name="Normal 89" xfId="90"/>
    <cellStyle name="Normal 89 2" xfId="440"/>
    <cellStyle name="Normal 89 2 2" xfId="1453"/>
    <cellStyle name="Normal 89 3" xfId="1143"/>
    <cellStyle name="Normal 9" xfId="9"/>
    <cellStyle name="Normal 9 2" xfId="359"/>
    <cellStyle name="Normal 9 2 2" xfId="1372"/>
    <cellStyle name="Normal 9 3" xfId="1062"/>
    <cellStyle name="Normal 90" xfId="91"/>
    <cellStyle name="Normal 90 2" xfId="441"/>
    <cellStyle name="Normal 90 2 2" xfId="1454"/>
    <cellStyle name="Normal 90 3" xfId="1144"/>
    <cellStyle name="Normal 91" xfId="92"/>
    <cellStyle name="Normal 91 2" xfId="442"/>
    <cellStyle name="Normal 91 2 2" xfId="1455"/>
    <cellStyle name="Normal 91 3" xfId="1145"/>
    <cellStyle name="Normal 92" xfId="93"/>
    <cellStyle name="Normal 92 2" xfId="443"/>
    <cellStyle name="Normal 92 2 2" xfId="1456"/>
    <cellStyle name="Normal 92 3" xfId="1146"/>
    <cellStyle name="Normal 93" xfId="94"/>
    <cellStyle name="Normal 93 2" xfId="444"/>
    <cellStyle name="Normal 93 2 2" xfId="1457"/>
    <cellStyle name="Normal 93 3" xfId="1147"/>
    <cellStyle name="Normal 94" xfId="95"/>
    <cellStyle name="Normal 94 2" xfId="445"/>
    <cellStyle name="Normal 94 2 2" xfId="1458"/>
    <cellStyle name="Normal 94 3" xfId="1148"/>
    <cellStyle name="Normal 95" xfId="96"/>
    <cellStyle name="Normal 95 2" xfId="446"/>
    <cellStyle name="Normal 95 2 2" xfId="1459"/>
    <cellStyle name="Normal 95 3" xfId="1149"/>
    <cellStyle name="Normal 96" xfId="97"/>
    <cellStyle name="Normal 96 2" xfId="447"/>
    <cellStyle name="Normal 96 2 2" xfId="1460"/>
    <cellStyle name="Normal 96 3" xfId="1150"/>
    <cellStyle name="Normal 97" xfId="98"/>
    <cellStyle name="Normal 97 2" xfId="448"/>
    <cellStyle name="Normal 97 2 2" xfId="1461"/>
    <cellStyle name="Normal 97 3" xfId="1151"/>
    <cellStyle name="Normal 98" xfId="99"/>
    <cellStyle name="Normal 98 2" xfId="449"/>
    <cellStyle name="Normal 98 2 2" xfId="1462"/>
    <cellStyle name="Normal 98 3" xfId="1152"/>
    <cellStyle name="Normal 99" xfId="100"/>
    <cellStyle name="Normal 99 2" xfId="450"/>
    <cellStyle name="Normal 99 2 2" xfId="1463"/>
    <cellStyle name="Normal 99 3" xfId="1153"/>
    <cellStyle name="Note 10" xfId="242"/>
    <cellStyle name="Note 10 2" xfId="552"/>
    <cellStyle name="Note 10 2 2" xfId="1565"/>
    <cellStyle name="Note 10 3" xfId="1255"/>
    <cellStyle name="Note 11" xfId="256"/>
    <cellStyle name="Note 11 2" xfId="566"/>
    <cellStyle name="Note 11 2 2" xfId="1579"/>
    <cellStyle name="Note 11 3" xfId="1269"/>
    <cellStyle name="Note 12" xfId="270"/>
    <cellStyle name="Note 12 2" xfId="580"/>
    <cellStyle name="Note 12 2 2" xfId="1593"/>
    <cellStyle name="Note 12 3" xfId="1283"/>
    <cellStyle name="Note 13" xfId="284"/>
    <cellStyle name="Note 13 2" xfId="594"/>
    <cellStyle name="Note 13 2 2" xfId="1607"/>
    <cellStyle name="Note 13 3" xfId="1297"/>
    <cellStyle name="Note 14" xfId="298"/>
    <cellStyle name="Note 14 2" xfId="608"/>
    <cellStyle name="Note 14 2 2" xfId="1621"/>
    <cellStyle name="Note 14 3" xfId="1311"/>
    <cellStyle name="Note 15" xfId="312"/>
    <cellStyle name="Note 15 2" xfId="622"/>
    <cellStyle name="Note 15 2 2" xfId="1635"/>
    <cellStyle name="Note 15 3" xfId="1325"/>
    <cellStyle name="Note 16" xfId="326"/>
    <cellStyle name="Note 16 2" xfId="636"/>
    <cellStyle name="Note 16 2 2" xfId="1649"/>
    <cellStyle name="Note 16 3" xfId="1339"/>
    <cellStyle name="Note 17" xfId="650"/>
    <cellStyle name="Note 17 2" xfId="1663"/>
    <cellStyle name="Note 18" xfId="664"/>
    <cellStyle name="Note 18 2" xfId="1677"/>
    <cellStyle name="Note 19" xfId="678"/>
    <cellStyle name="Note 19 2" xfId="1691"/>
    <cellStyle name="Note 2" xfId="142"/>
    <cellStyle name="Note 2 2" xfId="452"/>
    <cellStyle name="Note 2 2 2" xfId="1465"/>
    <cellStyle name="Note 2 3" xfId="1155"/>
    <cellStyle name="Note 20" xfId="692"/>
    <cellStyle name="Note 20 2" xfId="1705"/>
    <cellStyle name="Note 21" xfId="706"/>
    <cellStyle name="Note 21 2" xfId="1719"/>
    <cellStyle name="Note 22" xfId="720"/>
    <cellStyle name="Note 22 2" xfId="1733"/>
    <cellStyle name="Note 23" xfId="734"/>
    <cellStyle name="Note 23 2" xfId="1747"/>
    <cellStyle name="Note 24" xfId="748"/>
    <cellStyle name="Note 24 2" xfId="1761"/>
    <cellStyle name="Note 25" xfId="762"/>
    <cellStyle name="Note 25 2" xfId="1775"/>
    <cellStyle name="Note 26" xfId="776"/>
    <cellStyle name="Note 26 2" xfId="1789"/>
    <cellStyle name="Note 27" xfId="790"/>
    <cellStyle name="Note 27 2" xfId="1803"/>
    <cellStyle name="Note 28" xfId="804"/>
    <cellStyle name="Note 28 2" xfId="1817"/>
    <cellStyle name="Note 29" xfId="818"/>
    <cellStyle name="Note 29 2" xfId="1831"/>
    <cellStyle name="Note 3" xfId="144"/>
    <cellStyle name="Note 3 2" xfId="454"/>
    <cellStyle name="Note 3 2 2" xfId="1467"/>
    <cellStyle name="Note 3 3" xfId="1157"/>
    <cellStyle name="Note 30" xfId="832"/>
    <cellStyle name="Note 30 2" xfId="1845"/>
    <cellStyle name="Note 31" xfId="846"/>
    <cellStyle name="Note 31 2" xfId="1859"/>
    <cellStyle name="Note 32" xfId="860"/>
    <cellStyle name="Note 32 2" xfId="1873"/>
    <cellStyle name="Note 33" xfId="874"/>
    <cellStyle name="Note 33 2" xfId="1887"/>
    <cellStyle name="Note 34" xfId="888"/>
    <cellStyle name="Note 34 2" xfId="1901"/>
    <cellStyle name="Note 35" xfId="902"/>
    <cellStyle name="Note 35 2" xfId="1915"/>
    <cellStyle name="Note 36" xfId="916"/>
    <cellStyle name="Note 36 2" xfId="1929"/>
    <cellStyle name="Note 37" xfId="930"/>
    <cellStyle name="Note 37 2" xfId="1943"/>
    <cellStyle name="Note 38" xfId="944"/>
    <cellStyle name="Note 38 2" xfId="1957"/>
    <cellStyle name="Note 39" xfId="958"/>
    <cellStyle name="Note 39 2" xfId="1971"/>
    <cellStyle name="Note 4" xfId="158"/>
    <cellStyle name="Note 4 2" xfId="468"/>
    <cellStyle name="Note 4 2 2" xfId="1481"/>
    <cellStyle name="Note 4 3" xfId="1171"/>
    <cellStyle name="Note 40" xfId="972"/>
    <cellStyle name="Note 40 2" xfId="1985"/>
    <cellStyle name="Note 41" xfId="986"/>
    <cellStyle name="Note 41 2" xfId="1999"/>
    <cellStyle name="Note 42" xfId="1000"/>
    <cellStyle name="Note 42 2" xfId="2013"/>
    <cellStyle name="Note 43" xfId="1014"/>
    <cellStyle name="Note 43 2" xfId="2027"/>
    <cellStyle name="Note 44" xfId="1028"/>
    <cellStyle name="Note 44 2" xfId="2041"/>
    <cellStyle name="Note 45" xfId="1042"/>
    <cellStyle name="Note 46" xfId="2055"/>
    <cellStyle name="Note 47" xfId="2069"/>
    <cellStyle name="Note 48" xfId="2083"/>
    <cellStyle name="Note 49" xfId="2097"/>
    <cellStyle name="Note 5" xfId="172"/>
    <cellStyle name="Note 5 2" xfId="482"/>
    <cellStyle name="Note 5 2 2" xfId="1495"/>
    <cellStyle name="Note 5 3" xfId="1185"/>
    <cellStyle name="Note 50" xfId="2111"/>
    <cellStyle name="Note 51" xfId="2125"/>
    <cellStyle name="Note 52" xfId="2139"/>
    <cellStyle name="Note 53" xfId="2153"/>
    <cellStyle name="Note 54" xfId="2167"/>
    <cellStyle name="Note 55" xfId="2181"/>
    <cellStyle name="Note 56" xfId="2195"/>
    <cellStyle name="Note 57" xfId="2209"/>
    <cellStyle name="Note 58" xfId="2223"/>
    <cellStyle name="Note 59" xfId="2237"/>
    <cellStyle name="Note 6" xfId="186"/>
    <cellStyle name="Note 6 2" xfId="496"/>
    <cellStyle name="Note 6 2 2" xfId="1509"/>
    <cellStyle name="Note 6 3" xfId="1199"/>
    <cellStyle name="Note 60" xfId="2251"/>
    <cellStyle name="Note 61" xfId="2265"/>
    <cellStyle name="Note 62" xfId="2279"/>
    <cellStyle name="Note 63" xfId="2293"/>
    <cellStyle name="Note 64" xfId="2307"/>
    <cellStyle name="Note 65" xfId="2321"/>
    <cellStyle name="Note 66" xfId="2335"/>
    <cellStyle name="Note 67" xfId="2349"/>
    <cellStyle name="Note 68" xfId="2363"/>
    <cellStyle name="Note 69" xfId="2377"/>
    <cellStyle name="Note 7" xfId="200"/>
    <cellStyle name="Note 7 2" xfId="510"/>
    <cellStyle name="Note 7 2 2" xfId="1523"/>
    <cellStyle name="Note 7 3" xfId="1213"/>
    <cellStyle name="Note 70" xfId="2391"/>
    <cellStyle name="Note 71" xfId="2405"/>
    <cellStyle name="Note 72" xfId="2419"/>
    <cellStyle name="Note 73" xfId="2433"/>
    <cellStyle name="Note 74" xfId="2447"/>
    <cellStyle name="Note 75" xfId="2461"/>
    <cellStyle name="Note 76" xfId="2475"/>
    <cellStyle name="Note 77" xfId="2489"/>
    <cellStyle name="Note 78" xfId="2503"/>
    <cellStyle name="Note 79" xfId="2517"/>
    <cellStyle name="Note 8" xfId="214"/>
    <cellStyle name="Note 8 2" xfId="524"/>
    <cellStyle name="Note 8 2 2" xfId="1537"/>
    <cellStyle name="Note 8 3" xfId="1227"/>
    <cellStyle name="Note 80" xfId="2531"/>
    <cellStyle name="Note 81" xfId="2545"/>
    <cellStyle name="Note 82" xfId="2559"/>
    <cellStyle name="Note 83" xfId="2573"/>
    <cellStyle name="Note 84" xfId="2587"/>
    <cellStyle name="Note 85" xfId="2601"/>
    <cellStyle name="Note 86" xfId="2615"/>
    <cellStyle name="Note 87" xfId="2629"/>
    <cellStyle name="Note 88" xfId="2643"/>
    <cellStyle name="Note 89" xfId="2657"/>
    <cellStyle name="Note 9" xfId="228"/>
    <cellStyle name="Note 9 2" xfId="538"/>
    <cellStyle name="Note 9 2 2" xfId="1551"/>
    <cellStyle name="Note 9 3" xfId="1241"/>
    <cellStyle name="Note 90" xfId="2671"/>
    <cellStyle name="Note 91" xfId="2685"/>
    <cellStyle name="Note 92" xfId="2699"/>
    <cellStyle name="Note 93" xfId="2713"/>
    <cellStyle name="Note 94" xfId="2728"/>
    <cellStyle name="Note 95" xfId="2742"/>
    <cellStyle name="Output" xfId="110" builtinId="21" customBuiltin="1"/>
    <cellStyle name="Title" xfId="101" builtinId="15" customBuiltin="1"/>
    <cellStyle name="Title 2" xfId="2727"/>
    <cellStyle name="Total" xfId="116" builtinId="25" customBuiltin="1"/>
    <cellStyle name="Warning Text" xfId="11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0000"/>
      <rgbColor rgb="00FF0000"/>
      <rgbColor rgb="00006400"/>
      <rgbColor rgb="00D3D3D3"/>
      <rgbColor rgb="0080808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Nov-16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Sheet1!$D$78:$D$96</c:f>
              <c:numCache>
                <c:formatCode>General</c:formatCode>
                <c:ptCount val="19"/>
                <c:pt idx="0">
                  <c:v>7.4929999999999997E-2</c:v>
                </c:pt>
                <c:pt idx="1">
                  <c:v>7.6139999999999999E-2</c:v>
                </c:pt>
                <c:pt idx="2">
                  <c:v>7.6840000000000006E-2</c:v>
                </c:pt>
                <c:pt idx="3">
                  <c:v>7.8109999999999999E-2</c:v>
                </c:pt>
                <c:pt idx="4">
                  <c:v>7.9070000000000001E-2</c:v>
                </c:pt>
                <c:pt idx="5">
                  <c:v>7.9490000000000005E-2</c:v>
                </c:pt>
                <c:pt idx="6">
                  <c:v>7.9829999999999998E-2</c:v>
                </c:pt>
                <c:pt idx="7">
                  <c:v>7.8909999999999994E-2</c:v>
                </c:pt>
                <c:pt idx="8">
                  <c:v>7.868E-2</c:v>
                </c:pt>
                <c:pt idx="9">
                  <c:v>8.0379999999999993E-2</c:v>
                </c:pt>
                <c:pt idx="10">
                  <c:v>8.1619999999999998E-2</c:v>
                </c:pt>
                <c:pt idx="11">
                  <c:v>8.1360000000000002E-2</c:v>
                </c:pt>
                <c:pt idx="12">
                  <c:v>8.029E-2</c:v>
                </c:pt>
                <c:pt idx="13">
                  <c:v>8.0500000000000002E-2</c:v>
                </c:pt>
                <c:pt idx="14">
                  <c:v>8.0619999999999997E-2</c:v>
                </c:pt>
                <c:pt idx="15">
                  <c:v>8.1100000000000005E-2</c:v>
                </c:pt>
                <c:pt idx="16">
                  <c:v>8.1559999999999994E-2</c:v>
                </c:pt>
                <c:pt idx="17">
                  <c:v>8.1640000000000004E-2</c:v>
                </c:pt>
                <c:pt idx="18">
                  <c:v>8.1809999999999994E-2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A-4925-AF12-B71306AD89BA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Dec-16</c:v>
                </c:pt>
              </c:strCache>
            </c:strRef>
          </c:tx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DAAA-4925-AF12-B71306AD89BA}"/>
              </c:ext>
            </c:extLst>
          </c:dPt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Sheet1!$E$78:$E$96</c:f>
              <c:numCache>
                <c:formatCode>General</c:formatCode>
                <c:ptCount val="19"/>
                <c:pt idx="0">
                  <c:v>7.9850000000000004E-2</c:v>
                </c:pt>
                <c:pt idx="1">
                  <c:v>8.004E-2</c:v>
                </c:pt>
                <c:pt idx="2">
                  <c:v>8.0960000000000004E-2</c:v>
                </c:pt>
                <c:pt idx="3">
                  <c:v>8.1640000000000004E-2</c:v>
                </c:pt>
                <c:pt idx="4">
                  <c:v>8.1850000000000006E-2</c:v>
                </c:pt>
                <c:pt idx="5">
                  <c:v>8.201E-2</c:v>
                </c:pt>
                <c:pt idx="6">
                  <c:v>8.0850000000000005E-2</c:v>
                </c:pt>
                <c:pt idx="7">
                  <c:v>8.0460000000000004E-2</c:v>
                </c:pt>
                <c:pt idx="8">
                  <c:v>8.2159999999999997E-2</c:v>
                </c:pt>
                <c:pt idx="9">
                  <c:v>8.337E-2</c:v>
                </c:pt>
                <c:pt idx="10">
                  <c:v>8.2989999999999994E-2</c:v>
                </c:pt>
                <c:pt idx="11">
                  <c:v>8.1769999999999995E-2</c:v>
                </c:pt>
                <c:pt idx="12">
                  <c:v>8.1909999999999997E-2</c:v>
                </c:pt>
                <c:pt idx="13">
                  <c:v>8.1960000000000005E-2</c:v>
                </c:pt>
                <c:pt idx="14">
                  <c:v>8.2369999999999999E-2</c:v>
                </c:pt>
                <c:pt idx="15">
                  <c:v>8.2769999999999996E-2</c:v>
                </c:pt>
                <c:pt idx="16">
                  <c:v>8.2799999999999999E-2</c:v>
                </c:pt>
                <c:pt idx="17">
                  <c:v>8.294E-2</c:v>
                </c:pt>
                <c:pt idx="18">
                  <c:v>8.2409999999999997E-2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A-4925-AF12-B71306AD89BA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Jan-17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Sheet1!$F$78:$F$96</c:f>
              <c:numCache>
                <c:formatCode>General</c:formatCode>
                <c:ptCount val="19"/>
                <c:pt idx="0">
                  <c:v>8.1879999999999994E-2</c:v>
                </c:pt>
                <c:pt idx="1">
                  <c:v>8.2600000000000007E-2</c:v>
                </c:pt>
                <c:pt idx="2">
                  <c:v>8.3110000000000003E-2</c:v>
                </c:pt>
                <c:pt idx="3">
                  <c:v>8.319E-2</c:v>
                </c:pt>
                <c:pt idx="4">
                  <c:v>8.3239999999999995E-2</c:v>
                </c:pt>
                <c:pt idx="5">
                  <c:v>8.1879999999999994E-2</c:v>
                </c:pt>
                <c:pt idx="6">
                  <c:v>8.1379999999999994E-2</c:v>
                </c:pt>
                <c:pt idx="7">
                  <c:v>8.3129999999999996E-2</c:v>
                </c:pt>
                <c:pt idx="8">
                  <c:v>8.4370000000000001E-2</c:v>
                </c:pt>
                <c:pt idx="9">
                  <c:v>8.3900000000000002E-2</c:v>
                </c:pt>
                <c:pt idx="10">
                  <c:v>8.2549999999999998E-2</c:v>
                </c:pt>
                <c:pt idx="11">
                  <c:v>8.2650000000000001E-2</c:v>
                </c:pt>
                <c:pt idx="12">
                  <c:v>8.2650000000000001E-2</c:v>
                </c:pt>
                <c:pt idx="13">
                  <c:v>8.3049999999999999E-2</c:v>
                </c:pt>
                <c:pt idx="14">
                  <c:v>8.3430000000000004E-2</c:v>
                </c:pt>
                <c:pt idx="15">
                  <c:v>8.3430000000000004E-2</c:v>
                </c:pt>
                <c:pt idx="16">
                  <c:v>8.3540000000000003E-2</c:v>
                </c:pt>
                <c:pt idx="17">
                  <c:v>8.2970000000000002E-2</c:v>
                </c:pt>
                <c:pt idx="18">
                  <c:v>8.2820000000000005E-2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AA-4925-AF12-B71306AD89BA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Feb-17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Sheet1!$G$78:$G$96</c:f>
              <c:numCache>
                <c:formatCode>General</c:formatCode>
                <c:ptCount val="19"/>
                <c:pt idx="0">
                  <c:v>7.9729999999999995E-2</c:v>
                </c:pt>
                <c:pt idx="1">
                  <c:v>8.0790000000000001E-2</c:v>
                </c:pt>
                <c:pt idx="2">
                  <c:v>8.115E-2</c:v>
                </c:pt>
                <c:pt idx="3">
                  <c:v>8.1420000000000006E-2</c:v>
                </c:pt>
                <c:pt idx="4">
                  <c:v>8.0100000000000005E-2</c:v>
                </c:pt>
                <c:pt idx="5">
                  <c:v>7.9710000000000003E-2</c:v>
                </c:pt>
                <c:pt idx="6">
                  <c:v>8.1729999999999997E-2</c:v>
                </c:pt>
                <c:pt idx="7">
                  <c:v>8.3150000000000002E-2</c:v>
                </c:pt>
                <c:pt idx="8">
                  <c:v>8.2729999999999998E-2</c:v>
                </c:pt>
                <c:pt idx="9">
                  <c:v>8.1369999999999998E-2</c:v>
                </c:pt>
                <c:pt idx="10">
                  <c:v>8.1549999999999997E-2</c:v>
                </c:pt>
                <c:pt idx="11">
                  <c:v>8.1629999999999994E-2</c:v>
                </c:pt>
                <c:pt idx="12">
                  <c:v>8.2110000000000002E-2</c:v>
                </c:pt>
                <c:pt idx="13">
                  <c:v>8.2570000000000005E-2</c:v>
                </c:pt>
                <c:pt idx="14">
                  <c:v>8.2610000000000003E-2</c:v>
                </c:pt>
                <c:pt idx="15">
                  <c:v>8.276E-2</c:v>
                </c:pt>
                <c:pt idx="16">
                  <c:v>8.2199999999999995E-2</c:v>
                </c:pt>
                <c:pt idx="17">
                  <c:v>8.208E-2</c:v>
                </c:pt>
                <c:pt idx="18">
                  <c:v>8.3070000000000005E-2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AA-4925-AF12-B71306AD8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630352"/>
        <c:axId val="1090642864"/>
      </c:lineChart>
      <c:catAx>
        <c:axId val="109063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642864"/>
        <c:crosses val="autoZero"/>
        <c:auto val="1"/>
        <c:lblAlgn val="ctr"/>
        <c:lblOffset val="100"/>
        <c:noMultiLvlLbl val="0"/>
      </c:catAx>
      <c:valAx>
        <c:axId val="1090642864"/>
        <c:scaling>
          <c:orientation val="minMax"/>
          <c:max val="0.11500000000000002"/>
          <c:min val="9.0000000000000024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109063035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Nov-16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Sheet1!$D$97:$D$115</c:f>
              <c:numCache>
                <c:formatCode>General</c:formatCode>
                <c:ptCount val="19"/>
                <c:pt idx="0">
                  <c:v>7.2639999999999996E-2</c:v>
                </c:pt>
                <c:pt idx="1">
                  <c:v>7.3630000000000001E-2</c:v>
                </c:pt>
                <c:pt idx="2">
                  <c:v>7.4499999999999997E-2</c:v>
                </c:pt>
                <c:pt idx="3">
                  <c:v>7.5829999999999995E-2</c:v>
                </c:pt>
                <c:pt idx="4">
                  <c:v>7.6859999999999998E-2</c:v>
                </c:pt>
                <c:pt idx="5">
                  <c:v>7.7299999999999994E-2</c:v>
                </c:pt>
                <c:pt idx="6">
                  <c:v>7.7530000000000002E-2</c:v>
                </c:pt>
                <c:pt idx="7">
                  <c:v>7.6560000000000003E-2</c:v>
                </c:pt>
                <c:pt idx="8">
                  <c:v>7.6060000000000003E-2</c:v>
                </c:pt>
                <c:pt idx="9">
                  <c:v>7.7909999999999993E-2</c:v>
                </c:pt>
                <c:pt idx="10">
                  <c:v>7.9170000000000004E-2</c:v>
                </c:pt>
                <c:pt idx="11">
                  <c:v>7.8789999999999999E-2</c:v>
                </c:pt>
                <c:pt idx="12">
                  <c:v>7.7789999999999998E-2</c:v>
                </c:pt>
                <c:pt idx="13">
                  <c:v>7.7969999999999998E-2</c:v>
                </c:pt>
                <c:pt idx="14">
                  <c:v>7.8200000000000006E-2</c:v>
                </c:pt>
                <c:pt idx="15">
                  <c:v>7.8740000000000004E-2</c:v>
                </c:pt>
                <c:pt idx="16">
                  <c:v>7.9240000000000005E-2</c:v>
                </c:pt>
                <c:pt idx="17">
                  <c:v>7.9339999999999994E-2</c:v>
                </c:pt>
                <c:pt idx="18">
                  <c:v>7.9460000000000003E-2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8-4276-A31B-BA6164660048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Dec-16</c:v>
                </c:pt>
              </c:strCache>
            </c:strRef>
          </c:tx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3508-4276-A31B-BA6164660048}"/>
              </c:ext>
            </c:extLst>
          </c:dPt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Sheet1!$E$97:$E$115</c:f>
              <c:numCache>
                <c:formatCode>General</c:formatCode>
                <c:ptCount val="19"/>
                <c:pt idx="0">
                  <c:v>7.7039999999999997E-2</c:v>
                </c:pt>
                <c:pt idx="1">
                  <c:v>7.757E-2</c:v>
                </c:pt>
                <c:pt idx="2">
                  <c:v>7.8659999999999994E-2</c:v>
                </c:pt>
                <c:pt idx="3">
                  <c:v>7.9469999999999999E-2</c:v>
                </c:pt>
                <c:pt idx="4">
                  <c:v>7.9719999999999999E-2</c:v>
                </c:pt>
                <c:pt idx="5">
                  <c:v>7.9769999999999994E-2</c:v>
                </c:pt>
                <c:pt idx="6">
                  <c:v>7.8539999999999999E-2</c:v>
                </c:pt>
                <c:pt idx="7">
                  <c:v>7.7840000000000006E-2</c:v>
                </c:pt>
                <c:pt idx="8">
                  <c:v>7.9670000000000005E-2</c:v>
                </c:pt>
                <c:pt idx="9">
                  <c:v>8.0890000000000004E-2</c:v>
                </c:pt>
                <c:pt idx="10">
                  <c:v>8.0379999999999993E-2</c:v>
                </c:pt>
                <c:pt idx="11">
                  <c:v>7.9240000000000005E-2</c:v>
                </c:pt>
                <c:pt idx="12">
                  <c:v>7.9350000000000004E-2</c:v>
                </c:pt>
                <c:pt idx="13">
                  <c:v>7.9530000000000003E-2</c:v>
                </c:pt>
                <c:pt idx="14">
                  <c:v>8.0019999999999994E-2</c:v>
                </c:pt>
                <c:pt idx="15">
                  <c:v>8.0479999999999996E-2</c:v>
                </c:pt>
                <c:pt idx="16">
                  <c:v>8.054E-2</c:v>
                </c:pt>
                <c:pt idx="17">
                  <c:v>8.0610000000000001E-2</c:v>
                </c:pt>
                <c:pt idx="18">
                  <c:v>8.0049999999999996E-2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08-4276-A31B-BA6164660048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Jan-17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Sheet1!$F$97:$F$115</c:f>
              <c:numCache>
                <c:formatCode>General</c:formatCode>
                <c:ptCount val="19"/>
                <c:pt idx="0">
                  <c:v>8.0019999999999994E-2</c:v>
                </c:pt>
                <c:pt idx="1">
                  <c:v>8.0909999999999996E-2</c:v>
                </c:pt>
                <c:pt idx="2">
                  <c:v>8.1559999999999994E-2</c:v>
                </c:pt>
                <c:pt idx="3">
                  <c:v>8.1629999999999994E-2</c:v>
                </c:pt>
                <c:pt idx="4">
                  <c:v>8.1500000000000003E-2</c:v>
                </c:pt>
                <c:pt idx="5">
                  <c:v>0.08</c:v>
                </c:pt>
                <c:pt idx="6">
                  <c:v>7.9100000000000004E-2</c:v>
                </c:pt>
                <c:pt idx="7">
                  <c:v>8.0979999999999996E-2</c:v>
                </c:pt>
                <c:pt idx="8">
                  <c:v>8.2189999999999999E-2</c:v>
                </c:pt>
                <c:pt idx="9">
                  <c:v>8.1549999999999997E-2</c:v>
                </c:pt>
                <c:pt idx="10">
                  <c:v>8.0269999999999994E-2</c:v>
                </c:pt>
                <c:pt idx="11">
                  <c:v>8.0329999999999999E-2</c:v>
                </c:pt>
                <c:pt idx="12">
                  <c:v>8.047E-2</c:v>
                </c:pt>
                <c:pt idx="13">
                  <c:v>8.0939999999999998E-2</c:v>
                </c:pt>
                <c:pt idx="14">
                  <c:v>8.1379999999999994E-2</c:v>
                </c:pt>
                <c:pt idx="15">
                  <c:v>8.14E-2</c:v>
                </c:pt>
                <c:pt idx="16">
                  <c:v>8.1439999999999999E-2</c:v>
                </c:pt>
                <c:pt idx="17">
                  <c:v>8.0820000000000003E-2</c:v>
                </c:pt>
                <c:pt idx="18">
                  <c:v>8.0479999999999996E-2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08-4276-A31B-BA6164660048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Feb-17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Sheet1!$G$97:$G$115</c:f>
              <c:numCache>
                <c:formatCode>General</c:formatCode>
                <c:ptCount val="19"/>
                <c:pt idx="0">
                  <c:v>7.7799999999999994E-2</c:v>
                </c:pt>
                <c:pt idx="1">
                  <c:v>7.9009999999999997E-2</c:v>
                </c:pt>
                <c:pt idx="2">
                  <c:v>7.9380000000000006E-2</c:v>
                </c:pt>
                <c:pt idx="3">
                  <c:v>7.9469999999999999E-2</c:v>
                </c:pt>
                <c:pt idx="4">
                  <c:v>7.7990000000000004E-2</c:v>
                </c:pt>
                <c:pt idx="5">
                  <c:v>7.7200000000000005E-2</c:v>
                </c:pt>
                <c:pt idx="6">
                  <c:v>7.9439999999999997E-2</c:v>
                </c:pt>
                <c:pt idx="7">
                  <c:v>8.0879999999999994E-2</c:v>
                </c:pt>
                <c:pt idx="8">
                  <c:v>8.029E-2</c:v>
                </c:pt>
                <c:pt idx="9">
                  <c:v>7.8979999999999995E-2</c:v>
                </c:pt>
                <c:pt idx="10">
                  <c:v>7.9130000000000006E-2</c:v>
                </c:pt>
                <c:pt idx="11">
                  <c:v>7.9339999999999994E-2</c:v>
                </c:pt>
                <c:pt idx="12">
                  <c:v>7.9909999999999995E-2</c:v>
                </c:pt>
                <c:pt idx="13">
                  <c:v>8.0430000000000001E-2</c:v>
                </c:pt>
                <c:pt idx="14">
                  <c:v>8.0500000000000002E-2</c:v>
                </c:pt>
                <c:pt idx="15">
                  <c:v>8.0579999999999999E-2</c:v>
                </c:pt>
                <c:pt idx="16">
                  <c:v>7.9960000000000003E-2</c:v>
                </c:pt>
                <c:pt idx="17">
                  <c:v>7.9649999999999999E-2</c:v>
                </c:pt>
                <c:pt idx="18">
                  <c:v>8.072E-2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08-4276-A31B-BA6164660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614032"/>
        <c:axId val="1090637424"/>
      </c:lineChart>
      <c:catAx>
        <c:axId val="109061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637424"/>
        <c:crosses val="autoZero"/>
        <c:auto val="1"/>
        <c:lblAlgn val="ctr"/>
        <c:lblOffset val="100"/>
        <c:noMultiLvlLbl val="0"/>
      </c:catAx>
      <c:valAx>
        <c:axId val="1090637424"/>
        <c:scaling>
          <c:orientation val="minMax"/>
          <c:max val="0.11500000000000002"/>
          <c:min val="9.0000000000000024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109061403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Nov-16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7.2639999999999996E-2</c:v>
                </c:pt>
                <c:pt idx="1">
                  <c:v>7.2650000000000006E-2</c:v>
                </c:pt>
                <c:pt idx="2">
                  <c:v>7.2410000000000002E-2</c:v>
                </c:pt>
                <c:pt idx="3">
                  <c:v>7.2999999999999995E-2</c:v>
                </c:pt>
                <c:pt idx="4">
                  <c:v>7.324E-2</c:v>
                </c:pt>
                <c:pt idx="5">
                  <c:v>7.3270000000000002E-2</c:v>
                </c:pt>
                <c:pt idx="6">
                  <c:v>7.3179999999999995E-2</c:v>
                </c:pt>
                <c:pt idx="7">
                  <c:v>7.2190000000000004E-2</c:v>
                </c:pt>
                <c:pt idx="8">
                  <c:v>7.2220000000000006E-2</c:v>
                </c:pt>
                <c:pt idx="9">
                  <c:v>7.3969999999999994E-2</c:v>
                </c:pt>
                <c:pt idx="10">
                  <c:v>7.5209999999999999E-2</c:v>
                </c:pt>
                <c:pt idx="11">
                  <c:v>7.4959999999999999E-2</c:v>
                </c:pt>
                <c:pt idx="12">
                  <c:v>7.3950000000000002E-2</c:v>
                </c:pt>
                <c:pt idx="13">
                  <c:v>7.3730000000000004E-2</c:v>
                </c:pt>
                <c:pt idx="14">
                  <c:v>7.3400000000000007E-2</c:v>
                </c:pt>
                <c:pt idx="15">
                  <c:v>7.349E-2</c:v>
                </c:pt>
                <c:pt idx="16">
                  <c:v>7.3480000000000004E-2</c:v>
                </c:pt>
                <c:pt idx="17">
                  <c:v>7.3300000000000004E-2</c:v>
                </c:pt>
                <c:pt idx="18">
                  <c:v>7.3190000000000005E-2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95-4F93-A0D3-99915AC89AD3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Dec-16</c:v>
                </c:pt>
              </c:strCache>
            </c:strRef>
          </c:tx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D295-4F93-A0D3-99915AC89AD3}"/>
              </c:ext>
            </c:extLst>
          </c:dPt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7.6079999999999995E-2</c:v>
                </c:pt>
                <c:pt idx="1">
                  <c:v>7.5240000000000001E-2</c:v>
                </c:pt>
                <c:pt idx="2">
                  <c:v>7.5459999999999999E-2</c:v>
                </c:pt>
                <c:pt idx="3">
                  <c:v>7.5399999999999995E-2</c:v>
                </c:pt>
                <c:pt idx="4">
                  <c:v>7.5219999999999995E-2</c:v>
                </c:pt>
                <c:pt idx="5">
                  <c:v>7.4950000000000003E-2</c:v>
                </c:pt>
                <c:pt idx="6">
                  <c:v>7.3749999999999996E-2</c:v>
                </c:pt>
                <c:pt idx="7">
                  <c:v>7.3669999999999999E-2</c:v>
                </c:pt>
                <c:pt idx="8">
                  <c:v>7.5439999999999993E-2</c:v>
                </c:pt>
                <c:pt idx="9">
                  <c:v>7.6670000000000002E-2</c:v>
                </c:pt>
                <c:pt idx="10">
                  <c:v>7.6319999999999999E-2</c:v>
                </c:pt>
                <c:pt idx="11">
                  <c:v>7.5179999999999997E-2</c:v>
                </c:pt>
                <c:pt idx="12">
                  <c:v>7.4870000000000006E-2</c:v>
                </c:pt>
                <c:pt idx="13">
                  <c:v>7.4459999999999998E-2</c:v>
                </c:pt>
                <c:pt idx="14">
                  <c:v>7.4490000000000001E-2</c:v>
                </c:pt>
                <c:pt idx="15">
                  <c:v>7.4429999999999996E-2</c:v>
                </c:pt>
                <c:pt idx="16">
                  <c:v>7.4200000000000002E-2</c:v>
                </c:pt>
                <c:pt idx="17">
                  <c:v>7.4050000000000005E-2</c:v>
                </c:pt>
                <c:pt idx="18">
                  <c:v>7.3660000000000003E-2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95-4F93-A0D3-99915AC89AD3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Jan-17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7.6649999999999996E-2</c:v>
                </c:pt>
                <c:pt idx="1">
                  <c:v>7.6649999999999996E-2</c:v>
                </c:pt>
                <c:pt idx="2">
                  <c:v>7.6410000000000006E-2</c:v>
                </c:pt>
                <c:pt idx="3">
                  <c:v>7.6100000000000001E-2</c:v>
                </c:pt>
                <c:pt idx="4">
                  <c:v>7.5730000000000006E-2</c:v>
                </c:pt>
                <c:pt idx="5">
                  <c:v>7.4359999999999996E-2</c:v>
                </c:pt>
                <c:pt idx="6">
                  <c:v>7.4219999999999994E-2</c:v>
                </c:pt>
                <c:pt idx="7">
                  <c:v>7.6079999999999995E-2</c:v>
                </c:pt>
                <c:pt idx="8">
                  <c:v>7.7350000000000002E-2</c:v>
                </c:pt>
                <c:pt idx="9">
                  <c:v>7.6939999999999995E-2</c:v>
                </c:pt>
                <c:pt idx="10">
                  <c:v>7.5689999999999993E-2</c:v>
                </c:pt>
                <c:pt idx="11">
                  <c:v>7.5340000000000004E-2</c:v>
                </c:pt>
                <c:pt idx="12">
                  <c:v>7.4880000000000002E-2</c:v>
                </c:pt>
                <c:pt idx="13">
                  <c:v>7.4880000000000002E-2</c:v>
                </c:pt>
                <c:pt idx="14">
                  <c:v>7.4789999999999995E-2</c:v>
                </c:pt>
                <c:pt idx="15">
                  <c:v>7.4529999999999999E-2</c:v>
                </c:pt>
                <c:pt idx="16">
                  <c:v>7.4359999999999996E-2</c:v>
                </c:pt>
                <c:pt idx="17">
                  <c:v>7.3950000000000002E-2</c:v>
                </c:pt>
                <c:pt idx="18">
                  <c:v>7.399E-2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95-4F93-A0D3-99915AC89AD3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Feb-17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Sheet1!$G$2:$G$20</c:f>
              <c:numCache>
                <c:formatCode>General</c:formatCode>
                <c:ptCount val="19"/>
                <c:pt idx="0">
                  <c:v>7.3569999999999997E-2</c:v>
                </c:pt>
                <c:pt idx="1">
                  <c:v>7.3800000000000004E-2</c:v>
                </c:pt>
                <c:pt idx="2">
                  <c:v>7.3779999999999998E-2</c:v>
                </c:pt>
                <c:pt idx="3">
                  <c:v>7.3599999999999999E-2</c:v>
                </c:pt>
                <c:pt idx="4">
                  <c:v>7.2300000000000003E-2</c:v>
                </c:pt>
                <c:pt idx="5">
                  <c:v>7.2330000000000005E-2</c:v>
                </c:pt>
                <c:pt idx="6">
                  <c:v>7.4480000000000005E-2</c:v>
                </c:pt>
                <c:pt idx="7">
                  <c:v>7.5950000000000004E-2</c:v>
                </c:pt>
                <c:pt idx="8">
                  <c:v>7.5609999999999997E-2</c:v>
                </c:pt>
                <c:pt idx="9">
                  <c:v>7.4359999999999996E-2</c:v>
                </c:pt>
                <c:pt idx="10">
                  <c:v>7.4069999999999997E-2</c:v>
                </c:pt>
                <c:pt idx="11">
                  <c:v>7.3669999999999999E-2</c:v>
                </c:pt>
                <c:pt idx="12">
                  <c:v>7.3749999999999996E-2</c:v>
                </c:pt>
                <c:pt idx="13">
                  <c:v>7.3730000000000004E-2</c:v>
                </c:pt>
                <c:pt idx="14">
                  <c:v>7.3510000000000006E-2</c:v>
                </c:pt>
                <c:pt idx="15">
                  <c:v>7.3380000000000001E-2</c:v>
                </c:pt>
                <c:pt idx="16">
                  <c:v>7.2989999999999999E-2</c:v>
                </c:pt>
                <c:pt idx="17">
                  <c:v>7.3069999999999996E-2</c:v>
                </c:pt>
                <c:pt idx="18">
                  <c:v>7.4160000000000004E-2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95-4F93-A0D3-99915AC89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618384"/>
        <c:axId val="1090620560"/>
      </c:lineChart>
      <c:catAx>
        <c:axId val="109061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620560"/>
        <c:crosses val="autoZero"/>
        <c:auto val="1"/>
        <c:lblAlgn val="ctr"/>
        <c:lblOffset val="100"/>
        <c:noMultiLvlLbl val="0"/>
      </c:catAx>
      <c:valAx>
        <c:axId val="1090620560"/>
        <c:scaling>
          <c:orientation val="minMax"/>
          <c:max val="0.12300000000000001"/>
          <c:min val="0.1060000000000000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109061838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Nov-16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Sheet1!$D$21:$D$39</c:f>
              <c:numCache>
                <c:formatCode>General</c:formatCode>
                <c:ptCount val="19"/>
                <c:pt idx="0">
                  <c:v>7.0749999999999993E-2</c:v>
                </c:pt>
                <c:pt idx="1">
                  <c:v>7.0419999999999996E-2</c:v>
                </c:pt>
                <c:pt idx="2">
                  <c:v>7.0239999999999997E-2</c:v>
                </c:pt>
                <c:pt idx="3">
                  <c:v>7.0790000000000006E-2</c:v>
                </c:pt>
                <c:pt idx="4">
                  <c:v>7.102E-2</c:v>
                </c:pt>
                <c:pt idx="5">
                  <c:v>7.0919999999999997E-2</c:v>
                </c:pt>
                <c:pt idx="6">
                  <c:v>7.0580000000000004E-2</c:v>
                </c:pt>
                <c:pt idx="7">
                  <c:v>6.9589999999999999E-2</c:v>
                </c:pt>
                <c:pt idx="8">
                  <c:v>6.9510000000000002E-2</c:v>
                </c:pt>
                <c:pt idx="9">
                  <c:v>7.1489999999999998E-2</c:v>
                </c:pt>
                <c:pt idx="10">
                  <c:v>7.281E-2</c:v>
                </c:pt>
                <c:pt idx="11">
                  <c:v>7.2499999999999995E-2</c:v>
                </c:pt>
                <c:pt idx="12">
                  <c:v>7.1559999999999999E-2</c:v>
                </c:pt>
                <c:pt idx="13">
                  <c:v>7.127E-2</c:v>
                </c:pt>
                <c:pt idx="14">
                  <c:v>7.102E-2</c:v>
                </c:pt>
                <c:pt idx="15">
                  <c:v>7.1139999999999995E-2</c:v>
                </c:pt>
                <c:pt idx="16">
                  <c:v>7.1169999999999997E-2</c:v>
                </c:pt>
                <c:pt idx="17">
                  <c:v>7.0959999999999995E-2</c:v>
                </c:pt>
                <c:pt idx="18">
                  <c:v>7.0749999999999993E-2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5-4B90-8B0C-132A05F71E90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Dec-16</c:v>
                </c:pt>
              </c:strCache>
            </c:strRef>
          </c:tx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B105-4B90-8B0C-132A05F71E90}"/>
              </c:ext>
            </c:extLst>
          </c:dPt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Sheet1!$E$21:$E$39</c:f>
              <c:numCache>
                <c:formatCode>General</c:formatCode>
                <c:ptCount val="19"/>
                <c:pt idx="0">
                  <c:v>7.356E-2</c:v>
                </c:pt>
                <c:pt idx="1">
                  <c:v>7.2929999999999995E-2</c:v>
                </c:pt>
                <c:pt idx="2">
                  <c:v>7.3200000000000001E-2</c:v>
                </c:pt>
                <c:pt idx="3">
                  <c:v>7.3179999999999995E-2</c:v>
                </c:pt>
                <c:pt idx="4">
                  <c:v>7.2889999999999996E-2</c:v>
                </c:pt>
                <c:pt idx="5">
                  <c:v>7.2359999999999994E-2</c:v>
                </c:pt>
                <c:pt idx="6">
                  <c:v>7.1150000000000005E-2</c:v>
                </c:pt>
                <c:pt idx="7">
                  <c:v>7.0930000000000007E-2</c:v>
                </c:pt>
                <c:pt idx="8">
                  <c:v>7.2919999999999999E-2</c:v>
                </c:pt>
                <c:pt idx="9">
                  <c:v>7.4230000000000004E-2</c:v>
                </c:pt>
                <c:pt idx="10">
                  <c:v>7.3810000000000001E-2</c:v>
                </c:pt>
                <c:pt idx="11">
                  <c:v>7.2749999999999995E-2</c:v>
                </c:pt>
                <c:pt idx="12">
                  <c:v>7.238E-2</c:v>
                </c:pt>
                <c:pt idx="13">
                  <c:v>7.2069999999999995E-2</c:v>
                </c:pt>
                <c:pt idx="14">
                  <c:v>7.213E-2</c:v>
                </c:pt>
                <c:pt idx="15">
                  <c:v>7.2109999999999994E-2</c:v>
                </c:pt>
                <c:pt idx="16">
                  <c:v>7.1859999999999993E-2</c:v>
                </c:pt>
                <c:pt idx="17">
                  <c:v>7.1609999999999993E-2</c:v>
                </c:pt>
                <c:pt idx="18">
                  <c:v>7.1190000000000003E-2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5-4B90-8B0C-132A05F71E90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Jan-17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Sheet1!$F$21:$F$39</c:f>
              <c:numCache>
                <c:formatCode>General</c:formatCode>
                <c:ptCount val="19"/>
                <c:pt idx="0">
                  <c:v>7.4789999999999995E-2</c:v>
                </c:pt>
                <c:pt idx="1">
                  <c:v>7.4819999999999998E-2</c:v>
                </c:pt>
                <c:pt idx="2">
                  <c:v>7.46E-2</c:v>
                </c:pt>
                <c:pt idx="3">
                  <c:v>7.4130000000000001E-2</c:v>
                </c:pt>
                <c:pt idx="4">
                  <c:v>7.3419999999999999E-2</c:v>
                </c:pt>
                <c:pt idx="5">
                  <c:v>7.1989999999999998E-2</c:v>
                </c:pt>
                <c:pt idx="6">
                  <c:v>7.1669999999999998E-2</c:v>
                </c:pt>
                <c:pt idx="7">
                  <c:v>7.3770000000000002E-2</c:v>
                </c:pt>
                <c:pt idx="8">
                  <c:v>7.5120000000000006E-2</c:v>
                </c:pt>
                <c:pt idx="9">
                  <c:v>7.4609999999999996E-2</c:v>
                </c:pt>
                <c:pt idx="10">
                  <c:v>7.3429999999999995E-2</c:v>
                </c:pt>
                <c:pt idx="11">
                  <c:v>7.2999999999999995E-2</c:v>
                </c:pt>
                <c:pt idx="12">
                  <c:v>7.2639999999999996E-2</c:v>
                </c:pt>
                <c:pt idx="13">
                  <c:v>7.2669999999999998E-2</c:v>
                </c:pt>
                <c:pt idx="14">
                  <c:v>7.263E-2</c:v>
                </c:pt>
                <c:pt idx="15">
                  <c:v>7.2340000000000002E-2</c:v>
                </c:pt>
                <c:pt idx="16">
                  <c:v>7.2050000000000003E-2</c:v>
                </c:pt>
                <c:pt idx="17">
                  <c:v>7.1590000000000001E-2</c:v>
                </c:pt>
                <c:pt idx="18">
                  <c:v>7.152E-2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05-4B90-8B0C-132A05F71E90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Feb-17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Sheet1!$G$21:$G$39</c:f>
              <c:numCache>
                <c:formatCode>General</c:formatCode>
                <c:ptCount val="19"/>
                <c:pt idx="0">
                  <c:v>7.1349999999999997E-2</c:v>
                </c:pt>
                <c:pt idx="1">
                  <c:v>7.1609999999999993E-2</c:v>
                </c:pt>
                <c:pt idx="2">
                  <c:v>7.1410000000000001E-2</c:v>
                </c:pt>
                <c:pt idx="3">
                  <c:v>7.0889999999999995E-2</c:v>
                </c:pt>
                <c:pt idx="4">
                  <c:v>6.9540000000000005E-2</c:v>
                </c:pt>
                <c:pt idx="5">
                  <c:v>6.9449999999999998E-2</c:v>
                </c:pt>
                <c:pt idx="6">
                  <c:v>7.195E-2</c:v>
                </c:pt>
                <c:pt idx="7">
                  <c:v>7.3569999999999997E-2</c:v>
                </c:pt>
                <c:pt idx="8">
                  <c:v>7.3130000000000001E-2</c:v>
                </c:pt>
                <c:pt idx="9">
                  <c:v>7.195E-2</c:v>
                </c:pt>
                <c:pt idx="10">
                  <c:v>7.1580000000000005E-2</c:v>
                </c:pt>
                <c:pt idx="11">
                  <c:v>7.127E-2</c:v>
                </c:pt>
                <c:pt idx="12">
                  <c:v>7.1389999999999995E-2</c:v>
                </c:pt>
                <c:pt idx="13">
                  <c:v>7.1410000000000001E-2</c:v>
                </c:pt>
                <c:pt idx="14">
                  <c:v>7.1160000000000001E-2</c:v>
                </c:pt>
                <c:pt idx="15">
                  <c:v>7.0910000000000001E-2</c:v>
                </c:pt>
                <c:pt idx="16">
                  <c:v>7.0470000000000005E-2</c:v>
                </c:pt>
                <c:pt idx="17">
                  <c:v>7.0449999999999999E-2</c:v>
                </c:pt>
                <c:pt idx="18">
                  <c:v>7.1660000000000001E-2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05-4B90-8B0C-132A05F71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621104"/>
        <c:axId val="1090642320"/>
      </c:lineChart>
      <c:catAx>
        <c:axId val="1090621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642320"/>
        <c:crosses val="autoZero"/>
        <c:auto val="1"/>
        <c:lblAlgn val="ctr"/>
        <c:lblOffset val="100"/>
        <c:noMultiLvlLbl val="0"/>
      </c:catAx>
      <c:valAx>
        <c:axId val="1090642320"/>
        <c:scaling>
          <c:orientation val="minMax"/>
          <c:max val="0.11000000000000001"/>
          <c:min val="8.0000000000000016E-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109062110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Nov-16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Sheet1!$D$40:$D$58</c:f>
              <c:numCache>
                <c:formatCode>General</c:formatCode>
                <c:ptCount val="19"/>
                <c:pt idx="0">
                  <c:v>6.9110000000000005E-2</c:v>
                </c:pt>
                <c:pt idx="1">
                  <c:v>6.8919999999999995E-2</c:v>
                </c:pt>
                <c:pt idx="2">
                  <c:v>6.8669999999999995E-2</c:v>
                </c:pt>
                <c:pt idx="3">
                  <c:v>6.9309999999999997E-2</c:v>
                </c:pt>
                <c:pt idx="4">
                  <c:v>6.9370000000000001E-2</c:v>
                </c:pt>
                <c:pt idx="5">
                  <c:v>6.9459999999999994E-2</c:v>
                </c:pt>
                <c:pt idx="6">
                  <c:v>6.991E-2</c:v>
                </c:pt>
                <c:pt idx="7">
                  <c:v>6.8919999999999995E-2</c:v>
                </c:pt>
                <c:pt idx="8">
                  <c:v>6.8769999999999998E-2</c:v>
                </c:pt>
                <c:pt idx="9">
                  <c:v>7.0599999999999996E-2</c:v>
                </c:pt>
                <c:pt idx="10">
                  <c:v>7.177E-2</c:v>
                </c:pt>
                <c:pt idx="11">
                  <c:v>7.127E-2</c:v>
                </c:pt>
                <c:pt idx="12">
                  <c:v>7.0569999999999994E-2</c:v>
                </c:pt>
                <c:pt idx="13">
                  <c:v>7.0279999999999995E-2</c:v>
                </c:pt>
                <c:pt idx="14">
                  <c:v>6.9970000000000004E-2</c:v>
                </c:pt>
                <c:pt idx="15">
                  <c:v>7.0099999999999996E-2</c:v>
                </c:pt>
                <c:pt idx="16">
                  <c:v>7.0029999999999995E-2</c:v>
                </c:pt>
                <c:pt idx="17">
                  <c:v>6.9900000000000004E-2</c:v>
                </c:pt>
                <c:pt idx="18">
                  <c:v>7.0050000000000001E-2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8-421C-8815-D5FDB033DE87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Dec-16</c:v>
                </c:pt>
              </c:strCache>
            </c:strRef>
          </c:tx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8DB8-421C-8815-D5FDB033DE87}"/>
              </c:ext>
            </c:extLst>
          </c:dPt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Sheet1!$E$40:$E$58</c:f>
              <c:numCache>
                <c:formatCode>General</c:formatCode>
                <c:ptCount val="19"/>
                <c:pt idx="0">
                  <c:v>7.1819999999999995E-2</c:v>
                </c:pt>
                <c:pt idx="1">
                  <c:v>7.1150000000000005E-2</c:v>
                </c:pt>
                <c:pt idx="2">
                  <c:v>7.1550000000000002E-2</c:v>
                </c:pt>
                <c:pt idx="3">
                  <c:v>7.1360000000000007E-2</c:v>
                </c:pt>
                <c:pt idx="4">
                  <c:v>7.1290000000000006E-2</c:v>
                </c:pt>
                <c:pt idx="5">
                  <c:v>7.1650000000000005E-2</c:v>
                </c:pt>
                <c:pt idx="6">
                  <c:v>7.0459999999999995E-2</c:v>
                </c:pt>
                <c:pt idx="7">
                  <c:v>7.0180000000000006E-2</c:v>
                </c:pt>
                <c:pt idx="8">
                  <c:v>7.2010000000000005E-2</c:v>
                </c:pt>
                <c:pt idx="9">
                  <c:v>7.3139999999999997E-2</c:v>
                </c:pt>
                <c:pt idx="10">
                  <c:v>7.2510000000000005E-2</c:v>
                </c:pt>
                <c:pt idx="11">
                  <c:v>7.1720000000000006E-2</c:v>
                </c:pt>
                <c:pt idx="12">
                  <c:v>7.1360000000000007E-2</c:v>
                </c:pt>
                <c:pt idx="13">
                  <c:v>7.0980000000000001E-2</c:v>
                </c:pt>
                <c:pt idx="14">
                  <c:v>7.1059999999999998E-2</c:v>
                </c:pt>
                <c:pt idx="15">
                  <c:v>7.0930000000000007E-2</c:v>
                </c:pt>
                <c:pt idx="16">
                  <c:v>7.077E-2</c:v>
                </c:pt>
                <c:pt idx="17">
                  <c:v>7.0889999999999995E-2</c:v>
                </c:pt>
                <c:pt idx="18">
                  <c:v>7.0470000000000005E-2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B8-421C-8815-D5FDB033DE87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Jan-17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Sheet1!$F$40:$F$58</c:f>
              <c:numCache>
                <c:formatCode>General</c:formatCode>
                <c:ptCount val="19"/>
                <c:pt idx="0">
                  <c:v>7.2749999999999995E-2</c:v>
                </c:pt>
                <c:pt idx="1">
                  <c:v>7.2969999999999993E-2</c:v>
                </c:pt>
                <c:pt idx="2">
                  <c:v>7.2580000000000006E-2</c:v>
                </c:pt>
                <c:pt idx="3">
                  <c:v>7.238E-2</c:v>
                </c:pt>
                <c:pt idx="4">
                  <c:v>7.2709999999999997E-2</c:v>
                </c:pt>
                <c:pt idx="5">
                  <c:v>7.1319999999999995E-2</c:v>
                </c:pt>
                <c:pt idx="6">
                  <c:v>7.0930000000000007E-2</c:v>
                </c:pt>
                <c:pt idx="7">
                  <c:v>7.2840000000000002E-2</c:v>
                </c:pt>
                <c:pt idx="8">
                  <c:v>7.3980000000000004E-2</c:v>
                </c:pt>
                <c:pt idx="9">
                  <c:v>7.3249999999999996E-2</c:v>
                </c:pt>
                <c:pt idx="10">
                  <c:v>7.238E-2</c:v>
                </c:pt>
                <c:pt idx="11">
                  <c:v>7.195E-2</c:v>
                </c:pt>
                <c:pt idx="12">
                  <c:v>7.152E-2</c:v>
                </c:pt>
                <c:pt idx="13">
                  <c:v>7.1569999999999995E-2</c:v>
                </c:pt>
                <c:pt idx="14">
                  <c:v>7.1419999999999997E-2</c:v>
                </c:pt>
                <c:pt idx="15">
                  <c:v>7.1220000000000006E-2</c:v>
                </c:pt>
                <c:pt idx="16">
                  <c:v>7.1340000000000001E-2</c:v>
                </c:pt>
                <c:pt idx="17">
                  <c:v>7.0879999999999999E-2</c:v>
                </c:pt>
                <c:pt idx="18">
                  <c:v>7.0779999999999996E-2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B8-421C-8815-D5FDB033DE87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Feb-17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Sheet1!$G$40:$G$57</c:f>
              <c:numCache>
                <c:formatCode>General</c:formatCode>
                <c:ptCount val="18"/>
                <c:pt idx="0">
                  <c:v>6.9830000000000003E-2</c:v>
                </c:pt>
                <c:pt idx="1">
                  <c:v>6.9839999999999999E-2</c:v>
                </c:pt>
                <c:pt idx="2">
                  <c:v>6.9919999999999996E-2</c:v>
                </c:pt>
                <c:pt idx="3">
                  <c:v>7.0489999999999997E-2</c:v>
                </c:pt>
                <c:pt idx="4">
                  <c:v>6.9120000000000001E-2</c:v>
                </c:pt>
                <c:pt idx="5">
                  <c:v>6.8909999999999999E-2</c:v>
                </c:pt>
                <c:pt idx="6">
                  <c:v>7.1209999999999996E-2</c:v>
                </c:pt>
                <c:pt idx="7">
                  <c:v>7.2609999999999994E-2</c:v>
                </c:pt>
                <c:pt idx="8">
                  <c:v>7.1919999999999998E-2</c:v>
                </c:pt>
                <c:pt idx="9">
                  <c:v>7.1050000000000002E-2</c:v>
                </c:pt>
                <c:pt idx="10">
                  <c:v>7.0669999999999997E-2</c:v>
                </c:pt>
                <c:pt idx="11">
                  <c:v>7.0279999999999995E-2</c:v>
                </c:pt>
                <c:pt idx="12">
                  <c:v>7.041E-2</c:v>
                </c:pt>
                <c:pt idx="13">
                  <c:v>7.0309999999999997E-2</c:v>
                </c:pt>
                <c:pt idx="14">
                  <c:v>7.016E-2</c:v>
                </c:pt>
                <c:pt idx="15">
                  <c:v>7.0309999999999997E-2</c:v>
                </c:pt>
                <c:pt idx="16">
                  <c:v>6.9879999999999998E-2</c:v>
                </c:pt>
                <c:pt idx="17">
                  <c:v>6.9819999999999993E-2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B8-421C-8815-D5FDB033D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634704"/>
        <c:axId val="1090621648"/>
      </c:lineChart>
      <c:catAx>
        <c:axId val="109063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621648"/>
        <c:crosses val="autoZero"/>
        <c:auto val="1"/>
        <c:lblAlgn val="ctr"/>
        <c:lblOffset val="100"/>
        <c:noMultiLvlLbl val="0"/>
      </c:catAx>
      <c:valAx>
        <c:axId val="1090621648"/>
        <c:scaling>
          <c:orientation val="minMax"/>
          <c:max val="0.14200000000000002"/>
          <c:min val="0.12400000000000001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1090634704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Nov-16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Sheet1!$D$59:$D$77</c:f>
              <c:numCache>
                <c:formatCode>General</c:formatCode>
                <c:ptCount val="19"/>
                <c:pt idx="0">
                  <c:v>6.8110000000000004E-2</c:v>
                </c:pt>
                <c:pt idx="1">
                  <c:v>6.7919999999999994E-2</c:v>
                </c:pt>
                <c:pt idx="2">
                  <c:v>6.7669999999999994E-2</c:v>
                </c:pt>
                <c:pt idx="3">
                  <c:v>6.8309999999999996E-2</c:v>
                </c:pt>
                <c:pt idx="4">
                  <c:v>6.837E-2</c:v>
                </c:pt>
                <c:pt idx="5">
                  <c:v>6.8459999999999993E-2</c:v>
                </c:pt>
                <c:pt idx="6">
                  <c:v>6.8909999999999999E-2</c:v>
                </c:pt>
                <c:pt idx="7">
                  <c:v>6.7919999999999994E-2</c:v>
                </c:pt>
                <c:pt idx="8">
                  <c:v>6.7769999999999997E-2</c:v>
                </c:pt>
                <c:pt idx="9">
                  <c:v>6.9599999999999995E-2</c:v>
                </c:pt>
                <c:pt idx="10">
                  <c:v>7.077E-2</c:v>
                </c:pt>
                <c:pt idx="11">
                  <c:v>7.0269999999999999E-2</c:v>
                </c:pt>
                <c:pt idx="12">
                  <c:v>6.9569999999999993E-2</c:v>
                </c:pt>
                <c:pt idx="13">
                  <c:v>6.9279999999999994E-2</c:v>
                </c:pt>
                <c:pt idx="14">
                  <c:v>6.8970000000000004E-2</c:v>
                </c:pt>
                <c:pt idx="15">
                  <c:v>6.9099999999999995E-2</c:v>
                </c:pt>
                <c:pt idx="16">
                  <c:v>6.9029999999999994E-2</c:v>
                </c:pt>
                <c:pt idx="17">
                  <c:v>6.8900000000000003E-2</c:v>
                </c:pt>
                <c:pt idx="18">
                  <c:v>6.905E-2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9-480E-8768-45B225791D55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Dec-16</c:v>
                </c:pt>
              </c:strCache>
            </c:strRef>
          </c:tx>
          <c:marker>
            <c:symbol val="none"/>
          </c:marker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1-2419-480E-8768-45B225791D55}"/>
              </c:ext>
            </c:extLst>
          </c:dPt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Sheet1!$E$59:$E$77</c:f>
              <c:numCache>
                <c:formatCode>General</c:formatCode>
                <c:ptCount val="19"/>
                <c:pt idx="0">
                  <c:v>7.0819999999999994E-2</c:v>
                </c:pt>
                <c:pt idx="1">
                  <c:v>7.0150000000000004E-2</c:v>
                </c:pt>
                <c:pt idx="2">
                  <c:v>7.0550000000000002E-2</c:v>
                </c:pt>
                <c:pt idx="3">
                  <c:v>7.0360000000000006E-2</c:v>
                </c:pt>
                <c:pt idx="4">
                  <c:v>7.0290000000000005E-2</c:v>
                </c:pt>
                <c:pt idx="5">
                  <c:v>7.0650000000000004E-2</c:v>
                </c:pt>
                <c:pt idx="6">
                  <c:v>6.9459999999999994E-2</c:v>
                </c:pt>
                <c:pt idx="7">
                  <c:v>6.9180000000000005E-2</c:v>
                </c:pt>
                <c:pt idx="8">
                  <c:v>7.1010000000000004E-2</c:v>
                </c:pt>
                <c:pt idx="9">
                  <c:v>7.2139999999999996E-2</c:v>
                </c:pt>
                <c:pt idx="10">
                  <c:v>7.1510000000000004E-2</c:v>
                </c:pt>
                <c:pt idx="11">
                  <c:v>7.0720000000000005E-2</c:v>
                </c:pt>
                <c:pt idx="12">
                  <c:v>7.0360000000000006E-2</c:v>
                </c:pt>
                <c:pt idx="13">
                  <c:v>6.9980000000000001E-2</c:v>
                </c:pt>
                <c:pt idx="14">
                  <c:v>7.0059999999999997E-2</c:v>
                </c:pt>
                <c:pt idx="15">
                  <c:v>6.9930000000000006E-2</c:v>
                </c:pt>
                <c:pt idx="16">
                  <c:v>6.9769999999999999E-2</c:v>
                </c:pt>
                <c:pt idx="17">
                  <c:v>6.9889999999999994E-2</c:v>
                </c:pt>
                <c:pt idx="18">
                  <c:v>6.9470000000000004E-2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19-480E-8768-45B225791D55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Jan-17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Sheet1!$F$59:$F$77</c:f>
              <c:numCache>
                <c:formatCode>General</c:formatCode>
                <c:ptCount val="19"/>
                <c:pt idx="0">
                  <c:v>7.1749999999999994E-2</c:v>
                </c:pt>
                <c:pt idx="1">
                  <c:v>7.1969999999999992E-2</c:v>
                </c:pt>
                <c:pt idx="2">
                  <c:v>7.1580000000000005E-2</c:v>
                </c:pt>
                <c:pt idx="3">
                  <c:v>7.1379999999999999E-2</c:v>
                </c:pt>
                <c:pt idx="4">
                  <c:v>7.1709999999999996E-2</c:v>
                </c:pt>
                <c:pt idx="5">
                  <c:v>7.0319999999999994E-2</c:v>
                </c:pt>
                <c:pt idx="6">
                  <c:v>6.9930000000000006E-2</c:v>
                </c:pt>
                <c:pt idx="7">
                  <c:v>7.1840000000000001E-2</c:v>
                </c:pt>
                <c:pt idx="8">
                  <c:v>7.2980000000000003E-2</c:v>
                </c:pt>
                <c:pt idx="9">
                  <c:v>7.2249999999999995E-2</c:v>
                </c:pt>
                <c:pt idx="10">
                  <c:v>7.1379999999999999E-2</c:v>
                </c:pt>
                <c:pt idx="11">
                  <c:v>7.0949999999999999E-2</c:v>
                </c:pt>
                <c:pt idx="12">
                  <c:v>7.0519999999999999E-2</c:v>
                </c:pt>
                <c:pt idx="13">
                  <c:v>7.0569999999999994E-2</c:v>
                </c:pt>
                <c:pt idx="14">
                  <c:v>7.0419999999999996E-2</c:v>
                </c:pt>
                <c:pt idx="15">
                  <c:v>7.0220000000000005E-2</c:v>
                </c:pt>
                <c:pt idx="16">
                  <c:v>7.034E-2</c:v>
                </c:pt>
                <c:pt idx="17">
                  <c:v>6.9879999999999998E-2</c:v>
                </c:pt>
                <c:pt idx="18">
                  <c:v>6.9779999999999995E-2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19-480E-8768-45B225791D55}"/>
            </c:ext>
          </c:extLst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Feb-17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</c:numCache>
            </c:numRef>
          </c:cat>
          <c:val>
            <c:numRef>
              <c:f>Sheet1!$G$59:$G$77</c:f>
              <c:numCache>
                <c:formatCode>General</c:formatCode>
                <c:ptCount val="19"/>
                <c:pt idx="0">
                  <c:v>6.8830000000000002E-2</c:v>
                </c:pt>
                <c:pt idx="1">
                  <c:v>6.8839999999999998E-2</c:v>
                </c:pt>
                <c:pt idx="2">
                  <c:v>6.8919999999999995E-2</c:v>
                </c:pt>
                <c:pt idx="3">
                  <c:v>6.9489999999999996E-2</c:v>
                </c:pt>
                <c:pt idx="4">
                  <c:v>6.812E-2</c:v>
                </c:pt>
                <c:pt idx="5">
                  <c:v>6.7909999999999998E-2</c:v>
                </c:pt>
                <c:pt idx="6">
                  <c:v>7.0209999999999995E-2</c:v>
                </c:pt>
                <c:pt idx="7">
                  <c:v>7.1609999999999993E-2</c:v>
                </c:pt>
                <c:pt idx="8">
                  <c:v>7.0919999999999997E-2</c:v>
                </c:pt>
                <c:pt idx="9">
                  <c:v>7.0050000000000001E-2</c:v>
                </c:pt>
                <c:pt idx="10">
                  <c:v>6.9669999999999996E-2</c:v>
                </c:pt>
                <c:pt idx="11">
                  <c:v>6.9279999999999994E-2</c:v>
                </c:pt>
                <c:pt idx="12">
                  <c:v>6.9409999999999999E-2</c:v>
                </c:pt>
                <c:pt idx="13">
                  <c:v>6.9309999999999997E-2</c:v>
                </c:pt>
                <c:pt idx="14">
                  <c:v>6.9159999999999999E-2</c:v>
                </c:pt>
                <c:pt idx="15">
                  <c:v>6.9309999999999997E-2</c:v>
                </c:pt>
                <c:pt idx="16">
                  <c:v>6.8879999999999997E-2</c:v>
                </c:pt>
                <c:pt idx="17">
                  <c:v>6.8819999999999992E-2</c:v>
                </c:pt>
                <c:pt idx="18">
                  <c:v>6.9949999999999998E-2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19-480E-8768-45B225791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616752"/>
        <c:axId val="1090629264"/>
      </c:lineChart>
      <c:catAx>
        <c:axId val="109061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0629264"/>
        <c:crosses val="autoZero"/>
        <c:auto val="1"/>
        <c:lblAlgn val="ctr"/>
        <c:lblOffset val="100"/>
        <c:noMultiLvlLbl val="0"/>
      </c:catAx>
      <c:valAx>
        <c:axId val="1090629264"/>
        <c:scaling>
          <c:orientation val="minMax"/>
          <c:max val="0.13100000000000001"/>
          <c:min val="0.11200000000000002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6350"/>
        </c:spPr>
        <c:crossAx val="1090616752"/>
        <c:crosses val="autoZero"/>
        <c:crossBetween val="between"/>
      </c:valAx>
      <c:spPr>
        <a:noFill/>
      </c:spPr>
    </c:plotArea>
    <c:legend>
      <c:legendPos val="r"/>
      <c:overlay val="0"/>
    </c:legend>
    <c:plotVisOnly val="1"/>
    <c:dispBlanksAs val="gap"/>
    <c:showDLblsOverMax val="0"/>
  </c:chart>
  <c:spPr>
    <a:noFill/>
    <a:ln w="15875" cap="rnd">
      <a:solidFill>
        <a:schemeClr val="accent6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1</xdr:row>
      <xdr:rowOff>161925</xdr:rowOff>
    </xdr:from>
    <xdr:to>
      <xdr:col>9</xdr:col>
      <xdr:colOff>142875</xdr:colOff>
      <xdr:row>3</xdr:row>
      <xdr:rowOff>95250</xdr:rowOff>
    </xdr:to>
    <xdr:sp macro="" textlink="">
      <xdr:nvSpPr>
        <xdr:cNvPr id="3" name="TextBox 2"/>
        <xdr:cNvSpPr txBox="1"/>
      </xdr:nvSpPr>
      <xdr:spPr>
        <a:xfrm>
          <a:off x="2085975" y="209550"/>
          <a:ext cx="7467600" cy="714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</a:t>
          </a: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INCLUDES GRT</a:t>
          </a: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, does not include broker  margin.</a:t>
          </a:r>
        </a:p>
        <a:p>
          <a:pPr algn="r" rtl="0">
            <a:defRPr sz="1000"/>
          </a:pP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Enrollment Disclaimer:  Please be aware of the customers meter read date and utility enrollment time frame requirements prior to submitting for a current or prompt month</a:t>
          </a:r>
          <a:r>
            <a:rPr lang="en-US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contract </a:t>
          </a:r>
          <a:r>
            <a:rPr lang="en-US" sz="10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start. GEE will not be held responsible for a late enrollment due to the aforementioned.</a:t>
          </a:r>
          <a:endParaRPr lang="en-US" sz="1100" b="0" i="0" u="none" strike="noStrike" baseline="0">
            <a:solidFill>
              <a:schemeClr val="bg1">
                <a:lumMod val="50000"/>
              </a:schemeClr>
            </a:solidFill>
            <a:latin typeface="Calibri"/>
            <a:cs typeface="Calibri"/>
          </a:endParaRPr>
        </a:p>
      </xdr:txBody>
    </xdr:sp>
    <xdr:clientData/>
  </xdr:twoCellAnchor>
  <xdr:twoCellAnchor editAs="oneCell">
    <xdr:from>
      <xdr:col>0</xdr:col>
      <xdr:colOff>38101</xdr:colOff>
      <xdr:row>1</xdr:row>
      <xdr:rowOff>476250</xdr:rowOff>
    </xdr:from>
    <xdr:to>
      <xdr:col>2</xdr:col>
      <xdr:colOff>132029</xdr:colOff>
      <xdr:row>5</xdr:row>
      <xdr:rowOff>345406</xdr:rowOff>
    </xdr:to>
    <xdr:pic>
      <xdr:nvPicPr>
        <xdr:cNvPr id="4" name="Picture 3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523875"/>
          <a:ext cx="2208478" cy="12693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333375</xdr:rowOff>
    </xdr:from>
    <xdr:to>
      <xdr:col>8</xdr:col>
      <xdr:colOff>1123949</xdr:colOff>
      <xdr:row>5</xdr:row>
      <xdr:rowOff>657225</xdr:rowOff>
    </xdr:to>
    <xdr:sp macro="" textlink="">
      <xdr:nvSpPr>
        <xdr:cNvPr id="5" name="Round Same Side Corner Rectangle 4"/>
        <xdr:cNvSpPr/>
      </xdr:nvSpPr>
      <xdr:spPr>
        <a:xfrm>
          <a:off x="0" y="1600200"/>
          <a:ext cx="9210674" cy="323850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CONED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0 - 499,999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4</xdr:col>
      <xdr:colOff>428625</xdr:colOff>
      <xdr:row>3</xdr:row>
      <xdr:rowOff>47625</xdr:rowOff>
    </xdr:from>
    <xdr:to>
      <xdr:col>4</xdr:col>
      <xdr:colOff>1069258</xdr:colOff>
      <xdr:row>5</xdr:row>
      <xdr:rowOff>152399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876300"/>
          <a:ext cx="640633" cy="5429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504826</xdr:colOff>
      <xdr:row>1</xdr:row>
      <xdr:rowOff>257175</xdr:rowOff>
    </xdr:from>
    <xdr:to>
      <xdr:col>6</xdr:col>
      <xdr:colOff>152400</xdr:colOff>
      <xdr:row>3</xdr:row>
      <xdr:rowOff>28575</xdr:rowOff>
    </xdr:to>
    <xdr:sp macro="" textlink="">
      <xdr:nvSpPr>
        <xdr:cNvPr id="2" name="TextBox 1"/>
        <xdr:cNvSpPr txBox="1"/>
      </xdr:nvSpPr>
      <xdr:spPr>
        <a:xfrm>
          <a:off x="2162176" y="304800"/>
          <a:ext cx="340042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</a:t>
          </a:r>
        </a:p>
        <a:p>
          <a:pPr algn="r" rtl="0">
            <a:defRPr sz="1000"/>
          </a:pPr>
          <a:r>
            <a:rPr lang="en-US" sz="1100" b="1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INCLUDES GRT</a:t>
          </a: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, does not include broker  margin.</a:t>
          </a:r>
        </a:p>
      </xdr:txBody>
    </xdr:sp>
    <xdr:clientData/>
  </xdr:twoCellAnchor>
  <xdr:twoCellAnchor editAs="oneCell">
    <xdr:from>
      <xdr:col>0</xdr:col>
      <xdr:colOff>1</xdr:colOff>
      <xdr:row>1</xdr:row>
      <xdr:rowOff>171450</xdr:rowOff>
    </xdr:from>
    <xdr:to>
      <xdr:col>2</xdr:col>
      <xdr:colOff>429461</xdr:colOff>
      <xdr:row>5</xdr:row>
      <xdr:rowOff>220895</xdr:rowOff>
    </xdr:to>
    <xdr:pic>
      <xdr:nvPicPr>
        <xdr:cNvPr id="3" name="Picture 2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219075"/>
          <a:ext cx="2086810" cy="12305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200025</xdr:rowOff>
    </xdr:from>
    <xdr:to>
      <xdr:col>9</xdr:col>
      <xdr:colOff>9524</xdr:colOff>
      <xdr:row>5</xdr:row>
      <xdr:rowOff>504825</xdr:rowOff>
    </xdr:to>
    <xdr:sp macro="" textlink="">
      <xdr:nvSpPr>
        <xdr:cNvPr id="4" name="Round Same Side Corner Rectangle 3"/>
        <xdr:cNvSpPr/>
      </xdr:nvSpPr>
      <xdr:spPr>
        <a:xfrm>
          <a:off x="0" y="1428750"/>
          <a:ext cx="7781924" cy="304800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CONED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499,999 - 999,999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4</xdr:col>
      <xdr:colOff>266700</xdr:colOff>
      <xdr:row>3</xdr:row>
      <xdr:rowOff>66675</xdr:rowOff>
    </xdr:from>
    <xdr:to>
      <xdr:col>4</xdr:col>
      <xdr:colOff>907333</xdr:colOff>
      <xdr:row>5</xdr:row>
      <xdr:rowOff>171449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71900" y="981075"/>
          <a:ext cx="640633" cy="5429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142875</xdr:rowOff>
    </xdr:from>
    <xdr:to>
      <xdr:col>1</xdr:col>
      <xdr:colOff>1428031</xdr:colOff>
      <xdr:row>3</xdr:row>
      <xdr:rowOff>200024</xdr:rowOff>
    </xdr:to>
    <xdr:pic>
      <xdr:nvPicPr>
        <xdr:cNvPr id="4" name="Picture 3" descr="https://static.squarespace.com/static/5176b4e6e4b0e95e599c7583/t/51770edfe4b04474bd0a20a6/1366757090939/GEE_logo_lockup_color.jpg?format=1000w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42875"/>
          <a:ext cx="2218606" cy="1266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209550</xdr:colOff>
      <xdr:row>0</xdr:row>
      <xdr:rowOff>333375</xdr:rowOff>
    </xdr:from>
    <xdr:to>
      <xdr:col>5</xdr:col>
      <xdr:colOff>419100</xdr:colOff>
      <xdr:row>1</xdr:row>
      <xdr:rowOff>19050</xdr:rowOff>
    </xdr:to>
    <xdr:sp macro="" textlink="">
      <xdr:nvSpPr>
        <xdr:cNvPr id="5" name="TextBox 4"/>
        <xdr:cNvSpPr txBox="1"/>
      </xdr:nvSpPr>
      <xdr:spPr>
        <a:xfrm>
          <a:off x="1885950" y="333375"/>
          <a:ext cx="2895600" cy="4381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good until 5 pm EST of effective date.</a:t>
          </a:r>
        </a:p>
        <a:p>
          <a:pPr algn="r" rtl="0">
            <a:defRPr sz="1000"/>
          </a:pPr>
          <a:r>
            <a:rPr lang="en-US" sz="1100" b="0" i="0" u="none" strike="noStrike" baseline="0">
              <a:solidFill>
                <a:schemeClr val="bg1">
                  <a:lumMod val="50000"/>
                </a:schemeClr>
              </a:solidFill>
              <a:latin typeface="Calibri"/>
              <a:cs typeface="Calibri"/>
            </a:rPr>
            <a:t>Pricing does not include GRT  or broker  margin.</a:t>
          </a:r>
        </a:p>
      </xdr:txBody>
    </xdr:sp>
    <xdr:clientData/>
  </xdr:twoCellAnchor>
  <xdr:twoCellAnchor>
    <xdr:from>
      <xdr:col>0</xdr:col>
      <xdr:colOff>0</xdr:colOff>
      <xdr:row>3</xdr:row>
      <xdr:rowOff>171450</xdr:rowOff>
    </xdr:from>
    <xdr:to>
      <xdr:col>8</xdr:col>
      <xdr:colOff>1057274</xdr:colOff>
      <xdr:row>3</xdr:row>
      <xdr:rowOff>495300</xdr:rowOff>
    </xdr:to>
    <xdr:sp macro="" textlink="">
      <xdr:nvSpPr>
        <xdr:cNvPr id="6" name="Round Same Side Corner Rectangle 5"/>
        <xdr:cNvSpPr/>
      </xdr:nvSpPr>
      <xdr:spPr>
        <a:xfrm>
          <a:off x="0" y="1381125"/>
          <a:ext cx="8505824" cy="323850"/>
        </a:xfrm>
        <a:prstGeom prst="round2SameRect">
          <a:avLst/>
        </a:prstGeom>
        <a:solidFill>
          <a:schemeClr val="accent6">
            <a:lumMod val="75000"/>
          </a:schemeClr>
        </a:solidFill>
        <a:ln w="9525"/>
        <a:effectLst>
          <a:outerShdw blurRad="40000" dist="23000" dir="5400000" rotWithShape="0">
            <a:srgbClr val="000000">
              <a:alpha val="35000"/>
            </a:srgbClr>
          </a:outerShdw>
          <a:softEdge rad="635000"/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b"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n-US" sz="1400" b="1" cap="none" spc="15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O&amp;R</a:t>
          </a:r>
          <a:r>
            <a:rPr lang="en-US" sz="1400" b="1" cap="none" spc="150" baseline="0">
              <a:ln w="11430"/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 0 - 499,999 kWh</a:t>
          </a:r>
          <a:endParaRPr lang="en-US" sz="1400" b="1" cap="none" spc="150">
            <a:ln w="11430"/>
            <a:solidFill>
              <a:srgbClr val="F8F8F8"/>
            </a:solidFill>
            <a:effectLst>
              <a:outerShdw blurRad="25400" algn="tl" rotWithShape="0">
                <a:srgbClr val="000000">
                  <a:alpha val="43000"/>
                </a:srgbClr>
              </a:outerShdw>
            </a:effectLst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oneCell">
    <xdr:from>
      <xdr:col>4</xdr:col>
      <xdr:colOff>247650</xdr:colOff>
      <xdr:row>1</xdr:row>
      <xdr:rowOff>66675</xdr:rowOff>
    </xdr:from>
    <xdr:to>
      <xdr:col>4</xdr:col>
      <xdr:colOff>888283</xdr:colOff>
      <xdr:row>3</xdr:row>
      <xdr:rowOff>152399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0" y="819150"/>
          <a:ext cx="640633" cy="5429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81</xdr:row>
      <xdr:rowOff>0</xdr:rowOff>
    </xdr:from>
    <xdr:to>
      <xdr:col>24</xdr:col>
      <xdr:colOff>723900</xdr:colOff>
      <xdr:row>91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100</xdr:row>
      <xdr:rowOff>0</xdr:rowOff>
    </xdr:from>
    <xdr:to>
      <xdr:col>24</xdr:col>
      <xdr:colOff>733426</xdr:colOff>
      <xdr:row>110</xdr:row>
      <xdr:rowOff>142876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24</xdr:col>
      <xdr:colOff>685800</xdr:colOff>
      <xdr:row>15</xdr:row>
      <xdr:rowOff>142876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</xdr:colOff>
      <xdr:row>24</xdr:row>
      <xdr:rowOff>0</xdr:rowOff>
    </xdr:from>
    <xdr:to>
      <xdr:col>24</xdr:col>
      <xdr:colOff>714376</xdr:colOff>
      <xdr:row>34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43</xdr:row>
      <xdr:rowOff>0</xdr:rowOff>
    </xdr:from>
    <xdr:to>
      <xdr:col>24</xdr:col>
      <xdr:colOff>762000</xdr:colOff>
      <xdr:row>53</xdr:row>
      <xdr:rowOff>142876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62</xdr:row>
      <xdr:rowOff>0</xdr:rowOff>
    </xdr:from>
    <xdr:to>
      <xdr:col>24</xdr:col>
      <xdr:colOff>752476</xdr:colOff>
      <xdr:row>72</xdr:row>
      <xdr:rowOff>142876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  <pageSetUpPr fitToPage="1"/>
  </sheetPr>
  <dimension ref="A1:O55"/>
  <sheetViews>
    <sheetView showGridLines="0" tabSelected="1" workbookViewId="0">
      <pane ySplit="6" topLeftCell="A7" activePane="bottomLeft" state="frozen"/>
      <selection pane="bottomLeft" activeCell="M13" sqref="M13"/>
    </sheetView>
  </sheetViews>
  <sheetFormatPr defaultRowHeight="12.75" x14ac:dyDescent="0.2"/>
  <cols>
    <col min="1" max="1" width="14.85546875" style="29" customWidth="1"/>
    <col min="2" max="2" width="16.85546875" style="29" customWidth="1"/>
    <col min="3" max="3" width="13.42578125" style="29" customWidth="1"/>
    <col min="4" max="5" width="16.5703125" customWidth="1"/>
    <col min="6" max="13" width="16.85546875" customWidth="1"/>
    <col min="14" max="14" width="12.42578125" hidden="1" customWidth="1"/>
    <col min="15" max="15" width="12.42578125" style="24" hidden="1" customWidth="1"/>
    <col min="16" max="16" width="12.42578125" customWidth="1"/>
  </cols>
  <sheetData>
    <row r="1" spans="1:15" ht="3.75" customHeight="1" x14ac:dyDescent="0.2">
      <c r="A1" s="26" t="s">
        <v>23</v>
      </c>
      <c r="B1" s="26"/>
      <c r="C1" s="26"/>
      <c r="D1" s="2"/>
      <c r="E1" s="2"/>
      <c r="F1" s="2"/>
      <c r="G1" s="2"/>
    </row>
    <row r="2" spans="1:15" ht="43.5" customHeight="1" x14ac:dyDescent="0.2">
      <c r="A2" s="26"/>
      <c r="B2" s="26"/>
      <c r="C2" s="26"/>
      <c r="D2" s="2"/>
      <c r="E2" s="2"/>
      <c r="F2" s="91" t="str">
        <f ca="1">"Effective: "&amp; TEXT(TODAY(),"mmmm dd, yyyy")</f>
        <v>Effective: October 27, 2016</v>
      </c>
      <c r="G2" s="92"/>
    </row>
    <row r="3" spans="1:15" s="33" customFormat="1" ht="32.25" customHeight="1" x14ac:dyDescent="0.2">
      <c r="A3" s="26"/>
      <c r="B3" s="26"/>
      <c r="C3" s="26"/>
      <c r="D3" s="2"/>
      <c r="E3" s="2"/>
      <c r="F3" s="31"/>
      <c r="G3" s="32"/>
      <c r="O3" s="24"/>
    </row>
    <row r="4" spans="1:15" s="33" customFormat="1" ht="18" customHeight="1" thickBot="1" x14ac:dyDescent="0.25">
      <c r="A4" s="26"/>
      <c r="B4" s="26"/>
      <c r="C4" s="26"/>
      <c r="D4" s="2"/>
      <c r="E4" s="2"/>
      <c r="F4" s="37" t="s">
        <v>22</v>
      </c>
      <c r="G4" s="32"/>
      <c r="O4" s="24"/>
    </row>
    <row r="5" spans="1:15" s="33" customFormat="1" ht="16.5" thickTop="1" thickBot="1" x14ac:dyDescent="0.3">
      <c r="A5" s="26"/>
      <c r="B5" s="26"/>
      <c r="C5" s="26"/>
      <c r="D5" s="2"/>
      <c r="E5" s="2"/>
      <c r="F5" s="38">
        <f>0.0016</f>
        <v>1.6000000000000001E-3</v>
      </c>
      <c r="G5" s="32"/>
      <c r="O5" s="24"/>
    </row>
    <row r="6" spans="1:15" s="33" customFormat="1" ht="53.25" customHeight="1" thickTop="1" thickBot="1" x14ac:dyDescent="0.25">
      <c r="A6" s="26"/>
      <c r="B6" s="26"/>
      <c r="C6" s="26"/>
      <c r="D6" s="2"/>
      <c r="E6" s="2"/>
      <c r="F6" s="41" t="s">
        <v>21</v>
      </c>
      <c r="G6" s="32"/>
      <c r="O6" s="24"/>
    </row>
    <row r="7" spans="1:15" s="3" customFormat="1" ht="18.75" customHeight="1" thickTop="1" thickBot="1" x14ac:dyDescent="0.25">
      <c r="A7" s="89" t="s">
        <v>0</v>
      </c>
      <c r="B7" s="89" t="s">
        <v>2</v>
      </c>
      <c r="C7" s="89" t="s">
        <v>3</v>
      </c>
      <c r="D7" s="95" t="s">
        <v>6</v>
      </c>
      <c r="E7" s="96"/>
      <c r="F7" s="96"/>
      <c r="G7" s="96"/>
      <c r="H7" s="96"/>
      <c r="I7" s="96"/>
      <c r="N7" s="60" t="s">
        <v>28</v>
      </c>
      <c r="O7" s="62">
        <v>0</v>
      </c>
    </row>
    <row r="8" spans="1:15" s="3" customFormat="1" ht="22.5" customHeight="1" thickTop="1" thickBot="1" x14ac:dyDescent="0.25">
      <c r="A8" s="90"/>
      <c r="B8" s="90"/>
      <c r="C8" s="90"/>
      <c r="D8" s="19">
        <v>42690</v>
      </c>
      <c r="E8" s="19">
        <v>42720</v>
      </c>
      <c r="F8" s="19">
        <v>42751</v>
      </c>
      <c r="G8" s="19">
        <v>42782</v>
      </c>
      <c r="H8" s="19">
        <v>42810</v>
      </c>
      <c r="I8" s="19">
        <v>42841</v>
      </c>
      <c r="N8" s="60" t="s">
        <v>29</v>
      </c>
      <c r="O8" s="61">
        <v>5.0000000000000001E-3</v>
      </c>
    </row>
    <row r="9" spans="1:15" s="3" customFormat="1" ht="38.25" customHeight="1" thickTop="1" thickBot="1" x14ac:dyDescent="0.25">
      <c r="A9" s="28" t="s">
        <v>1</v>
      </c>
      <c r="B9" s="28" t="s">
        <v>35</v>
      </c>
      <c r="C9" s="28">
        <v>6</v>
      </c>
      <c r="D9" s="45">
        <f>Sheet1!U149+$O$16</f>
        <v>7.5929999999999997E-2</v>
      </c>
      <c r="E9" s="45">
        <f>Sheet1!V149+$O$16</f>
        <v>8.0850000000000005E-2</v>
      </c>
      <c r="F9" s="45">
        <f>Sheet1!W149+$O$16</f>
        <v>8.2879999999999995E-2</v>
      </c>
      <c r="G9" s="45">
        <f>Sheet1!X149+$O$16</f>
        <v>8.0729999999999996E-2</v>
      </c>
      <c r="H9" s="45">
        <f>Sheet1!Y149+$O$16</f>
        <v>7.9710000000000003E-2</v>
      </c>
      <c r="I9" s="45">
        <f>Sheet1!Z149+$O$16</f>
        <v>8.1409999999999996E-2</v>
      </c>
      <c r="N9" s="63" t="s">
        <v>30</v>
      </c>
      <c r="O9" s="64">
        <f>IF(O7&gt;O8,((O7-O8)*2)+O8,O7)</f>
        <v>0</v>
      </c>
    </row>
    <row r="10" spans="1:15" s="3" customFormat="1" ht="38.25" customHeight="1" thickTop="1" x14ac:dyDescent="0.2">
      <c r="A10" s="28" t="s">
        <v>1</v>
      </c>
      <c r="B10" s="28" t="s">
        <v>35</v>
      </c>
      <c r="C10" s="28">
        <v>12</v>
      </c>
      <c r="D10" s="45">
        <f>Sheet1!U155+$O$16</f>
        <v>8.0829999999999999E-2</v>
      </c>
      <c r="E10" s="45">
        <f>Sheet1!V155+$O$16</f>
        <v>8.1850000000000006E-2</v>
      </c>
      <c r="F10" s="45">
        <f>Sheet1!W155+$O$16</f>
        <v>8.2379999999999995E-2</v>
      </c>
      <c r="G10" s="45">
        <f>Sheet1!X155+$O$16</f>
        <v>8.2729999999999998E-2</v>
      </c>
      <c r="H10" s="45">
        <f>Sheet1!Y155+$O$16</f>
        <v>8.3199999999999996E-2</v>
      </c>
      <c r="I10" s="45">
        <f>Sheet1!Z155+$O$16</f>
        <v>8.3570000000000005E-2</v>
      </c>
      <c r="O10" s="25"/>
    </row>
    <row r="11" spans="1:15" s="3" customFormat="1" ht="38.25" customHeight="1" x14ac:dyDescent="0.2">
      <c r="A11" s="28" t="s">
        <v>1</v>
      </c>
      <c r="B11" s="28" t="s">
        <v>35</v>
      </c>
      <c r="C11" s="28">
        <v>18</v>
      </c>
      <c r="D11" s="45">
        <f>Sheet1!U161+$O$16</f>
        <v>8.1290000000000001E-2</v>
      </c>
      <c r="E11" s="45">
        <f>Sheet1!V161+$O$16</f>
        <v>8.2909999999999998E-2</v>
      </c>
      <c r="F11" s="45">
        <f>Sheet1!W161+$O$16</f>
        <v>8.3650000000000002E-2</v>
      </c>
      <c r="G11" s="45">
        <f>Sheet1!X161+$O$16</f>
        <v>8.3110000000000003E-2</v>
      </c>
      <c r="H11" s="45">
        <f>Sheet1!Y161+$O$16</f>
        <v>8.2920000000000008E-2</v>
      </c>
      <c r="I11" s="45">
        <f>Sheet1!Z161+$O$16</f>
        <v>8.3489999999999995E-2</v>
      </c>
      <c r="O11" s="25"/>
    </row>
    <row r="12" spans="1:15" s="3" customFormat="1" ht="38.25" customHeight="1" x14ac:dyDescent="0.2">
      <c r="A12" s="28" t="s">
        <v>1</v>
      </c>
      <c r="B12" s="28" t="s">
        <v>35</v>
      </c>
      <c r="C12" s="28">
        <v>24</v>
      </c>
      <c r="D12" s="45">
        <f>Sheet1!U167+$O$16</f>
        <v>8.2809999999999995E-2</v>
      </c>
      <c r="E12" s="45">
        <f>Sheet1!V167+$O$16</f>
        <v>8.3409999999999998E-2</v>
      </c>
      <c r="F12" s="45">
        <f>Sheet1!W167+$O$16</f>
        <v>8.3820000000000006E-2</v>
      </c>
      <c r="G12" s="45">
        <f>Sheet1!X167+$O$16</f>
        <v>8.4070000000000006E-2</v>
      </c>
      <c r="H12" s="45">
        <f>Sheet1!Y167+$O$16</f>
        <v>8.4360000000000004E-2</v>
      </c>
      <c r="I12" s="45">
        <f>Sheet1!Z167+$O$16</f>
        <v>8.4620000000000001E-2</v>
      </c>
      <c r="O12" s="25"/>
    </row>
    <row r="13" spans="1:15" s="33" customFormat="1" ht="22.5" customHeight="1" thickBot="1" x14ac:dyDescent="0.25">
      <c r="A13" s="26"/>
      <c r="B13" s="26"/>
      <c r="C13" s="26"/>
      <c r="D13" s="2"/>
      <c r="E13" s="2"/>
      <c r="F13" s="41"/>
      <c r="G13" s="65"/>
      <c r="O13" s="24"/>
    </row>
    <row r="14" spans="1:15" s="3" customFormat="1" ht="18.75" customHeight="1" thickTop="1" thickBot="1" x14ac:dyDescent="0.25">
      <c r="A14" s="89" t="s">
        <v>0</v>
      </c>
      <c r="B14" s="89" t="s">
        <v>2</v>
      </c>
      <c r="C14" s="89" t="s">
        <v>3</v>
      </c>
      <c r="D14" s="95" t="s">
        <v>6</v>
      </c>
      <c r="E14" s="96"/>
      <c r="F14" s="96"/>
      <c r="G14" s="96"/>
      <c r="H14" s="96"/>
      <c r="I14" s="96"/>
      <c r="N14" s="60" t="s">
        <v>28</v>
      </c>
      <c r="O14" s="62">
        <v>0</v>
      </c>
    </row>
    <row r="15" spans="1:15" s="3" customFormat="1" ht="22.5" customHeight="1" thickTop="1" thickBot="1" x14ac:dyDescent="0.25">
      <c r="A15" s="90"/>
      <c r="B15" s="90"/>
      <c r="C15" s="90"/>
      <c r="D15" s="19">
        <f>D8</f>
        <v>42690</v>
      </c>
      <c r="E15" s="19">
        <f t="shared" ref="E15:I15" si="0">E8</f>
        <v>42720</v>
      </c>
      <c r="F15" s="19">
        <f t="shared" si="0"/>
        <v>42751</v>
      </c>
      <c r="G15" s="19">
        <f t="shared" si="0"/>
        <v>42782</v>
      </c>
      <c r="H15" s="19">
        <f t="shared" si="0"/>
        <v>42810</v>
      </c>
      <c r="I15" s="19">
        <f t="shared" si="0"/>
        <v>42841</v>
      </c>
      <c r="N15" s="60" t="s">
        <v>29</v>
      </c>
      <c r="O15" s="61">
        <v>5.0000000000000001E-3</v>
      </c>
    </row>
    <row r="16" spans="1:15" s="3" customFormat="1" ht="24.75" customHeight="1" thickTop="1" thickBot="1" x14ac:dyDescent="0.25">
      <c r="A16" s="28" t="s">
        <v>1</v>
      </c>
      <c r="B16" s="28" t="s">
        <v>4</v>
      </c>
      <c r="C16" s="28">
        <v>6</v>
      </c>
      <c r="D16" s="45">
        <f>Sheet1!D78+$O$16</f>
        <v>7.4929999999999997E-2</v>
      </c>
      <c r="E16" s="45">
        <f>Sheet1!E78+$O$16</f>
        <v>7.9850000000000004E-2</v>
      </c>
      <c r="F16" s="45">
        <f>Sheet1!F78+$O$16</f>
        <v>8.1879999999999994E-2</v>
      </c>
      <c r="G16" s="45">
        <f>Sheet1!G78+$O$16</f>
        <v>7.9729999999999995E-2</v>
      </c>
      <c r="H16" s="45">
        <f>Sheet1!H78+$O$16</f>
        <v>7.8710000000000002E-2</v>
      </c>
      <c r="I16" s="45">
        <f>Sheet1!I78+$O$16</f>
        <v>8.0409999999999995E-2</v>
      </c>
      <c r="N16" s="63" t="s">
        <v>30</v>
      </c>
      <c r="O16" s="64">
        <f>IF(O14&gt;O15,((O14-O15)*2)+O15,O14)</f>
        <v>0</v>
      </c>
    </row>
    <row r="17" spans="1:15" s="3" customFormat="1" ht="24.75" customHeight="1" thickTop="1" x14ac:dyDescent="0.2">
      <c r="A17" s="28" t="s">
        <v>1</v>
      </c>
      <c r="B17" s="28" t="s">
        <v>4</v>
      </c>
      <c r="C17" s="28">
        <v>12</v>
      </c>
      <c r="D17" s="45">
        <f>Sheet1!D84+$O$16</f>
        <v>7.9829999999999998E-2</v>
      </c>
      <c r="E17" s="45">
        <f>Sheet1!E84+$O$16</f>
        <v>8.0850000000000005E-2</v>
      </c>
      <c r="F17" s="45">
        <f>Sheet1!F84+$O$16</f>
        <v>8.1379999999999994E-2</v>
      </c>
      <c r="G17" s="45">
        <f>Sheet1!G84+$O$16</f>
        <v>8.1729999999999997E-2</v>
      </c>
      <c r="H17" s="45">
        <f>Sheet1!H84+$O$16</f>
        <v>8.2199999999999995E-2</v>
      </c>
      <c r="I17" s="45">
        <f>Sheet1!I84+$O$16</f>
        <v>8.2570000000000005E-2</v>
      </c>
      <c r="O17" s="25"/>
    </row>
    <row r="18" spans="1:15" s="3" customFormat="1" ht="24.75" customHeight="1" x14ac:dyDescent="0.2">
      <c r="A18" s="28" t="s">
        <v>1</v>
      </c>
      <c r="B18" s="28" t="s">
        <v>4</v>
      </c>
      <c r="C18" s="28">
        <v>18</v>
      </c>
      <c r="D18" s="45">
        <f>Sheet1!D90+$O$16</f>
        <v>8.029E-2</v>
      </c>
      <c r="E18" s="45">
        <f>Sheet1!E90+$O$16</f>
        <v>8.1909999999999997E-2</v>
      </c>
      <c r="F18" s="45">
        <f>Sheet1!F90+$O$16</f>
        <v>8.2650000000000001E-2</v>
      </c>
      <c r="G18" s="45">
        <f>Sheet1!G90+$O$16</f>
        <v>8.2110000000000002E-2</v>
      </c>
      <c r="H18" s="45">
        <f>Sheet1!H90+$O$16</f>
        <v>8.1920000000000007E-2</v>
      </c>
      <c r="I18" s="45">
        <f>Sheet1!I90+$O$16</f>
        <v>8.2489999999999994E-2</v>
      </c>
      <c r="O18" s="25"/>
    </row>
    <row r="19" spans="1:15" s="3" customFormat="1" ht="24.75" customHeight="1" x14ac:dyDescent="0.2">
      <c r="A19" s="28" t="s">
        <v>1</v>
      </c>
      <c r="B19" s="28" t="s">
        <v>4</v>
      </c>
      <c r="C19" s="28">
        <v>24</v>
      </c>
      <c r="D19" s="45">
        <f>Sheet1!D96+$O$16</f>
        <v>8.1809999999999994E-2</v>
      </c>
      <c r="E19" s="45">
        <f>Sheet1!E96+$O$16</f>
        <v>8.2409999999999997E-2</v>
      </c>
      <c r="F19" s="45">
        <f>Sheet1!F96+$O$16</f>
        <v>8.2820000000000005E-2</v>
      </c>
      <c r="G19" s="45">
        <f>Sheet1!G96+$O$16</f>
        <v>8.3070000000000005E-2</v>
      </c>
      <c r="H19" s="45">
        <f>Sheet1!H96+$O$16</f>
        <v>8.3360000000000004E-2</v>
      </c>
      <c r="I19" s="45">
        <f>Sheet1!I96+$O$16</f>
        <v>8.362E-2</v>
      </c>
      <c r="O19" s="25"/>
    </row>
    <row r="20" spans="1:15" s="3" customFormat="1" ht="27.75" customHeight="1" thickBot="1" x14ac:dyDescent="0.25">
      <c r="A20" s="47" t="s">
        <v>24</v>
      </c>
      <c r="B20" s="47" t="s">
        <v>4</v>
      </c>
      <c r="C20" s="48">
        <f>Sheet1!Y79</f>
        <v>6</v>
      </c>
      <c r="D20" s="46">
        <f>IF(Sheet1!$Y$78=D15,Sheet1!$R$78+$O$16, " ")</f>
        <v>7.4929999999999997E-2</v>
      </c>
      <c r="E20" s="46" t="str">
        <f>IF(Sheet1!$Y$78=E15,Sheet1!$R$78+$O$16, " ")</f>
        <v xml:space="preserve"> </v>
      </c>
      <c r="F20" s="46" t="str">
        <f>IF(Sheet1!$Y$78=F15,Sheet1!$R$78+$O$16, " ")</f>
        <v xml:space="preserve"> </v>
      </c>
      <c r="G20" s="46" t="str">
        <f>IF(Sheet1!$Y$78=G15,Sheet1!$R$78+$O$16, " ")</f>
        <v xml:space="preserve"> </v>
      </c>
      <c r="H20" s="46" t="str">
        <f>IF(Sheet1!$Y$78=H15,Sheet1!$R$78+$O$16, " ")</f>
        <v xml:space="preserve"> </v>
      </c>
      <c r="I20" s="46" t="str">
        <f>IF(Sheet1!$Y$78=I15,Sheet1!$R$78+$O$16, " ")</f>
        <v xml:space="preserve"> </v>
      </c>
      <c r="O20" s="25"/>
    </row>
    <row r="21" spans="1:15" s="3" customFormat="1" ht="29.25" customHeight="1" thickBot="1" x14ac:dyDescent="0.25">
      <c r="A21" s="50" t="s">
        <v>25</v>
      </c>
      <c r="B21" s="52" t="s">
        <v>4</v>
      </c>
      <c r="C21" s="54">
        <v>6</v>
      </c>
      <c r="D21" s="53">
        <f>VLOOKUP(C21,Sheet1!A78:I96,4,FALSE)+$O$16</f>
        <v>7.4929999999999997E-2</v>
      </c>
      <c r="E21" s="46">
        <f>VLOOKUP(C21,Sheet1!A78:I96,5,FALSE)+$O$16</f>
        <v>7.9850000000000004E-2</v>
      </c>
      <c r="F21" s="46">
        <f>VLOOKUP(C21,Sheet1!A78:I96,6,FALSE)+$O$16</f>
        <v>8.1879999999999994E-2</v>
      </c>
      <c r="G21" s="51">
        <f>VLOOKUP(C21,Sheet1!A78:I96,7,FALSE)+$O$16</f>
        <v>7.9729999999999995E-2</v>
      </c>
      <c r="H21" s="46">
        <f>VLOOKUP(C21,Sheet1!A78:I96,8,FALSE)+$O$16</f>
        <v>7.8710000000000002E-2</v>
      </c>
      <c r="I21" s="51">
        <f>VLOOKUP(C21,Sheet1!A78:I96,9,FALSE)+$O$16</f>
        <v>8.0409999999999995E-2</v>
      </c>
      <c r="O21" s="25"/>
    </row>
    <row r="22" spans="1:15" ht="19.5" customHeight="1" x14ac:dyDescent="0.2">
      <c r="A22" s="49"/>
      <c r="B22" s="49"/>
      <c r="C22" s="49"/>
      <c r="D22" s="43"/>
      <c r="E22" s="43"/>
      <c r="F22" s="43"/>
      <c r="G22" s="43"/>
    </row>
    <row r="23" spans="1:15" ht="20.25" customHeight="1" x14ac:dyDescent="0.2">
      <c r="A23" s="93" t="s">
        <v>0</v>
      </c>
      <c r="B23" s="93" t="s">
        <v>2</v>
      </c>
      <c r="C23" s="93" t="s">
        <v>3</v>
      </c>
      <c r="D23" s="85" t="s">
        <v>6</v>
      </c>
      <c r="E23" s="86"/>
      <c r="F23" s="86"/>
      <c r="G23" s="86"/>
      <c r="H23" s="86"/>
      <c r="I23" s="86"/>
      <c r="J23" s="21"/>
    </row>
    <row r="24" spans="1:15" ht="23.25" customHeight="1" x14ac:dyDescent="0.2">
      <c r="A24" s="94"/>
      <c r="B24" s="94"/>
      <c r="C24" s="94"/>
      <c r="D24" s="20">
        <f>$D$15</f>
        <v>42690</v>
      </c>
      <c r="E24" s="20">
        <f>$E$15</f>
        <v>42720</v>
      </c>
      <c r="F24" s="20">
        <f>$F$15</f>
        <v>42751</v>
      </c>
      <c r="G24" s="20">
        <f>$G$15</f>
        <v>42782</v>
      </c>
      <c r="H24" s="20">
        <f>$H$15</f>
        <v>42810</v>
      </c>
      <c r="I24" s="20">
        <f>$I$15</f>
        <v>42841</v>
      </c>
      <c r="J24" s="1"/>
      <c r="K24" s="1"/>
      <c r="L24" s="1"/>
      <c r="M24" s="1"/>
    </row>
    <row r="25" spans="1:15" ht="25.5" customHeight="1" x14ac:dyDescent="0.2">
      <c r="A25" s="28" t="s">
        <v>1</v>
      </c>
      <c r="B25" s="28" t="s">
        <v>5</v>
      </c>
      <c r="C25" s="28">
        <v>6</v>
      </c>
      <c r="D25" s="45">
        <f>Sheet1!D97+$O$16</f>
        <v>7.2639999999999996E-2</v>
      </c>
      <c r="E25" s="45">
        <f>Sheet1!E97+$O$16</f>
        <v>7.7039999999999997E-2</v>
      </c>
      <c r="F25" s="45">
        <f>Sheet1!F97+$O$16</f>
        <v>8.0019999999999994E-2</v>
      </c>
      <c r="G25" s="45">
        <f>Sheet1!G97+$O$16</f>
        <v>7.7799999999999994E-2</v>
      </c>
      <c r="H25" s="45">
        <f>Sheet1!H97+$O$16</f>
        <v>7.6770000000000005E-2</v>
      </c>
      <c r="I25" s="45">
        <f>Sheet1!I97+$O$16</f>
        <v>7.9030000000000003E-2</v>
      </c>
      <c r="J25" s="1"/>
      <c r="K25" s="1"/>
      <c r="L25" s="1"/>
      <c r="M25" s="1"/>
    </row>
    <row r="26" spans="1:15" ht="25.5" customHeight="1" x14ac:dyDescent="0.2">
      <c r="A26" s="28" t="s">
        <v>1</v>
      </c>
      <c r="B26" s="28" t="s">
        <v>5</v>
      </c>
      <c r="C26" s="28">
        <v>12</v>
      </c>
      <c r="D26" s="45">
        <f>Sheet1!D103+$O$16</f>
        <v>7.7530000000000002E-2</v>
      </c>
      <c r="E26" s="45">
        <f>Sheet1!E103+$O$16</f>
        <v>7.8539999999999999E-2</v>
      </c>
      <c r="F26" s="45">
        <f>Sheet1!F103+$O$16</f>
        <v>7.9100000000000004E-2</v>
      </c>
      <c r="G26" s="45">
        <f>Sheet1!G103+$O$16</f>
        <v>7.9439999999999997E-2</v>
      </c>
      <c r="H26" s="45">
        <f>Sheet1!H103+$O$16</f>
        <v>7.9939999999999997E-2</v>
      </c>
      <c r="I26" s="45">
        <f>Sheet1!I103+$O$16</f>
        <v>8.0280000000000004E-2</v>
      </c>
      <c r="J26" s="1"/>
      <c r="K26" s="1"/>
      <c r="L26" s="1"/>
      <c r="M26" s="1"/>
    </row>
    <row r="27" spans="1:15" ht="25.5" customHeight="1" x14ac:dyDescent="0.2">
      <c r="A27" s="28" t="s">
        <v>1</v>
      </c>
      <c r="B27" s="28" t="s">
        <v>5</v>
      </c>
      <c r="C27" s="28">
        <v>18</v>
      </c>
      <c r="D27" s="45">
        <f>Sheet1!D109+$O$16</f>
        <v>7.7789999999999998E-2</v>
      </c>
      <c r="E27" s="45">
        <f>Sheet1!E109+$O$16</f>
        <v>7.9350000000000004E-2</v>
      </c>
      <c r="F27" s="45">
        <f>Sheet1!F109+$O$16</f>
        <v>8.047E-2</v>
      </c>
      <c r="G27" s="45">
        <f>Sheet1!G109+$O$16</f>
        <v>7.9909999999999995E-2</v>
      </c>
      <c r="H27" s="45">
        <f>Sheet1!H109+$O$16</f>
        <v>7.9769999999999994E-2</v>
      </c>
      <c r="I27" s="45">
        <f>Sheet1!I109+$O$16</f>
        <v>8.0519999999999994E-2</v>
      </c>
      <c r="J27" s="1"/>
      <c r="K27" s="1"/>
      <c r="L27" s="1"/>
      <c r="M27" s="1"/>
    </row>
    <row r="28" spans="1:15" ht="25.5" customHeight="1" x14ac:dyDescent="0.2">
      <c r="A28" s="28" t="s">
        <v>1</v>
      </c>
      <c r="B28" s="28" t="s">
        <v>5</v>
      </c>
      <c r="C28" s="28">
        <v>24</v>
      </c>
      <c r="D28" s="45">
        <f>Sheet1!D115+$O$16</f>
        <v>7.9460000000000003E-2</v>
      </c>
      <c r="E28" s="45">
        <f>Sheet1!E115+$O$16</f>
        <v>8.0049999999999996E-2</v>
      </c>
      <c r="F28" s="45">
        <f>Sheet1!F115+$O$16</f>
        <v>8.0479999999999996E-2</v>
      </c>
      <c r="G28" s="45">
        <f>Sheet1!G115+$O$16</f>
        <v>8.072E-2</v>
      </c>
      <c r="H28" s="45">
        <f>Sheet1!H115+$O$16</f>
        <v>8.1009999999999999E-2</v>
      </c>
      <c r="I28" s="45">
        <f>Sheet1!I115+$O$16</f>
        <v>8.1250000000000003E-2</v>
      </c>
    </row>
    <row r="29" spans="1:15" ht="25.5" customHeight="1" thickBot="1" x14ac:dyDescent="0.25">
      <c r="A29" s="47" t="s">
        <v>24</v>
      </c>
      <c r="B29" s="47" t="s">
        <v>5</v>
      </c>
      <c r="C29" s="48">
        <f>Sheet1!Y98</f>
        <v>6</v>
      </c>
      <c r="D29" s="46">
        <f>IF(Sheet1!$Y$97=D24,Sheet1!$R$97+$O$16, " ")</f>
        <v>7.2639999999999996E-2</v>
      </c>
      <c r="E29" s="46" t="str">
        <f>IF(Sheet1!$Y$97=E24,Sheet1!$R$97+$O$16, " ")</f>
        <v xml:space="preserve"> </v>
      </c>
      <c r="F29" s="46" t="str">
        <f>IF(Sheet1!$Y$97=F24,Sheet1!$R$97+$O$16, " ")</f>
        <v xml:space="preserve"> </v>
      </c>
      <c r="G29" s="46" t="str">
        <f>IF(Sheet1!$Y$97=G24,Sheet1!$R$97+$O$16, " ")</f>
        <v xml:space="preserve"> </v>
      </c>
      <c r="H29" s="46" t="str">
        <f>IF(Sheet1!$Y$97=H24,Sheet1!$R$97+$O$16, " ")</f>
        <v xml:space="preserve"> </v>
      </c>
      <c r="I29" s="46" t="str">
        <f>IF(Sheet1!$Y$97=I24,Sheet1!$R$97+$O$16, " ")</f>
        <v xml:space="preserve"> </v>
      </c>
    </row>
    <row r="30" spans="1:15" s="33" customFormat="1" ht="28.5" customHeight="1" thickBot="1" x14ac:dyDescent="0.25">
      <c r="A30" s="50" t="s">
        <v>25</v>
      </c>
      <c r="B30" s="52" t="s">
        <v>5</v>
      </c>
      <c r="C30" s="54">
        <v>6</v>
      </c>
      <c r="D30" s="53">
        <f>VLOOKUP(C30,Sheet1!A97:I115,4,FALSE)+$O$16</f>
        <v>7.2639999999999996E-2</v>
      </c>
      <c r="E30" s="46">
        <f>VLOOKUP(C30,Sheet1!A97:I115,5,FALSE)+$O$16</f>
        <v>7.7039999999999997E-2</v>
      </c>
      <c r="F30" s="46">
        <f>VLOOKUP(C30,Sheet1!A97:I115,6,FALSE)+$O$16</f>
        <v>8.0019999999999994E-2</v>
      </c>
      <c r="G30" s="46">
        <f>VLOOKUP(C30,Sheet1!A97:I115,7,FALSE)+$O$16</f>
        <v>7.7799999999999994E-2</v>
      </c>
      <c r="H30" s="46">
        <f>VLOOKUP(C30,Sheet1!A97:I115,8,FALSE)+$O$16</f>
        <v>7.6770000000000005E-2</v>
      </c>
      <c r="I30" s="46">
        <f>VLOOKUP(C30,Sheet1!A97:I115,9,FALSE)+$O$16</f>
        <v>7.9030000000000003E-2</v>
      </c>
      <c r="O30" s="24"/>
    </row>
    <row r="31" spans="1:15" ht="18.75" customHeight="1" x14ac:dyDescent="0.2">
      <c r="D31" s="21"/>
      <c r="E31" s="21"/>
      <c r="F31" s="21"/>
      <c r="G31" s="21"/>
    </row>
    <row r="32" spans="1:15" ht="18.75" customHeight="1" x14ac:dyDescent="0.2">
      <c r="A32" s="89" t="s">
        <v>0</v>
      </c>
      <c r="B32" s="89" t="s">
        <v>2</v>
      </c>
      <c r="C32" s="89" t="s">
        <v>3</v>
      </c>
      <c r="D32" s="87" t="s">
        <v>6</v>
      </c>
      <c r="E32" s="88"/>
      <c r="F32" s="88"/>
      <c r="G32" s="88"/>
      <c r="H32" s="88"/>
      <c r="I32" s="88"/>
      <c r="J32" s="21"/>
    </row>
    <row r="33" spans="1:15" ht="22.5" customHeight="1" x14ac:dyDescent="0.2">
      <c r="A33" s="90"/>
      <c r="B33" s="90"/>
      <c r="C33" s="90"/>
      <c r="D33" s="19">
        <f>D8</f>
        <v>42690</v>
      </c>
      <c r="E33" s="19">
        <f t="shared" ref="E33:I33" si="1">E8</f>
        <v>42720</v>
      </c>
      <c r="F33" s="19">
        <f t="shared" si="1"/>
        <v>42751</v>
      </c>
      <c r="G33" s="19">
        <f t="shared" si="1"/>
        <v>42782</v>
      </c>
      <c r="H33" s="19">
        <f t="shared" si="1"/>
        <v>42810</v>
      </c>
      <c r="I33" s="19">
        <f t="shared" si="1"/>
        <v>42841</v>
      </c>
    </row>
    <row r="34" spans="1:15" ht="27" customHeight="1" x14ac:dyDescent="0.2">
      <c r="A34" s="28" t="s">
        <v>8</v>
      </c>
      <c r="B34" s="28" t="s">
        <v>4</v>
      </c>
      <c r="C34" s="28">
        <v>6</v>
      </c>
      <c r="D34" s="45">
        <f>Sheet1!D2+$O$16</f>
        <v>7.2639999999999996E-2</v>
      </c>
      <c r="E34" s="45">
        <f>Sheet1!E2+$O$16</f>
        <v>7.6079999999999995E-2</v>
      </c>
      <c r="F34" s="45">
        <f>Sheet1!F2+$O$16</f>
        <v>7.6649999999999996E-2</v>
      </c>
      <c r="G34" s="45">
        <f>Sheet1!G2+$O$16</f>
        <v>7.3569999999999997E-2</v>
      </c>
      <c r="H34" s="45">
        <f>Sheet1!H2+$O$16</f>
        <v>7.0900000000000005E-2</v>
      </c>
      <c r="I34" s="45">
        <f>Sheet1!I2+$O$16</f>
        <v>7.145E-2</v>
      </c>
    </row>
    <row r="35" spans="1:15" ht="27" customHeight="1" x14ac:dyDescent="0.2">
      <c r="A35" s="28" t="s">
        <v>8</v>
      </c>
      <c r="B35" s="28" t="s">
        <v>4</v>
      </c>
      <c r="C35" s="28">
        <v>12</v>
      </c>
      <c r="D35" s="45">
        <f>Sheet1!D8+$O$16</f>
        <v>7.3179999999999995E-2</v>
      </c>
      <c r="E35" s="45">
        <f>Sheet1!E8+$O$16</f>
        <v>7.3749999999999996E-2</v>
      </c>
      <c r="F35" s="45">
        <f>Sheet1!F8+$O$16</f>
        <v>7.4219999999999994E-2</v>
      </c>
      <c r="G35" s="45">
        <f>Sheet1!G8+$O$16</f>
        <v>7.4480000000000005E-2</v>
      </c>
      <c r="H35" s="45">
        <f>Sheet1!H8+$O$16</f>
        <v>7.4550000000000005E-2</v>
      </c>
      <c r="I35" s="45">
        <f>Sheet1!I8+$O$16</f>
        <v>7.4630000000000002E-2</v>
      </c>
    </row>
    <row r="36" spans="1:15" ht="27" customHeight="1" x14ac:dyDescent="0.2">
      <c r="A36" s="28" t="s">
        <v>8</v>
      </c>
      <c r="B36" s="28" t="s">
        <v>4</v>
      </c>
      <c r="C36" s="28">
        <v>18</v>
      </c>
      <c r="D36" s="45">
        <f>Sheet1!D14+$O$16</f>
        <v>7.3950000000000002E-2</v>
      </c>
      <c r="E36" s="45">
        <f>Sheet1!E14+$O$16</f>
        <v>7.4870000000000006E-2</v>
      </c>
      <c r="F36" s="45">
        <f>Sheet1!F14+$O$16</f>
        <v>7.4880000000000002E-2</v>
      </c>
      <c r="G36" s="45">
        <f>Sheet1!G14+$O$16</f>
        <v>7.3749999999999996E-2</v>
      </c>
      <c r="H36" s="45">
        <f>Sheet1!H14+$O$16</f>
        <v>7.2720000000000007E-2</v>
      </c>
      <c r="I36" s="45">
        <f>Sheet1!I14+$O$16</f>
        <v>7.2669999999999998E-2</v>
      </c>
    </row>
    <row r="37" spans="1:15" ht="27" customHeight="1" x14ac:dyDescent="0.2">
      <c r="A37" s="28" t="s">
        <v>8</v>
      </c>
      <c r="B37" s="28" t="s">
        <v>4</v>
      </c>
      <c r="C37" s="28">
        <v>24</v>
      </c>
      <c r="D37" s="45">
        <f>Sheet1!D20+$O$16</f>
        <v>7.3190000000000005E-2</v>
      </c>
      <c r="E37" s="45">
        <f>Sheet1!E20+$O$16</f>
        <v>7.3660000000000003E-2</v>
      </c>
      <c r="F37" s="45">
        <f>Sheet1!F20+$O$16</f>
        <v>7.399E-2</v>
      </c>
      <c r="G37" s="45">
        <f>Sheet1!G20+$O$16</f>
        <v>7.4160000000000004E-2</v>
      </c>
      <c r="H37" s="45">
        <f>Sheet1!H20+$O$16</f>
        <v>7.4209999999999998E-2</v>
      </c>
      <c r="I37" s="45">
        <f>Sheet1!I20+$O$16</f>
        <v>7.4370000000000006E-2</v>
      </c>
    </row>
    <row r="38" spans="1:15" ht="27" customHeight="1" thickBot="1" x14ac:dyDescent="0.25">
      <c r="A38" s="47" t="s">
        <v>26</v>
      </c>
      <c r="B38" s="47" t="s">
        <v>4</v>
      </c>
      <c r="C38" s="48">
        <f>Sheet1!Y3</f>
        <v>9</v>
      </c>
      <c r="D38" s="46" t="str">
        <f>IF(Sheet1!$Y$2=D33,Sheet1!$R$2+$O$16, " ")</f>
        <v xml:space="preserve"> </v>
      </c>
      <c r="E38" s="46" t="str">
        <f>IF(Sheet1!$Y$2=E33,Sheet1!$R$2+$O$16, " ")</f>
        <v xml:space="preserve"> </v>
      </c>
      <c r="F38" s="46" t="str">
        <f>IF(Sheet1!$Y$2=F33,Sheet1!$R$2+$O$16, " ")</f>
        <v xml:space="preserve"> </v>
      </c>
      <c r="G38" s="46" t="str">
        <f>IF(Sheet1!$Y$2=G33,Sheet1!$R$2+$O$16, " ")</f>
        <v xml:space="preserve"> </v>
      </c>
      <c r="H38" s="46">
        <f>IF(Sheet1!$Y$2=H33,Sheet1!$R$2+$O$16, " ")</f>
        <v>7.016E-2</v>
      </c>
      <c r="I38" s="46" t="str">
        <f>IF(Sheet1!$Y$2=I33,Sheet1!$R$2+$O$16, " ")</f>
        <v xml:space="preserve"> </v>
      </c>
    </row>
    <row r="39" spans="1:15" s="33" customFormat="1" ht="30" customHeight="1" thickBot="1" x14ac:dyDescent="0.25">
      <c r="A39" s="50" t="s">
        <v>27</v>
      </c>
      <c r="B39" s="52" t="s">
        <v>4</v>
      </c>
      <c r="C39" s="54">
        <v>6</v>
      </c>
      <c r="D39" s="53">
        <f>VLOOKUP(C39,Sheet1!A2:I20,4,FALSE)+$O$16</f>
        <v>7.2639999999999996E-2</v>
      </c>
      <c r="E39" s="46">
        <f>VLOOKUP(C39,Sheet1!A2:I20,5,FALSE)+$O$16</f>
        <v>7.6079999999999995E-2</v>
      </c>
      <c r="F39" s="46">
        <f>VLOOKUP(C39,Sheet1!A2:I20,6,FALSE)+$O$16</f>
        <v>7.6649999999999996E-2</v>
      </c>
      <c r="G39" s="46">
        <f>VLOOKUP(C39,Sheet1!A2:I20,7,FALSE)+$O$16</f>
        <v>7.3569999999999997E-2</v>
      </c>
      <c r="H39" s="46">
        <f>VLOOKUP(C39,Sheet1!A2:I20,8,FALSE)+$O$16</f>
        <v>7.0900000000000005E-2</v>
      </c>
      <c r="I39" s="46">
        <f>VLOOKUP(C39,Sheet1!A2:I20,9,FALSE)+$O$16</f>
        <v>7.145E-2</v>
      </c>
      <c r="O39" s="24"/>
    </row>
    <row r="40" spans="1:15" s="70" customFormat="1" ht="21.75" customHeight="1" thickBot="1" x14ac:dyDescent="0.25">
      <c r="A40" s="66"/>
      <c r="B40" s="67"/>
      <c r="C40" s="68"/>
      <c r="D40" s="69"/>
      <c r="E40" s="69"/>
      <c r="F40" s="69"/>
      <c r="G40" s="69"/>
      <c r="H40" s="69"/>
      <c r="I40" s="69"/>
      <c r="O40" s="71"/>
    </row>
    <row r="41" spans="1:15" s="3" customFormat="1" ht="18.75" customHeight="1" thickTop="1" thickBot="1" x14ac:dyDescent="0.25">
      <c r="A41" s="89" t="s">
        <v>0</v>
      </c>
      <c r="B41" s="89" t="s">
        <v>2</v>
      </c>
      <c r="C41" s="89" t="s">
        <v>3</v>
      </c>
      <c r="D41" s="95" t="s">
        <v>6</v>
      </c>
      <c r="E41" s="96"/>
      <c r="F41" s="96"/>
      <c r="G41" s="96"/>
      <c r="H41" s="96"/>
      <c r="I41" s="96"/>
      <c r="N41" s="60" t="s">
        <v>28</v>
      </c>
      <c r="O41" s="62">
        <v>0</v>
      </c>
    </row>
    <row r="42" spans="1:15" s="3" customFormat="1" ht="22.5" customHeight="1" thickTop="1" thickBot="1" x14ac:dyDescent="0.25">
      <c r="A42" s="90"/>
      <c r="B42" s="90"/>
      <c r="C42" s="90"/>
      <c r="D42" s="19">
        <f>$D$15</f>
        <v>42690</v>
      </c>
      <c r="E42" s="19">
        <f>$E$15</f>
        <v>42720</v>
      </c>
      <c r="F42" s="19">
        <f>$F$15</f>
        <v>42751</v>
      </c>
      <c r="G42" s="19">
        <f>$G$15</f>
        <v>42782</v>
      </c>
      <c r="H42" s="19">
        <f>$H$15</f>
        <v>42810</v>
      </c>
      <c r="I42" s="19">
        <f>$I$15</f>
        <v>42841</v>
      </c>
      <c r="N42" s="60" t="s">
        <v>29</v>
      </c>
      <c r="O42" s="61">
        <v>5.0000000000000001E-3</v>
      </c>
    </row>
    <row r="43" spans="1:15" s="3" customFormat="1" ht="38.25" customHeight="1" thickTop="1" thickBot="1" x14ac:dyDescent="0.25">
      <c r="A43" s="28" t="s">
        <v>8</v>
      </c>
      <c r="B43" s="28" t="s">
        <v>35</v>
      </c>
      <c r="C43" s="28">
        <v>6</v>
      </c>
      <c r="D43" s="45">
        <f>Sheet1!U127+$O$16</f>
        <v>7.3639999999999997E-2</v>
      </c>
      <c r="E43" s="45">
        <f>Sheet1!V127+$O$16</f>
        <v>7.7079999999999996E-2</v>
      </c>
      <c r="F43" s="45">
        <f>Sheet1!W127+$O$16</f>
        <v>7.7649999999999997E-2</v>
      </c>
      <c r="G43" s="45">
        <f>Sheet1!X127+$O$16</f>
        <v>7.4569999999999997E-2</v>
      </c>
      <c r="H43" s="45">
        <f>Sheet1!Y127+$O$16</f>
        <v>7.1900000000000006E-2</v>
      </c>
      <c r="I43" s="45">
        <f>Sheet1!Z127+$O$16</f>
        <v>7.2450000000000001E-2</v>
      </c>
      <c r="N43" s="63" t="s">
        <v>30</v>
      </c>
      <c r="O43" s="64">
        <f>IF(O41&gt;O42,((O41-O42)*2)+O42,O41)</f>
        <v>0</v>
      </c>
    </row>
    <row r="44" spans="1:15" s="3" customFormat="1" ht="38.25" customHeight="1" thickTop="1" x14ac:dyDescent="0.2">
      <c r="A44" s="28" t="s">
        <v>8</v>
      </c>
      <c r="B44" s="28" t="s">
        <v>35</v>
      </c>
      <c r="C44" s="28">
        <v>12</v>
      </c>
      <c r="D44" s="45">
        <f>Sheet1!U133+$O$16</f>
        <v>7.4179999999999996E-2</v>
      </c>
      <c r="E44" s="45">
        <f>Sheet1!V133+$O$16</f>
        <v>7.4749999999999997E-2</v>
      </c>
      <c r="F44" s="45">
        <f>Sheet1!W133+$O$16</f>
        <v>7.5219999999999995E-2</v>
      </c>
      <c r="G44" s="45">
        <f>Sheet1!X133+$O$16</f>
        <v>7.5480000000000005E-2</v>
      </c>
      <c r="H44" s="45">
        <f>Sheet1!Y133+$O$16</f>
        <v>7.5550000000000006E-2</v>
      </c>
      <c r="I44" s="45">
        <f>Sheet1!Z133+$O$16</f>
        <v>7.5630000000000003E-2</v>
      </c>
      <c r="O44" s="25"/>
    </row>
    <row r="45" spans="1:15" s="3" customFormat="1" ht="38.25" customHeight="1" x14ac:dyDescent="0.2">
      <c r="A45" s="28" t="s">
        <v>8</v>
      </c>
      <c r="B45" s="28" t="s">
        <v>35</v>
      </c>
      <c r="C45" s="28">
        <v>18</v>
      </c>
      <c r="D45" s="45">
        <f>Sheet1!U139+$O$16</f>
        <v>7.4950000000000003E-2</v>
      </c>
      <c r="E45" s="45">
        <f>Sheet1!V139+$O$16</f>
        <v>7.5870000000000007E-2</v>
      </c>
      <c r="F45" s="45">
        <f>Sheet1!W139+$O$16</f>
        <v>7.5880000000000003E-2</v>
      </c>
      <c r="G45" s="45">
        <f>Sheet1!X139+$O$16</f>
        <v>7.4749999999999997E-2</v>
      </c>
      <c r="H45" s="45">
        <f>Sheet1!Y139+$O$16</f>
        <v>7.3720000000000008E-2</v>
      </c>
      <c r="I45" s="45">
        <f>Sheet1!Z139+$O$16</f>
        <v>7.3669999999999999E-2</v>
      </c>
      <c r="O45" s="25"/>
    </row>
    <row r="46" spans="1:15" s="3" customFormat="1" ht="38.25" customHeight="1" x14ac:dyDescent="0.2">
      <c r="A46" s="28" t="s">
        <v>8</v>
      </c>
      <c r="B46" s="28" t="s">
        <v>35</v>
      </c>
      <c r="C46" s="28">
        <v>24</v>
      </c>
      <c r="D46" s="45">
        <f>Sheet1!U145+$O$16</f>
        <v>7.4190000000000006E-2</v>
      </c>
      <c r="E46" s="45">
        <f>Sheet1!V145+$O$16</f>
        <v>7.4660000000000004E-2</v>
      </c>
      <c r="F46" s="45">
        <f>Sheet1!W145+$O$16</f>
        <v>7.4990000000000001E-2</v>
      </c>
      <c r="G46" s="45">
        <f>Sheet1!X145+$O$16</f>
        <v>7.5160000000000005E-2</v>
      </c>
      <c r="H46" s="45">
        <f>Sheet1!Y145+$O$16</f>
        <v>7.5209999999999999E-2</v>
      </c>
      <c r="I46" s="45">
        <f>Sheet1!Z145+$O$16</f>
        <v>7.5370000000000006E-2</v>
      </c>
      <c r="O46" s="25"/>
    </row>
    <row r="47" spans="1:15" ht="16.5" customHeight="1" x14ac:dyDescent="0.2">
      <c r="D47" s="21"/>
      <c r="E47" s="21"/>
      <c r="F47" s="21"/>
      <c r="G47" s="21"/>
    </row>
    <row r="48" spans="1:15" ht="18.75" customHeight="1" x14ac:dyDescent="0.2">
      <c r="A48" s="93" t="s">
        <v>0</v>
      </c>
      <c r="B48" s="93" t="s">
        <v>2</v>
      </c>
      <c r="C48" s="93" t="s">
        <v>3</v>
      </c>
      <c r="D48" s="85" t="s">
        <v>6</v>
      </c>
      <c r="E48" s="86"/>
      <c r="F48" s="86"/>
      <c r="G48" s="86"/>
      <c r="H48" s="86"/>
      <c r="I48" s="86"/>
    </row>
    <row r="49" spans="1:15" ht="23.25" customHeight="1" x14ac:dyDescent="0.2">
      <c r="A49" s="94"/>
      <c r="B49" s="94"/>
      <c r="C49" s="94"/>
      <c r="D49" s="20">
        <f>$D$15</f>
        <v>42690</v>
      </c>
      <c r="E49" s="20">
        <f>$E$15</f>
        <v>42720</v>
      </c>
      <c r="F49" s="20">
        <f>$F$15</f>
        <v>42751</v>
      </c>
      <c r="G49" s="20">
        <f>$G$15</f>
        <v>42782</v>
      </c>
      <c r="H49" s="20">
        <f>$H$15</f>
        <v>42810</v>
      </c>
      <c r="I49" s="20">
        <f>$I$15</f>
        <v>42841</v>
      </c>
    </row>
    <row r="50" spans="1:15" ht="27.75" customHeight="1" x14ac:dyDescent="0.2">
      <c r="A50" s="28" t="s">
        <v>8</v>
      </c>
      <c r="B50" s="28" t="s">
        <v>5</v>
      </c>
      <c r="C50" s="28">
        <v>6</v>
      </c>
      <c r="D50" s="45">
        <f>Sheet1!D21+$O$16</f>
        <v>7.0749999999999993E-2</v>
      </c>
      <c r="E50" s="45">
        <f>Sheet1!E21+$O$16</f>
        <v>7.356E-2</v>
      </c>
      <c r="F50" s="45">
        <f>Sheet1!F21+$O$16</f>
        <v>7.4789999999999995E-2</v>
      </c>
      <c r="G50" s="45">
        <f>Sheet1!G21+$O$16</f>
        <v>7.1349999999999997E-2</v>
      </c>
      <c r="H50" s="45">
        <f>Sheet1!H21+$O$16</f>
        <v>6.8110000000000004E-2</v>
      </c>
      <c r="I50" s="45">
        <f>Sheet1!I21+$O$16</f>
        <v>6.8580000000000002E-2</v>
      </c>
    </row>
    <row r="51" spans="1:15" ht="27.75" customHeight="1" x14ac:dyDescent="0.2">
      <c r="A51" s="28" t="s">
        <v>8</v>
      </c>
      <c r="B51" s="28" t="s">
        <v>5</v>
      </c>
      <c r="C51" s="28">
        <v>12</v>
      </c>
      <c r="D51" s="45">
        <f>Sheet1!D27+$O$16</f>
        <v>7.0580000000000004E-2</v>
      </c>
      <c r="E51" s="45">
        <f>Sheet1!E27+$O$16</f>
        <v>7.1150000000000005E-2</v>
      </c>
      <c r="F51" s="45">
        <f>Sheet1!F27+$O$16</f>
        <v>7.1669999999999998E-2</v>
      </c>
      <c r="G51" s="45">
        <f>Sheet1!G27+$O$16</f>
        <v>7.195E-2</v>
      </c>
      <c r="H51" s="45">
        <f>Sheet1!H27+$O$16</f>
        <v>7.1999999999999995E-2</v>
      </c>
      <c r="I51" s="45">
        <f>Sheet1!I27+$O$16</f>
        <v>7.2069999999999995E-2</v>
      </c>
    </row>
    <row r="52" spans="1:15" ht="27.75" customHeight="1" x14ac:dyDescent="0.2">
      <c r="A52" s="28" t="s">
        <v>8</v>
      </c>
      <c r="B52" s="28" t="s">
        <v>5</v>
      </c>
      <c r="C52" s="28">
        <v>18</v>
      </c>
      <c r="D52" s="45">
        <f>Sheet1!D33+$O$16</f>
        <v>7.1559999999999999E-2</v>
      </c>
      <c r="E52" s="45">
        <f>Sheet1!E33+$O$16</f>
        <v>7.238E-2</v>
      </c>
      <c r="F52" s="45">
        <f>Sheet1!F33+$O$16</f>
        <v>7.2639999999999996E-2</v>
      </c>
      <c r="G52" s="45">
        <f>Sheet1!G33+$O$16</f>
        <v>7.1389999999999995E-2</v>
      </c>
      <c r="H52" s="45">
        <f>Sheet1!H33+$O$16</f>
        <v>7.0239999999999997E-2</v>
      </c>
      <c r="I52" s="45">
        <f>Sheet1!I33+$O$16</f>
        <v>7.0209999999999995E-2</v>
      </c>
    </row>
    <row r="53" spans="1:15" ht="27.75" customHeight="1" x14ac:dyDescent="0.2">
      <c r="A53" s="28" t="s">
        <v>8</v>
      </c>
      <c r="B53" s="28" t="s">
        <v>5</v>
      </c>
      <c r="C53" s="28">
        <v>24</v>
      </c>
      <c r="D53" s="45">
        <f>Sheet1!D39+$O$16</f>
        <v>7.0749999999999993E-2</v>
      </c>
      <c r="E53" s="45">
        <f>Sheet1!E39+$O$16</f>
        <v>7.1190000000000003E-2</v>
      </c>
      <c r="F53" s="45">
        <f>Sheet1!F39+$O$16</f>
        <v>7.152E-2</v>
      </c>
      <c r="G53" s="45">
        <f>Sheet1!G39+$O$16</f>
        <v>7.1660000000000001E-2</v>
      </c>
      <c r="H53" s="45">
        <f>Sheet1!H39+$O$16</f>
        <v>7.1660000000000001E-2</v>
      </c>
      <c r="I53" s="45">
        <f>Sheet1!I39+$O$16</f>
        <v>7.1790000000000007E-2</v>
      </c>
    </row>
    <row r="54" spans="1:15" ht="27.75" customHeight="1" thickBot="1" x14ac:dyDescent="0.25">
      <c r="A54" s="47" t="s">
        <v>26</v>
      </c>
      <c r="B54" s="47" t="s">
        <v>5</v>
      </c>
      <c r="C54" s="48">
        <f>Sheet1!Y22</f>
        <v>8</v>
      </c>
      <c r="D54" s="46" t="str">
        <f>IF(Sheet1!$Y$21=D49,Sheet1!$R$21+$O$16, " ")</f>
        <v xml:space="preserve"> </v>
      </c>
      <c r="E54" s="46" t="str">
        <f>IF(Sheet1!$Y$21=E49,Sheet1!$R$21+$O$16, " ")</f>
        <v xml:space="preserve"> </v>
      </c>
      <c r="F54" s="46" t="str">
        <f>IF(Sheet1!$Y$21=F49,Sheet1!$R$21+$O$16, " ")</f>
        <v xml:space="preserve"> </v>
      </c>
      <c r="G54" s="46" t="str">
        <f>IF(Sheet1!$Y$21=G49,Sheet1!$R$21+$O$16, " ")</f>
        <v xml:space="preserve"> </v>
      </c>
      <c r="H54" s="46" t="str">
        <f>IF(Sheet1!$Y$21=H49,Sheet1!$R$21+$O$16, " ")</f>
        <v xml:space="preserve"> </v>
      </c>
      <c r="I54" s="46">
        <f>IF(Sheet1!$Y$21=I49,Sheet1!$R$21+$O$16, " ")</f>
        <v>6.6900000000000001E-2</v>
      </c>
    </row>
    <row r="55" spans="1:15" s="33" customFormat="1" ht="27.75" customHeight="1" thickBot="1" x14ac:dyDescent="0.25">
      <c r="A55" s="50" t="s">
        <v>27</v>
      </c>
      <c r="B55" s="52" t="s">
        <v>5</v>
      </c>
      <c r="C55" s="54">
        <v>6</v>
      </c>
      <c r="D55" s="53">
        <f>VLOOKUP(C55,Sheet1!A21:I39,4,FALSE)+$O$16</f>
        <v>7.0749999999999993E-2</v>
      </c>
      <c r="E55" s="46">
        <f>VLOOKUP(C55,Sheet1!A21:I39,5,FALSE)+$O$16</f>
        <v>7.356E-2</v>
      </c>
      <c r="F55" s="46">
        <f>VLOOKUP(C55,Sheet1!A21:I39,6,FALSE)+$O$16</f>
        <v>7.4789999999999995E-2</v>
      </c>
      <c r="G55" s="46">
        <f>VLOOKUP(C55,Sheet1!A21:I39,7,FALSE)+$O$16</f>
        <v>7.1349999999999997E-2</v>
      </c>
      <c r="H55" s="46">
        <f>VLOOKUP(C55,Sheet1!A21:I39,8,FALSE)+$O$16</f>
        <v>6.8110000000000004E-2</v>
      </c>
      <c r="I55" s="46">
        <f>VLOOKUP(C55,Sheet1!A21:I39,9,FALSE)+$O$16</f>
        <v>6.8580000000000002E-2</v>
      </c>
      <c r="O55" s="24"/>
    </row>
  </sheetData>
  <sheetProtection algorithmName="SHA-512" hashValue="/YJc28kmtVvv0O7iwXS1lsafF5kNGAAp3SXo6ajm+luLuDza09br/J7QvnvcoESxeks8THhwQ5N83zODYJFlXw==" saltValue="RxMUsmlTQFFTMKQVWDaqKw==" spinCount="100000" sheet="1" objects="1" scenarios="1" formatColumns="0"/>
  <mergeCells count="25">
    <mergeCell ref="A7:A8"/>
    <mergeCell ref="B7:B8"/>
    <mergeCell ref="C7:C8"/>
    <mergeCell ref="D7:I7"/>
    <mergeCell ref="A14:A15"/>
    <mergeCell ref="B14:B15"/>
    <mergeCell ref="A23:A24"/>
    <mergeCell ref="B23:B24"/>
    <mergeCell ref="A48:A49"/>
    <mergeCell ref="B48:B49"/>
    <mergeCell ref="C48:C49"/>
    <mergeCell ref="A32:A33"/>
    <mergeCell ref="B32:B33"/>
    <mergeCell ref="C32:C33"/>
    <mergeCell ref="A41:A42"/>
    <mergeCell ref="B41:B42"/>
    <mergeCell ref="D48:I48"/>
    <mergeCell ref="D32:I32"/>
    <mergeCell ref="C14:C15"/>
    <mergeCell ref="F2:G2"/>
    <mergeCell ref="C23:C24"/>
    <mergeCell ref="D23:I23"/>
    <mergeCell ref="D14:I14"/>
    <mergeCell ref="C41:C42"/>
    <mergeCell ref="D41:I41"/>
  </mergeCells>
  <phoneticPr fontId="0" type="noConversion"/>
  <pageMargins left="0.25" right="0.25" top="0.75" bottom="0.75" header="0.3" footer="0.3"/>
  <pageSetup scale="73" fitToHeight="0" orientation="portrait" horizontalDpi="300" verticalDpi="300" r:id="rId1"/>
  <headerFooter alignWithMargins="0">
    <oddFooter>&amp;L&amp;C&amp;R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Sheet1!$A$78:$A$96</xm:f>
          </x14:formula1>
          <xm:sqref>C21 C30 C55 C39:C40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23"/>
  <sheetViews>
    <sheetView showGridLines="0" workbookViewId="0">
      <pane ySplit="6" topLeftCell="A7" activePane="bottomLeft" state="frozen"/>
      <selection pane="bottomLeft" activeCell="D17" sqref="D17:I17"/>
    </sheetView>
  </sheetViews>
  <sheetFormatPr defaultRowHeight="12.75" x14ac:dyDescent="0.2"/>
  <cols>
    <col min="1" max="1" width="12.5703125" style="29" customWidth="1"/>
    <col min="2" max="2" width="12.28515625" style="29" customWidth="1"/>
    <col min="3" max="3" width="13.42578125" style="29" customWidth="1"/>
    <col min="4" max="6" width="14.28515625" customWidth="1"/>
    <col min="7" max="9" width="14.42578125" customWidth="1"/>
    <col min="10" max="15" width="16.85546875" customWidth="1"/>
  </cols>
  <sheetData>
    <row r="1" spans="1:13" ht="3.75" customHeight="1" x14ac:dyDescent="0.2">
      <c r="A1" s="26"/>
      <c r="B1" s="26"/>
      <c r="C1" s="26"/>
      <c r="D1" s="2"/>
      <c r="E1" s="2"/>
      <c r="F1" s="2"/>
      <c r="G1" s="2"/>
    </row>
    <row r="2" spans="1:13" ht="24.75" customHeight="1" x14ac:dyDescent="0.2">
      <c r="A2" s="26"/>
      <c r="B2" s="26"/>
      <c r="C2" s="26"/>
      <c r="D2" s="2"/>
      <c r="E2" s="2"/>
      <c r="F2" s="99" t="str">
        <f ca="1">'ConEd 0-499K'!F2:G2</f>
        <v>Effective: October 27, 2016</v>
      </c>
      <c r="G2" s="100"/>
    </row>
    <row r="3" spans="1:13" s="33" customFormat="1" ht="33.75" customHeight="1" x14ac:dyDescent="0.2">
      <c r="A3" s="26"/>
      <c r="B3" s="26"/>
      <c r="C3" s="26"/>
      <c r="D3" s="2"/>
      <c r="E3" s="2"/>
      <c r="F3" s="34"/>
      <c r="G3" s="35"/>
    </row>
    <row r="4" spans="1:13" s="33" customFormat="1" ht="18" customHeight="1" thickBot="1" x14ac:dyDescent="0.25">
      <c r="A4" s="26"/>
      <c r="B4" s="26"/>
      <c r="C4" s="26"/>
      <c r="D4" s="2"/>
      <c r="E4" s="2"/>
      <c r="F4" s="37" t="str">
        <f>'ConEd 0-499K'!F4</f>
        <v>100% REC Adder:</v>
      </c>
      <c r="G4" s="35"/>
    </row>
    <row r="5" spans="1:13" s="33" customFormat="1" ht="16.5" thickTop="1" thickBot="1" x14ac:dyDescent="0.3">
      <c r="A5" s="26"/>
      <c r="B5" s="26"/>
      <c r="C5" s="26"/>
      <c r="D5" s="2"/>
      <c r="E5" s="2"/>
      <c r="F5" s="38">
        <f>'ConEd 0-499K'!F5</f>
        <v>1.6000000000000001E-3</v>
      </c>
      <c r="G5" s="35"/>
    </row>
    <row r="6" spans="1:13" s="42" customFormat="1" ht="42" customHeight="1" thickTop="1" x14ac:dyDescent="0.2">
      <c r="A6" s="26"/>
      <c r="B6" s="26"/>
      <c r="C6" s="26"/>
      <c r="D6" s="2"/>
      <c r="E6" s="2"/>
      <c r="F6" s="41" t="s">
        <v>21</v>
      </c>
      <c r="G6" s="39"/>
    </row>
    <row r="7" spans="1:13" ht="18.75" customHeight="1" x14ac:dyDescent="0.2">
      <c r="A7" s="89" t="s">
        <v>0</v>
      </c>
      <c r="B7" s="89" t="s">
        <v>2</v>
      </c>
      <c r="C7" s="89" t="s">
        <v>3</v>
      </c>
      <c r="D7" s="87" t="s">
        <v>6</v>
      </c>
      <c r="E7" s="88"/>
      <c r="F7" s="88"/>
      <c r="G7" s="88"/>
      <c r="H7" s="88"/>
      <c r="I7" s="88"/>
    </row>
    <row r="8" spans="1:13" ht="22.5" customHeight="1" x14ac:dyDescent="0.2">
      <c r="A8" s="90"/>
      <c r="B8" s="90"/>
      <c r="C8" s="90"/>
      <c r="D8" s="19">
        <f>'ConEd 0-499K'!D8</f>
        <v>42690</v>
      </c>
      <c r="E8" s="19">
        <f>'ConEd 0-499K'!E8</f>
        <v>42720</v>
      </c>
      <c r="F8" s="19">
        <f>'ConEd 0-499K'!F8</f>
        <v>42751</v>
      </c>
      <c r="G8" s="19">
        <f>'ConEd 0-499K'!G8</f>
        <v>42782</v>
      </c>
      <c r="H8" s="19">
        <f>'ConEd 0-499K'!H8</f>
        <v>42810</v>
      </c>
      <c r="I8" s="19">
        <f>'ConEd 0-499K'!I8</f>
        <v>42841</v>
      </c>
      <c r="J8" s="1"/>
      <c r="K8" s="1"/>
      <c r="L8" s="1"/>
      <c r="M8" s="1"/>
    </row>
    <row r="9" spans="1:13" ht="27" customHeight="1" x14ac:dyDescent="0.2">
      <c r="A9" s="28" t="s">
        <v>1</v>
      </c>
      <c r="B9" s="28" t="s">
        <v>5</v>
      </c>
      <c r="C9" s="28">
        <v>6</v>
      </c>
      <c r="D9" s="45">
        <f>'ConEd 0-499K'!D25-0.00157</f>
        <v>7.1069999999999994E-2</v>
      </c>
      <c r="E9" s="45">
        <f>'ConEd 0-499K'!E25-0.00157</f>
        <v>7.5469999999999995E-2</v>
      </c>
      <c r="F9" s="45">
        <f>'ConEd 0-499K'!F25-0.00157</f>
        <v>7.8449999999999992E-2</v>
      </c>
      <c r="G9" s="45">
        <f>'ConEd 0-499K'!G25-0.00157</f>
        <v>7.6229999999999992E-2</v>
      </c>
      <c r="H9" s="45">
        <f>'ConEd 0-499K'!H25-0.00157</f>
        <v>7.5200000000000003E-2</v>
      </c>
      <c r="I9" s="45">
        <f>'ConEd 0-499K'!I25-0.00157</f>
        <v>7.7460000000000001E-2</v>
      </c>
      <c r="J9" s="21"/>
      <c r="K9" s="1"/>
      <c r="L9" s="1"/>
      <c r="M9" s="1"/>
    </row>
    <row r="10" spans="1:13" ht="27" customHeight="1" x14ac:dyDescent="0.2">
      <c r="A10" s="28" t="s">
        <v>1</v>
      </c>
      <c r="B10" s="28" t="s">
        <v>5</v>
      </c>
      <c r="C10" s="28">
        <v>12</v>
      </c>
      <c r="D10" s="45">
        <f>'ConEd 0-499K'!D26-0.00157</f>
        <v>7.596E-2</v>
      </c>
      <c r="E10" s="45">
        <f>'ConEd 0-499K'!E26-0.00157</f>
        <v>7.6969999999999997E-2</v>
      </c>
      <c r="F10" s="45">
        <f>'ConEd 0-499K'!F26-0.00157</f>
        <v>7.7530000000000002E-2</v>
      </c>
      <c r="G10" s="45">
        <f>'ConEd 0-499K'!G26-0.00157</f>
        <v>7.7869999999999995E-2</v>
      </c>
      <c r="H10" s="45">
        <f>'ConEd 0-499K'!H26-0.00157</f>
        <v>7.8369999999999995E-2</v>
      </c>
      <c r="I10" s="45">
        <f>'ConEd 0-499K'!I26-0.00157</f>
        <v>7.8710000000000002E-2</v>
      </c>
      <c r="J10" s="1"/>
      <c r="K10" s="1"/>
      <c r="L10" s="1"/>
      <c r="M10" s="1"/>
    </row>
    <row r="11" spans="1:13" ht="27" customHeight="1" x14ac:dyDescent="0.2">
      <c r="A11" s="28" t="s">
        <v>1</v>
      </c>
      <c r="B11" s="28" t="s">
        <v>5</v>
      </c>
      <c r="C11" s="28">
        <v>18</v>
      </c>
      <c r="D11" s="45">
        <f>'ConEd 0-499K'!D27-0.00157</f>
        <v>7.6219999999999996E-2</v>
      </c>
      <c r="E11" s="45">
        <f>'ConEd 0-499K'!E27-0.00157</f>
        <v>7.7780000000000002E-2</v>
      </c>
      <c r="F11" s="45">
        <f>'ConEd 0-499K'!F27-0.00157</f>
        <v>7.8899999999999998E-2</v>
      </c>
      <c r="G11" s="45">
        <f>'ConEd 0-499K'!G27-0.00157</f>
        <v>7.8339999999999993E-2</v>
      </c>
      <c r="H11" s="45">
        <f>'ConEd 0-499K'!H27-0.00157</f>
        <v>7.8199999999999992E-2</v>
      </c>
      <c r="I11" s="45">
        <f>'ConEd 0-499K'!I27-0.00157</f>
        <v>7.8949999999999992E-2</v>
      </c>
      <c r="J11" s="1"/>
      <c r="K11" s="1"/>
      <c r="L11" s="1"/>
      <c r="M11" s="1"/>
    </row>
    <row r="12" spans="1:13" ht="27" customHeight="1" x14ac:dyDescent="0.2">
      <c r="A12" s="28" t="s">
        <v>1</v>
      </c>
      <c r="B12" s="28" t="s">
        <v>5</v>
      </c>
      <c r="C12" s="28">
        <v>24</v>
      </c>
      <c r="D12" s="45">
        <f>'ConEd 0-499K'!D28-0.00157</f>
        <v>7.7890000000000001E-2</v>
      </c>
      <c r="E12" s="45">
        <f>'ConEd 0-499K'!E28-0.00157</f>
        <v>7.8479999999999994E-2</v>
      </c>
      <c r="F12" s="45">
        <f>'ConEd 0-499K'!F28-0.00157</f>
        <v>7.8909999999999994E-2</v>
      </c>
      <c r="G12" s="45">
        <f>'ConEd 0-499K'!G28-0.00157</f>
        <v>7.9149999999999998E-2</v>
      </c>
      <c r="H12" s="45">
        <f>'ConEd 0-499K'!H28-0.00157</f>
        <v>7.9439999999999997E-2</v>
      </c>
      <c r="I12" s="45">
        <f>'ConEd 0-499K'!I28-0.00157</f>
        <v>7.9680000000000001E-2</v>
      </c>
    </row>
    <row r="13" spans="1:13" ht="27" customHeight="1" thickBot="1" x14ac:dyDescent="0.25">
      <c r="A13" s="47" t="s">
        <v>31</v>
      </c>
      <c r="B13" s="47" t="s">
        <v>5</v>
      </c>
      <c r="C13" s="48">
        <f>'ConEd 0-499K'!C29</f>
        <v>6</v>
      </c>
      <c r="D13" s="46">
        <f>IF(Sheet1!$Y$97=D8,Sheet1!$R$97-0.00157+'ConEd 0-499K'!O16, " ")</f>
        <v>7.1069999999999994E-2</v>
      </c>
      <c r="E13" s="46" t="str">
        <f>IF(Sheet1!$Y$97=E8,Sheet1!$R$97-0.00157+'ConEd 0-499K'!O16, " ")</f>
        <v xml:space="preserve"> </v>
      </c>
      <c r="F13" s="46" t="str">
        <f>IF(Sheet1!$Y$97=F8,Sheet1!$R$97-0.00157+'ConEd 0-499K'!O16, " ")</f>
        <v xml:space="preserve"> </v>
      </c>
      <c r="G13" s="46" t="str">
        <f>IF(Sheet1!$Y$97=G8,Sheet1!$R$97-0.00157+'ConEd 0-499K'!O16, " ")</f>
        <v xml:space="preserve"> </v>
      </c>
      <c r="H13" s="46" t="str">
        <f>IF(Sheet1!$Y$97=H8,Sheet1!$R$97-0.00157+'ConEd 0-499K'!O16, " ")</f>
        <v xml:space="preserve"> </v>
      </c>
      <c r="I13" s="46" t="str">
        <f>IF(Sheet1!$Y$97=I8,Sheet1!$R$97-0.00157+'ConEd 0-499K'!O16, " ")</f>
        <v xml:space="preserve"> </v>
      </c>
    </row>
    <row r="14" spans="1:13" ht="31.5" customHeight="1" thickBot="1" x14ac:dyDescent="0.25">
      <c r="A14" s="50" t="s">
        <v>32</v>
      </c>
      <c r="B14" s="52" t="s">
        <v>5</v>
      </c>
      <c r="C14" s="54">
        <v>6</v>
      </c>
      <c r="D14" s="53">
        <f>VLOOKUP(C14,Sheet1!$A$21:$AG$39,28,FALSE)+'ConEd 0-499K'!O16</f>
        <v>7.1069999999999994E-2</v>
      </c>
      <c r="E14" s="53">
        <f>VLOOKUP(C14,Sheet1!$A$21:$AG$39,29,FALSE)+'ConEd 0-499K'!O16</f>
        <v>7.5469999999999995E-2</v>
      </c>
      <c r="F14" s="53">
        <f>VLOOKUP(C14,Sheet1!$A$21:$AG$39,30,FALSE)+'ConEd 0-499K'!O16</f>
        <v>7.8449999999999992E-2</v>
      </c>
      <c r="G14" s="53">
        <f>VLOOKUP(C14,Sheet1!$A$21:$AG$39,31,FALSE)+'ConEd 0-499K'!O16</f>
        <v>7.6229999999999992E-2</v>
      </c>
      <c r="H14" s="53">
        <f>VLOOKUP(C14,Sheet1!$A$21:$AG$39,32,FALSE)+'ConEd 0-499K'!O16</f>
        <v>7.5200000000000003E-2</v>
      </c>
      <c r="I14" s="53">
        <f>VLOOKUP(C14,Sheet1!$A$21:$AG$39,33,FALSE)+'ConEd 0-499K'!O16</f>
        <v>7.7460000000000001E-2</v>
      </c>
    </row>
    <row r="15" spans="1:13" ht="12" customHeight="1" x14ac:dyDescent="0.2">
      <c r="D15" s="21"/>
      <c r="E15" s="21"/>
      <c r="F15" s="21"/>
      <c r="G15" s="21"/>
    </row>
    <row r="16" spans="1:13" ht="18.75" customHeight="1" x14ac:dyDescent="0.2">
      <c r="A16" s="93" t="s">
        <v>0</v>
      </c>
      <c r="B16" s="93" t="s">
        <v>2</v>
      </c>
      <c r="C16" s="93" t="s">
        <v>3</v>
      </c>
      <c r="D16" s="97" t="s">
        <v>6</v>
      </c>
      <c r="E16" s="98"/>
      <c r="F16" s="98"/>
      <c r="G16" s="98"/>
      <c r="H16" s="98"/>
      <c r="I16" s="98"/>
    </row>
    <row r="17" spans="1:10" ht="22.5" customHeight="1" x14ac:dyDescent="0.2">
      <c r="A17" s="94"/>
      <c r="B17" s="94"/>
      <c r="C17" s="94"/>
      <c r="D17" s="20">
        <f>D8</f>
        <v>42690</v>
      </c>
      <c r="E17" s="20">
        <f t="shared" ref="E17:I17" si="0">E8</f>
        <v>42720</v>
      </c>
      <c r="F17" s="20">
        <f t="shared" si="0"/>
        <v>42751</v>
      </c>
      <c r="G17" s="20">
        <f t="shared" si="0"/>
        <v>42782</v>
      </c>
      <c r="H17" s="20">
        <f t="shared" si="0"/>
        <v>42810</v>
      </c>
      <c r="I17" s="20">
        <f t="shared" si="0"/>
        <v>42841</v>
      </c>
      <c r="J17" s="21"/>
    </row>
    <row r="18" spans="1:10" ht="25.5" customHeight="1" x14ac:dyDescent="0.2">
      <c r="A18" s="28" t="s">
        <v>8</v>
      </c>
      <c r="B18" s="28" t="s">
        <v>5</v>
      </c>
      <c r="C18" s="28">
        <v>6</v>
      </c>
      <c r="D18" s="45">
        <f>'ConEd 0-499K'!D50-0.00142</f>
        <v>6.9329999999999989E-2</v>
      </c>
      <c r="E18" s="45">
        <f>'ConEd 0-499K'!E50-0.00142</f>
        <v>7.2139999999999996E-2</v>
      </c>
      <c r="F18" s="45">
        <f>'ConEd 0-499K'!F50-0.00142</f>
        <v>7.3369999999999991E-2</v>
      </c>
      <c r="G18" s="45">
        <f>'ConEd 0-499K'!G50-0.00142</f>
        <v>6.9929999999999992E-2</v>
      </c>
      <c r="H18" s="45">
        <f>'ConEd 0-499K'!H50-0.00142</f>
        <v>6.6689999999999999E-2</v>
      </c>
      <c r="I18" s="45">
        <f>'ConEd 0-499K'!I50-0.00142</f>
        <v>6.7159999999999997E-2</v>
      </c>
    </row>
    <row r="19" spans="1:10" ht="25.5" customHeight="1" x14ac:dyDescent="0.2">
      <c r="A19" s="28" t="s">
        <v>8</v>
      </c>
      <c r="B19" s="28" t="s">
        <v>5</v>
      </c>
      <c r="C19" s="28">
        <v>12</v>
      </c>
      <c r="D19" s="45">
        <f>'ConEd 0-499K'!D51-0.00142</f>
        <v>6.9159999999999999E-2</v>
      </c>
      <c r="E19" s="45">
        <f>'ConEd 0-499K'!E51-0.00142</f>
        <v>6.973E-2</v>
      </c>
      <c r="F19" s="45">
        <f>'ConEd 0-499K'!F51-0.00142</f>
        <v>7.0249999999999993E-2</v>
      </c>
      <c r="G19" s="45">
        <f>'ConEd 0-499K'!G51-0.00142</f>
        <v>7.0529999999999995E-2</v>
      </c>
      <c r="H19" s="45">
        <f>'ConEd 0-499K'!H51-0.00142</f>
        <v>7.057999999999999E-2</v>
      </c>
      <c r="I19" s="45">
        <f>'ConEd 0-499K'!I51-0.00142</f>
        <v>7.0649999999999991E-2</v>
      </c>
    </row>
    <row r="20" spans="1:10" ht="25.5" customHeight="1" x14ac:dyDescent="0.2">
      <c r="A20" s="28" t="s">
        <v>8</v>
      </c>
      <c r="B20" s="28" t="s">
        <v>5</v>
      </c>
      <c r="C20" s="28">
        <v>18</v>
      </c>
      <c r="D20" s="45">
        <f>'ConEd 0-499K'!D52-0.00142</f>
        <v>7.0139999999999994E-2</v>
      </c>
      <c r="E20" s="45">
        <f>'ConEd 0-499K'!E52-0.00142</f>
        <v>7.0959999999999995E-2</v>
      </c>
      <c r="F20" s="45">
        <f>'ConEd 0-499K'!F52-0.00142</f>
        <v>7.1219999999999992E-2</v>
      </c>
      <c r="G20" s="45">
        <f>'ConEd 0-499K'!G52-0.00142</f>
        <v>6.9969999999999991E-2</v>
      </c>
      <c r="H20" s="45">
        <f>'ConEd 0-499K'!H52-0.00142</f>
        <v>6.8819999999999992E-2</v>
      </c>
      <c r="I20" s="45">
        <f>'ConEd 0-499K'!I52-0.00142</f>
        <v>6.878999999999999E-2</v>
      </c>
    </row>
    <row r="21" spans="1:10" ht="25.5" customHeight="1" x14ac:dyDescent="0.2">
      <c r="A21" s="28" t="s">
        <v>8</v>
      </c>
      <c r="B21" s="28" t="s">
        <v>5</v>
      </c>
      <c r="C21" s="28">
        <v>24</v>
      </c>
      <c r="D21" s="45">
        <f>'ConEd 0-499K'!D53-0.00142</f>
        <v>6.9329999999999989E-2</v>
      </c>
      <c r="E21" s="45">
        <f>'ConEd 0-499K'!E53-0.00142</f>
        <v>6.9769999999999999E-2</v>
      </c>
      <c r="F21" s="45">
        <f>'ConEd 0-499K'!F53-0.00142</f>
        <v>7.0099999999999996E-2</v>
      </c>
      <c r="G21" s="45">
        <f>'ConEd 0-499K'!G53-0.00142</f>
        <v>7.0239999999999997E-2</v>
      </c>
      <c r="H21" s="45">
        <f>'ConEd 0-499K'!H53-0.00142</f>
        <v>7.0239999999999997E-2</v>
      </c>
      <c r="I21" s="45">
        <f>'ConEd 0-499K'!I53-0.00142</f>
        <v>7.0370000000000002E-2</v>
      </c>
    </row>
    <row r="22" spans="1:10" ht="25.5" customHeight="1" thickBot="1" x14ac:dyDescent="0.25">
      <c r="A22" s="47" t="s">
        <v>33</v>
      </c>
      <c r="B22" s="47" t="s">
        <v>5</v>
      </c>
      <c r="C22" s="48">
        <f>'ConEd 0-499K'!C54</f>
        <v>8</v>
      </c>
      <c r="D22" s="46" t="str">
        <f>IF(Sheet1!$Y$21=D17,Sheet1!$R$21-0.00142+'ConEd 0-499K'!O16, " ")</f>
        <v xml:space="preserve"> </v>
      </c>
      <c r="E22" s="46" t="str">
        <f>IF(Sheet1!$Y$21=E17,Sheet1!$R$21-0.00142+'ConEd 0-499K'!O16, " ")</f>
        <v xml:space="preserve"> </v>
      </c>
      <c r="F22" s="46" t="str">
        <f>IF(Sheet1!$Y$21=F17,Sheet1!$R$21-0.00142+'ConEd 0-499K'!O16, " ")</f>
        <v xml:space="preserve"> </v>
      </c>
      <c r="G22" s="46" t="str">
        <f>IF(Sheet1!$Y$21=G17,Sheet1!$R$21-0.00142+'ConEd 0-499K'!O16, " ")</f>
        <v xml:space="preserve"> </v>
      </c>
      <c r="H22" s="46" t="str">
        <f>IF(Sheet1!$Y$78=H17,Sheet1!$R$78+$O$9, " ")</f>
        <v xml:space="preserve"> </v>
      </c>
      <c r="I22" s="46" t="str">
        <f>IF(Sheet1!$Y$78=I17,Sheet1!$R$78+$O$9, " ")</f>
        <v xml:space="preserve"> </v>
      </c>
    </row>
    <row r="23" spans="1:10" s="33" customFormat="1" ht="31.5" customHeight="1" thickBot="1" x14ac:dyDescent="0.25">
      <c r="A23" s="50" t="s">
        <v>34</v>
      </c>
      <c r="B23" s="52" t="s">
        <v>5</v>
      </c>
      <c r="C23" s="54">
        <v>6</v>
      </c>
      <c r="D23" s="53">
        <f>VLOOKUP(C23,Sheet1!$A$2:$AG$20,28,FALSE)+'ConEd 0-499K'!O16</f>
        <v>6.9329999999999989E-2</v>
      </c>
      <c r="E23" s="46">
        <f>VLOOKUP(C23,Sheet1!A2:AE20,29,FALSE)+'ConEd 0-499K'!O16</f>
        <v>7.2139999999999996E-2</v>
      </c>
      <c r="F23" s="46">
        <f>VLOOKUP(C23,Sheet1!A2:AE20,30,FALSE)+'ConEd 0-499K'!O16</f>
        <v>7.3369999999999991E-2</v>
      </c>
      <c r="G23" s="46">
        <f>VLOOKUP(C23,Sheet1!A2:AE20,31,FALSE)+'ConEd 0-499K'!O16</f>
        <v>6.9929999999999992E-2</v>
      </c>
      <c r="H23" s="53">
        <f>VLOOKUP(C23,Sheet1!A2:AG20,32,FALSE)+'ConEd 0-499K'!O16</f>
        <v>6.6689999999999999E-2</v>
      </c>
      <c r="I23" s="46">
        <f>VLOOKUP(C23,Sheet1!A2:AI20,33,FALSE)+'ConEd 0-499K'!O16</f>
        <v>6.7159999999999997E-2</v>
      </c>
    </row>
  </sheetData>
  <sheetProtection algorithmName="SHA-512" hashValue="3q5ERaPdiT0bIQ9vOI8qj1noVReSqlgpXzW004+WnpTqZWdafCmbAx+smHxqC3g4w3jhBDOvPdOrjFFLPEsUcA==" saltValue="bvh5UvJMqdagvL7VPHasTQ==" spinCount="100000" sheet="1" objects="1" scenarios="1"/>
  <mergeCells count="9">
    <mergeCell ref="D16:I16"/>
    <mergeCell ref="A16:A17"/>
    <mergeCell ref="B16:B17"/>
    <mergeCell ref="C16:C17"/>
    <mergeCell ref="F2:G2"/>
    <mergeCell ref="A7:A8"/>
    <mergeCell ref="B7:B8"/>
    <mergeCell ref="C7:C8"/>
    <mergeCell ref="D7:I7"/>
  </mergeCells>
  <pageMargins left="0.5" right="0.5" top="0.5" bottom="0.75" header="0" footer="0"/>
  <pageSetup orientation="portrait" horizontalDpi="300" verticalDpi="300" r:id="rId1"/>
  <headerFooter alignWithMargins="0">
    <oddFooter>&amp;L&amp;C&amp;R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Sheet1!$A$78:$A$96</xm:f>
          </x14:formula1>
          <xm:sqref>C14 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I28"/>
  <sheetViews>
    <sheetView showGridLines="0" workbookViewId="0">
      <pane ySplit="4" topLeftCell="A5" activePane="bottomLeft" state="frozen"/>
      <selection pane="bottomLeft" activeCell="E6" sqref="E6"/>
    </sheetView>
  </sheetViews>
  <sheetFormatPr defaultRowHeight="12.75" x14ac:dyDescent="0.2"/>
  <cols>
    <col min="1" max="1" width="12.5703125" style="29" customWidth="1"/>
    <col min="2" max="2" width="30.42578125" style="29" customWidth="1"/>
    <col min="3" max="3" width="11.7109375" style="29" customWidth="1"/>
    <col min="4" max="6" width="14.28515625" style="29" customWidth="1"/>
    <col min="7" max="7" width="16" style="29" customWidth="1"/>
    <col min="8" max="9" width="16" customWidth="1"/>
    <col min="10" max="13" width="10.5703125" bestFit="1" customWidth="1"/>
    <col min="14" max="18" width="16.85546875" customWidth="1"/>
  </cols>
  <sheetData>
    <row r="1" spans="1:9" ht="59.25" customHeight="1" x14ac:dyDescent="0.2">
      <c r="A1" s="26"/>
      <c r="B1" s="26"/>
      <c r="C1" s="26"/>
      <c r="D1" s="26"/>
      <c r="E1" s="26"/>
      <c r="F1" s="101" t="str">
        <f ca="1">'ConEd 0-499K'!F2:G2</f>
        <v>Effective: October 27, 2016</v>
      </c>
      <c r="G1" s="102"/>
    </row>
    <row r="2" spans="1:9" s="33" customFormat="1" ht="18" customHeight="1" thickBot="1" x14ac:dyDescent="0.25">
      <c r="A2" s="26"/>
      <c r="B2" s="26"/>
      <c r="C2" s="26"/>
      <c r="D2" s="26"/>
      <c r="E2" s="26"/>
      <c r="F2" s="37" t="str">
        <f>'ConEd 0-499K'!F4</f>
        <v>100% REC Adder:</v>
      </c>
      <c r="G2" s="36"/>
    </row>
    <row r="3" spans="1:9" s="33" customFormat="1" ht="18" customHeight="1" thickTop="1" thickBot="1" x14ac:dyDescent="0.3">
      <c r="A3" s="26"/>
      <c r="B3" s="26"/>
      <c r="C3" s="26"/>
      <c r="D3" s="26"/>
      <c r="E3" s="26"/>
      <c r="F3" s="38">
        <f>'ConEd 0-499K'!F5</f>
        <v>1.6000000000000001E-3</v>
      </c>
      <c r="G3" s="36"/>
    </row>
    <row r="4" spans="1:9" s="42" customFormat="1" ht="40.5" customHeight="1" thickTop="1" x14ac:dyDescent="0.2">
      <c r="A4" s="26"/>
      <c r="B4" s="26"/>
      <c r="C4" s="26"/>
      <c r="D4" s="26"/>
      <c r="E4" s="26"/>
      <c r="F4" s="41" t="s">
        <v>21</v>
      </c>
      <c r="G4" s="40"/>
    </row>
    <row r="5" spans="1:9" s="33" customFormat="1" ht="18.75" customHeight="1" x14ac:dyDescent="0.2">
      <c r="A5" s="89" t="s">
        <v>0</v>
      </c>
      <c r="B5" s="89" t="s">
        <v>2</v>
      </c>
      <c r="C5" s="89" t="s">
        <v>3</v>
      </c>
      <c r="D5" s="103" t="s">
        <v>6</v>
      </c>
      <c r="E5" s="104"/>
      <c r="F5" s="104"/>
      <c r="G5" s="104"/>
      <c r="H5" s="104"/>
      <c r="I5" s="104"/>
    </row>
    <row r="6" spans="1:9" s="33" customFormat="1" ht="23.25" customHeight="1" x14ac:dyDescent="0.2">
      <c r="A6" s="90"/>
      <c r="B6" s="90"/>
      <c r="C6" s="90"/>
      <c r="D6" s="27">
        <f>'ConEd 0-499K'!$D$15</f>
        <v>42690</v>
      </c>
      <c r="E6" s="27">
        <f>'ConEd 0-499K'!$E$15</f>
        <v>42720</v>
      </c>
      <c r="F6" s="27">
        <f>'ConEd 0-499K'!$F$15</f>
        <v>42751</v>
      </c>
      <c r="G6" s="27">
        <f>'ConEd 0-499K'!$G$15</f>
        <v>42782</v>
      </c>
      <c r="H6" s="27">
        <f>'ConEd 0-499K'!$H$15</f>
        <v>42810</v>
      </c>
      <c r="I6" s="27">
        <f>'ConEd 0-499K'!$I$15</f>
        <v>42841</v>
      </c>
    </row>
    <row r="7" spans="1:9" s="33" customFormat="1" ht="30" customHeight="1" x14ac:dyDescent="0.2">
      <c r="A7" s="28" t="s">
        <v>7</v>
      </c>
      <c r="B7" s="28" t="s">
        <v>39</v>
      </c>
      <c r="C7" s="28">
        <v>6</v>
      </c>
      <c r="D7" s="45">
        <f>Sheet1!U171+'ConEd 0-499K'!$O$16</f>
        <v>7.0110000000000006E-2</v>
      </c>
      <c r="E7" s="45">
        <f>Sheet1!V171+'ConEd 0-499K'!$O$16</f>
        <v>7.2819999999999996E-2</v>
      </c>
      <c r="F7" s="45">
        <f>Sheet1!W171+'ConEd 0-499K'!$O$16</f>
        <v>7.3749999999999996E-2</v>
      </c>
      <c r="G7" s="45">
        <f>Sheet1!X171+'ConEd 0-499K'!$O$16</f>
        <v>7.0830000000000004E-2</v>
      </c>
      <c r="H7" s="45">
        <f>Sheet1!Y171+'ConEd 0-499K'!$O$16</f>
        <v>6.7699999999999996E-2</v>
      </c>
      <c r="I7" s="45">
        <f>Sheet1!Z171+'ConEd 0-499K'!$O$16</f>
        <v>6.8960000000000007E-2</v>
      </c>
    </row>
    <row r="8" spans="1:9" s="33" customFormat="1" ht="30" customHeight="1" x14ac:dyDescent="0.2">
      <c r="A8" s="28" t="s">
        <v>7</v>
      </c>
      <c r="B8" s="28" t="s">
        <v>39</v>
      </c>
      <c r="C8" s="28">
        <v>12</v>
      </c>
      <c r="D8" s="45">
        <f>Sheet1!U177+'ConEd 0-499K'!$O$16</f>
        <v>7.0910000000000001E-2</v>
      </c>
      <c r="E8" s="45">
        <f>Sheet1!V177+'ConEd 0-499K'!$O$16</f>
        <v>7.1459999999999996E-2</v>
      </c>
      <c r="F8" s="45">
        <f>Sheet1!W177+'ConEd 0-499K'!$O$16</f>
        <v>7.1930000000000008E-2</v>
      </c>
      <c r="G8" s="45">
        <f>Sheet1!X177+'ConEd 0-499K'!$O$16</f>
        <v>7.2209999999999996E-2</v>
      </c>
      <c r="H8" s="45">
        <f>Sheet1!Y177+'ConEd 0-499K'!$O$16</f>
        <v>7.2309999999999999E-2</v>
      </c>
      <c r="I8" s="45">
        <f>Sheet1!Z177+'ConEd 0-499K'!$O$16</f>
        <v>7.238E-2</v>
      </c>
    </row>
    <row r="9" spans="1:9" s="33" customFormat="1" ht="30" customHeight="1" x14ac:dyDescent="0.2">
      <c r="A9" s="28" t="s">
        <v>7</v>
      </c>
      <c r="B9" s="28" t="s">
        <v>39</v>
      </c>
      <c r="C9" s="28">
        <v>18</v>
      </c>
      <c r="D9" s="45">
        <f>Sheet1!U183+'ConEd 0-499K'!$O$16</f>
        <v>7.1569999999999995E-2</v>
      </c>
      <c r="E9" s="45">
        <f>Sheet1!V183+'ConEd 0-499K'!$O$16</f>
        <v>7.2360000000000008E-2</v>
      </c>
      <c r="F9" s="45">
        <f>Sheet1!W183+'ConEd 0-499K'!$O$16</f>
        <v>7.2520000000000001E-2</v>
      </c>
      <c r="G9" s="45">
        <f>Sheet1!X183+'ConEd 0-499K'!$O$16</f>
        <v>7.1410000000000001E-2</v>
      </c>
      <c r="H9" s="45">
        <f>Sheet1!Y183+'ConEd 0-499K'!$O$16</f>
        <v>7.0290000000000005E-2</v>
      </c>
      <c r="I9" s="45">
        <f>Sheet1!Z183+'ConEd 0-499K'!$O$16</f>
        <v>7.0550000000000002E-2</v>
      </c>
    </row>
    <row r="10" spans="1:9" s="33" customFormat="1" ht="30" customHeight="1" x14ac:dyDescent="0.2">
      <c r="A10" s="28" t="s">
        <v>7</v>
      </c>
      <c r="B10" s="28" t="s">
        <v>39</v>
      </c>
      <c r="C10" s="28">
        <v>24</v>
      </c>
      <c r="D10" s="45">
        <f>Sheet1!U189+'ConEd 0-499K'!$O$16</f>
        <v>7.1050000000000002E-2</v>
      </c>
      <c r="E10" s="45">
        <f>Sheet1!V189+'ConEd 0-499K'!$O$16</f>
        <v>7.1470000000000006E-2</v>
      </c>
      <c r="F10" s="45">
        <f>Sheet1!W189+'ConEd 0-499K'!$O$16</f>
        <v>7.1779999999999997E-2</v>
      </c>
      <c r="G10" s="45">
        <f>Sheet1!X189+'ConEd 0-499K'!$O$16</f>
        <v>7.195E-2</v>
      </c>
      <c r="H10" s="45">
        <f>Sheet1!Y189+'ConEd 0-499K'!$O$16</f>
        <v>7.1999999999999995E-2</v>
      </c>
      <c r="I10" s="45">
        <f>Sheet1!Z189+'ConEd 0-499K'!$O$16</f>
        <v>7.2139999999999996E-2</v>
      </c>
    </row>
    <row r="11" spans="1:9" s="76" customFormat="1" ht="26.25" customHeight="1" x14ac:dyDescent="0.2">
      <c r="A11" s="72"/>
      <c r="B11" s="73"/>
      <c r="C11" s="74"/>
      <c r="D11" s="75"/>
      <c r="E11" s="75"/>
      <c r="F11" s="75"/>
      <c r="G11" s="75"/>
      <c r="H11" s="75"/>
      <c r="I11" s="75"/>
    </row>
    <row r="12" spans="1:9" ht="18.75" customHeight="1" x14ac:dyDescent="0.2">
      <c r="A12" s="89" t="s">
        <v>0</v>
      </c>
      <c r="B12" s="89" t="s">
        <v>2</v>
      </c>
      <c r="C12" s="89" t="s">
        <v>3</v>
      </c>
      <c r="D12" s="103" t="s">
        <v>6</v>
      </c>
      <c r="E12" s="104"/>
      <c r="F12" s="104"/>
      <c r="G12" s="104"/>
      <c r="H12" s="104"/>
      <c r="I12" s="104"/>
    </row>
    <row r="13" spans="1:9" ht="23.25" customHeight="1" x14ac:dyDescent="0.2">
      <c r="A13" s="90"/>
      <c r="B13" s="90"/>
      <c r="C13" s="90"/>
      <c r="D13" s="27">
        <f>'ConEd 0-499K'!$D$15</f>
        <v>42690</v>
      </c>
      <c r="E13" s="27">
        <f>'ConEd 0-499K'!$E$15</f>
        <v>42720</v>
      </c>
      <c r="F13" s="27">
        <f>'ConEd 0-499K'!$F$15</f>
        <v>42751</v>
      </c>
      <c r="G13" s="27">
        <f>'ConEd 0-499K'!$G$15</f>
        <v>42782</v>
      </c>
      <c r="H13" s="27">
        <f>'ConEd 0-499K'!$H$15</f>
        <v>42810</v>
      </c>
      <c r="I13" s="27">
        <f>'ConEd 0-499K'!$I$15</f>
        <v>42841</v>
      </c>
    </row>
    <row r="14" spans="1:9" ht="26.25" customHeight="1" x14ac:dyDescent="0.2">
      <c r="A14" s="28" t="s">
        <v>7</v>
      </c>
      <c r="B14" s="28" t="s">
        <v>9</v>
      </c>
      <c r="C14" s="28">
        <v>6</v>
      </c>
      <c r="D14" s="45">
        <f>Sheet1!D40+'ConEd 0-499K'!$O$16</f>
        <v>6.9110000000000005E-2</v>
      </c>
      <c r="E14" s="45">
        <f>Sheet1!E40+'ConEd 0-499K'!$O$16</f>
        <v>7.1819999999999995E-2</v>
      </c>
      <c r="F14" s="45">
        <f>Sheet1!F40+'ConEd 0-499K'!$O$16</f>
        <v>7.2749999999999995E-2</v>
      </c>
      <c r="G14" s="45">
        <f>Sheet1!G40+'ConEd 0-499K'!$O$16</f>
        <v>6.9830000000000003E-2</v>
      </c>
      <c r="H14" s="45">
        <f>Sheet1!H40+'ConEd 0-499K'!$O$16</f>
        <v>6.6699999999999995E-2</v>
      </c>
      <c r="I14" s="45">
        <f>Sheet1!I40+'ConEd 0-499K'!$O$16</f>
        <v>6.7960000000000007E-2</v>
      </c>
    </row>
    <row r="15" spans="1:9" ht="26.25" customHeight="1" x14ac:dyDescent="0.2">
      <c r="A15" s="28" t="s">
        <v>7</v>
      </c>
      <c r="B15" s="28" t="s">
        <v>9</v>
      </c>
      <c r="C15" s="28">
        <v>12</v>
      </c>
      <c r="D15" s="45">
        <f>Sheet1!D46+'ConEd 0-499K'!$O$16</f>
        <v>6.991E-2</v>
      </c>
      <c r="E15" s="45">
        <f>Sheet1!E46+'ConEd 0-499K'!$O$16</f>
        <v>7.0459999999999995E-2</v>
      </c>
      <c r="F15" s="45">
        <f>Sheet1!F46+'ConEd 0-499K'!$O$16</f>
        <v>7.0930000000000007E-2</v>
      </c>
      <c r="G15" s="45">
        <f>Sheet1!G46+'ConEd 0-499K'!$O$16</f>
        <v>7.1209999999999996E-2</v>
      </c>
      <c r="H15" s="45">
        <f>Sheet1!H46+'ConEd 0-499K'!$O$16</f>
        <v>7.1309999999999998E-2</v>
      </c>
      <c r="I15" s="45">
        <f>Sheet1!I46+'ConEd 0-499K'!$O$16</f>
        <v>7.1379999999999999E-2</v>
      </c>
    </row>
    <row r="16" spans="1:9" ht="26.25" customHeight="1" x14ac:dyDescent="0.2">
      <c r="A16" s="28" t="s">
        <v>7</v>
      </c>
      <c r="B16" s="28" t="s">
        <v>9</v>
      </c>
      <c r="C16" s="28">
        <v>18</v>
      </c>
      <c r="D16" s="45">
        <f>Sheet1!D52+'ConEd 0-499K'!$O$16</f>
        <v>7.0569999999999994E-2</v>
      </c>
      <c r="E16" s="45">
        <f>Sheet1!E52+'ConEd 0-499K'!$O$16</f>
        <v>7.1360000000000007E-2</v>
      </c>
      <c r="F16" s="45">
        <f>Sheet1!F52+'ConEd 0-499K'!$O$16</f>
        <v>7.152E-2</v>
      </c>
      <c r="G16" s="45">
        <f>Sheet1!G52+'ConEd 0-499K'!$O$16</f>
        <v>7.041E-2</v>
      </c>
      <c r="H16" s="45">
        <f>Sheet1!H52+'ConEd 0-499K'!$O$16</f>
        <v>6.9290000000000004E-2</v>
      </c>
      <c r="I16" s="45">
        <f>Sheet1!I52+'ConEd 0-499K'!$O$16</f>
        <v>6.9550000000000001E-2</v>
      </c>
    </row>
    <row r="17" spans="1:9" ht="26.25" customHeight="1" x14ac:dyDescent="0.2">
      <c r="A17" s="28" t="s">
        <v>7</v>
      </c>
      <c r="B17" s="28" t="s">
        <v>9</v>
      </c>
      <c r="C17" s="28">
        <v>24</v>
      </c>
      <c r="D17" s="45">
        <f>Sheet1!D58+'ConEd 0-499K'!$O$16</f>
        <v>7.0050000000000001E-2</v>
      </c>
      <c r="E17" s="45">
        <f>Sheet1!E58+'ConEd 0-499K'!$O$16</f>
        <v>7.0470000000000005E-2</v>
      </c>
      <c r="F17" s="45">
        <f>Sheet1!F58+'ConEd 0-499K'!$O$16</f>
        <v>7.0779999999999996E-2</v>
      </c>
      <c r="G17" s="45">
        <f>Sheet1!G58+'ConEd 0-499K'!$O$16</f>
        <v>7.0949999999999999E-2</v>
      </c>
      <c r="H17" s="45">
        <f>Sheet1!H58+'ConEd 0-499K'!$O$16</f>
        <v>7.0999999999999994E-2</v>
      </c>
      <c r="I17" s="45">
        <f>Sheet1!I58+'ConEd 0-499K'!$O$16</f>
        <v>7.1139999999999995E-2</v>
      </c>
    </row>
    <row r="18" spans="1:9" ht="26.25" customHeight="1" thickBot="1" x14ac:dyDescent="0.25">
      <c r="A18" s="47" t="s">
        <v>36</v>
      </c>
      <c r="B18" s="47" t="s">
        <v>9</v>
      </c>
      <c r="C18" s="48">
        <f>Sheet1!Y41</f>
        <v>6</v>
      </c>
      <c r="D18" s="46" t="str">
        <f>IF(Sheet1!$Y$40=D13,Sheet1!$R$40+'ConEd 0-499K'!$O$16, " ")</f>
        <v xml:space="preserve"> </v>
      </c>
      <c r="E18" s="46" t="str">
        <f>IF(Sheet1!$Y$40=E13,Sheet1!$R$40+'ConEd 0-499K'!$O$16, " ")</f>
        <v xml:space="preserve"> </v>
      </c>
      <c r="F18" s="46" t="str">
        <f>IF(Sheet1!$Y$40=F13,Sheet1!$R$40+'ConEd 0-499K'!$O$16, " ")</f>
        <v xml:space="preserve"> </v>
      </c>
      <c r="G18" s="46" t="str">
        <f>IF(Sheet1!$Y$40=G13,Sheet1!$R$40+'ConEd 0-499K'!$O$16, " ")</f>
        <v xml:space="preserve"> </v>
      </c>
      <c r="H18" s="46">
        <f>IF(Sheet1!$Y$40=H13,Sheet1!$R$40+'ConEd 0-499K'!$O$16, " ")</f>
        <v>6.6699999999999995E-2</v>
      </c>
      <c r="I18" s="46" t="str">
        <f>IF(Sheet1!$Y$40=I13,Sheet1!$R$40+'ConEd 0-499K'!$O$16, " ")</f>
        <v xml:space="preserve"> </v>
      </c>
    </row>
    <row r="19" spans="1:9" s="33" customFormat="1" ht="26.25" customHeight="1" thickBot="1" x14ac:dyDescent="0.25">
      <c r="A19" s="50" t="s">
        <v>38</v>
      </c>
      <c r="B19" s="55" t="s">
        <v>9</v>
      </c>
      <c r="C19" s="54">
        <v>6</v>
      </c>
      <c r="D19" s="53">
        <f>VLOOKUP(C19,Sheet1!A40:I58,4,FALSE)+'ConEd 0-499K'!$O$16</f>
        <v>6.9110000000000005E-2</v>
      </c>
      <c r="E19" s="46">
        <f>VLOOKUP(C19,Sheet1!A40:I58,5,FALSE)+'ConEd 0-499K'!$O$16</f>
        <v>7.1819999999999995E-2</v>
      </c>
      <c r="F19" s="46">
        <f>VLOOKUP(C19,Sheet1!A40:I58,6,FALSE)+'ConEd 0-499K'!$O$16</f>
        <v>7.2749999999999995E-2</v>
      </c>
      <c r="G19" s="46">
        <f>VLOOKUP(C19,Sheet1!A40:I58,7,FALSE)+'ConEd 0-499K'!$O$16</f>
        <v>6.9830000000000003E-2</v>
      </c>
      <c r="H19" s="46">
        <f>VLOOKUP(C19,Sheet1!A40:I58,8,FALSE)+'ConEd 0-499K'!$O$16</f>
        <v>6.6699999999999995E-2</v>
      </c>
      <c r="I19" s="46">
        <f>VLOOKUP(C19,Sheet1!A40:I58,9,FALSE)+'ConEd 0-499K'!$O$16</f>
        <v>6.7960000000000007E-2</v>
      </c>
    </row>
    <row r="20" spans="1:9" ht="20.25" customHeight="1" x14ac:dyDescent="0.2">
      <c r="D20" s="44"/>
      <c r="E20" s="44"/>
      <c r="F20" s="44"/>
      <c r="G20" s="44"/>
    </row>
    <row r="21" spans="1:9" ht="20.25" customHeight="1" x14ac:dyDescent="0.2">
      <c r="A21" s="93" t="s">
        <v>0</v>
      </c>
      <c r="B21" s="93" t="s">
        <v>2</v>
      </c>
      <c r="C21" s="93" t="s">
        <v>3</v>
      </c>
      <c r="D21" s="105" t="s">
        <v>6</v>
      </c>
      <c r="E21" s="106"/>
      <c r="F21" s="106"/>
      <c r="G21" s="106"/>
      <c r="H21" s="106"/>
      <c r="I21" s="106"/>
    </row>
    <row r="22" spans="1:9" ht="24" customHeight="1" x14ac:dyDescent="0.2">
      <c r="A22" s="94"/>
      <c r="B22" s="94"/>
      <c r="C22" s="94"/>
      <c r="D22" s="30">
        <f>'ConEd 0-499K'!$D$15</f>
        <v>42690</v>
      </c>
      <c r="E22" s="30">
        <f>'ConEd 0-499K'!$E$15</f>
        <v>42720</v>
      </c>
      <c r="F22" s="30">
        <f>'ConEd 0-499K'!$F$15</f>
        <v>42751</v>
      </c>
      <c r="G22" s="30">
        <f>'ConEd 0-499K'!$G$15</f>
        <v>42782</v>
      </c>
      <c r="H22" s="30">
        <f>'ConEd 0-499K'!$H$15</f>
        <v>42810</v>
      </c>
      <c r="I22" s="30">
        <f>'ConEd 0-499K'!$I$15</f>
        <v>42841</v>
      </c>
    </row>
    <row r="23" spans="1:9" ht="26.25" customHeight="1" x14ac:dyDescent="0.2">
      <c r="A23" s="28" t="s">
        <v>7</v>
      </c>
      <c r="B23" s="28" t="s">
        <v>10</v>
      </c>
      <c r="C23" s="28">
        <v>6</v>
      </c>
      <c r="D23" s="45">
        <f>Sheet1!D59+'ConEd 0-499K'!$O$16</f>
        <v>6.8110000000000004E-2</v>
      </c>
      <c r="E23" s="45">
        <f>Sheet1!E59+'ConEd 0-499K'!$O$16</f>
        <v>7.0819999999999994E-2</v>
      </c>
      <c r="F23" s="45">
        <f>Sheet1!F59+'ConEd 0-499K'!$O$16</f>
        <v>7.1749999999999994E-2</v>
      </c>
      <c r="G23" s="45">
        <f>Sheet1!G59+'ConEd 0-499K'!$O$16</f>
        <v>6.8830000000000002E-2</v>
      </c>
      <c r="H23" s="45">
        <f>Sheet1!H59+'ConEd 0-499K'!$O$16</f>
        <v>6.5699999999999995E-2</v>
      </c>
      <c r="I23" s="45">
        <f>Sheet1!I59+'ConEd 0-499K'!$O$16</f>
        <v>6.6960000000000006E-2</v>
      </c>
    </row>
    <row r="24" spans="1:9" ht="26.25" customHeight="1" x14ac:dyDescent="0.2">
      <c r="A24" s="28" t="s">
        <v>7</v>
      </c>
      <c r="B24" s="28" t="s">
        <v>10</v>
      </c>
      <c r="C24" s="28">
        <v>12</v>
      </c>
      <c r="D24" s="45">
        <f>Sheet1!D65+'ConEd 0-499K'!$O$16</f>
        <v>6.8909999999999999E-2</v>
      </c>
      <c r="E24" s="45">
        <f>Sheet1!E65+'ConEd 0-499K'!$O$16</f>
        <v>6.9459999999999994E-2</v>
      </c>
      <c r="F24" s="45">
        <f>Sheet1!F65+'ConEd 0-499K'!$O$16</f>
        <v>6.9930000000000006E-2</v>
      </c>
      <c r="G24" s="45">
        <f>Sheet1!G65+'ConEd 0-499K'!$O$16</f>
        <v>7.0209999999999995E-2</v>
      </c>
      <c r="H24" s="45">
        <f>Sheet1!H65+'ConEd 0-499K'!$O$16</f>
        <v>7.0309999999999997E-2</v>
      </c>
      <c r="I24" s="45">
        <f>Sheet1!I65+'ConEd 0-499K'!$O$16</f>
        <v>7.0379999999999998E-2</v>
      </c>
    </row>
    <row r="25" spans="1:9" ht="26.25" customHeight="1" x14ac:dyDescent="0.2">
      <c r="A25" s="28" t="s">
        <v>7</v>
      </c>
      <c r="B25" s="28" t="s">
        <v>10</v>
      </c>
      <c r="C25" s="28">
        <v>18</v>
      </c>
      <c r="D25" s="45">
        <f>Sheet1!D71+'ConEd 0-499K'!$O$16</f>
        <v>6.9569999999999993E-2</v>
      </c>
      <c r="E25" s="45">
        <f>Sheet1!E71+'ConEd 0-499K'!$O$16</f>
        <v>7.0360000000000006E-2</v>
      </c>
      <c r="F25" s="45">
        <f>Sheet1!F71+'ConEd 0-499K'!$O$16</f>
        <v>7.0519999999999999E-2</v>
      </c>
      <c r="G25" s="45">
        <f>Sheet1!G71+'ConEd 0-499K'!$O$16</f>
        <v>6.9409999999999999E-2</v>
      </c>
      <c r="H25" s="45">
        <f>Sheet1!H71+'ConEd 0-499K'!$O$16</f>
        <v>6.8290000000000003E-2</v>
      </c>
      <c r="I25" s="45">
        <f>Sheet1!I71+'ConEd 0-499K'!$O$16</f>
        <v>6.855E-2</v>
      </c>
    </row>
    <row r="26" spans="1:9" ht="26.25" customHeight="1" x14ac:dyDescent="0.2">
      <c r="A26" s="28" t="s">
        <v>7</v>
      </c>
      <c r="B26" s="28" t="s">
        <v>10</v>
      </c>
      <c r="C26" s="28">
        <v>24</v>
      </c>
      <c r="D26" s="45">
        <f>Sheet1!D77+'ConEd 0-499K'!$O$16</f>
        <v>6.905E-2</v>
      </c>
      <c r="E26" s="45">
        <f>Sheet1!E77+'ConEd 0-499K'!$O$16</f>
        <v>6.9470000000000004E-2</v>
      </c>
      <c r="F26" s="45">
        <f>Sheet1!F77+'ConEd 0-499K'!$O$16</f>
        <v>6.9779999999999995E-2</v>
      </c>
      <c r="G26" s="45">
        <f>Sheet1!G77+'ConEd 0-499K'!$O$16</f>
        <v>6.9949999999999998E-2</v>
      </c>
      <c r="H26" s="45">
        <f>Sheet1!H77+'ConEd 0-499K'!$O$16</f>
        <v>6.9999999999999993E-2</v>
      </c>
      <c r="I26" s="45">
        <f>Sheet1!I77+'ConEd 0-499K'!$O$16</f>
        <v>7.0139999999999994E-2</v>
      </c>
    </row>
    <row r="27" spans="1:9" ht="26.25" customHeight="1" thickBot="1" x14ac:dyDescent="0.25">
      <c r="A27" s="47" t="s">
        <v>36</v>
      </c>
      <c r="B27" s="47" t="s">
        <v>10</v>
      </c>
      <c r="C27" s="48" t="b">
        <f>Sheet1!Y60</f>
        <v>0</v>
      </c>
      <c r="D27" s="46" t="str">
        <f>IF(Sheet1!$Y$59=D22,Sheet1!$R$59+'ConEd 0-499K'!$O$16, " ")</f>
        <v xml:space="preserve"> </v>
      </c>
      <c r="E27" s="46" t="str">
        <f>IF(Sheet1!$Y$59=E22,Sheet1!$R$59+'ConEd 0-499K'!O16, " ")</f>
        <v xml:space="preserve"> </v>
      </c>
      <c r="F27" s="46" t="str">
        <f>IF(Sheet1!$Y$59=F22,Sheet1!$R$59+'ConEd 0-499K'!O16, " ")</f>
        <v xml:space="preserve"> </v>
      </c>
      <c r="G27" s="46" t="str">
        <f>IF(Sheet1!$Y$59=G22,Sheet1!$R$59+'ConEd 0-499K'!O16, " ")</f>
        <v xml:space="preserve"> </v>
      </c>
      <c r="H27" s="46">
        <f>IF(Sheet1!$Y$59=H22,Sheet1!$R$59+'ConEd 0-499K'!O16, " ")</f>
        <v>6.5699999999999995E-2</v>
      </c>
      <c r="I27" s="46" t="str">
        <f>IF(Sheet1!$Y$59=I22,Sheet1!$R$59+'ConEd 0-499K'!O16, " ")</f>
        <v xml:space="preserve"> </v>
      </c>
    </row>
    <row r="28" spans="1:9" ht="26.25" thickBot="1" x14ac:dyDescent="0.25">
      <c r="A28" s="50" t="s">
        <v>37</v>
      </c>
      <c r="B28" s="55" t="s">
        <v>10</v>
      </c>
      <c r="C28" s="56">
        <v>6</v>
      </c>
      <c r="D28" s="53">
        <f>VLOOKUP(C28,Sheet1!A59:I77,4,FALSE)+'ConEd 0-499K'!$O$16</f>
        <v>6.8110000000000004E-2</v>
      </c>
      <c r="E28" s="46">
        <f>VLOOKUP(C28,Sheet1!A59:I77,5,FALSE)+'ConEd 0-499K'!$O$16</f>
        <v>7.0819999999999994E-2</v>
      </c>
      <c r="F28" s="46">
        <f>VLOOKUP(C28,Sheet1!A59:I77,6,FALSE)+'ConEd 0-499K'!$O$16</f>
        <v>7.1749999999999994E-2</v>
      </c>
      <c r="G28" s="46">
        <f>VLOOKUP(C28,Sheet1!A59:I77,7,FALSE)+'ConEd 0-499K'!$O$16</f>
        <v>6.8830000000000002E-2</v>
      </c>
      <c r="H28" s="46">
        <f>VLOOKUP(C28,Sheet1!A59:I77,8,FALSE)+'ConEd 0-499K'!$O$16</f>
        <v>6.5699999999999995E-2</v>
      </c>
      <c r="I28" s="46">
        <f>VLOOKUP(C28,Sheet1!A59:I77,9,FALSE)+'ConEd 0-499K'!$O$16</f>
        <v>6.6960000000000006E-2</v>
      </c>
    </row>
  </sheetData>
  <sheetProtection algorithmName="SHA-512" hashValue="XrhQuSsnsVkwtoWc2Ur65BWNnZgcOGKLFAUCckvAEIc4nyoPjwQjkv2ZWI8JHqwxaVuHyqc4513JjgoAHVzMcQ==" saltValue="52vEhg7Wc8chspCstU1IsA==" spinCount="100000" sheet="1" objects="1" scenarios="1" formatColumns="0"/>
  <mergeCells count="13">
    <mergeCell ref="A21:A22"/>
    <mergeCell ref="B21:B22"/>
    <mergeCell ref="C21:C22"/>
    <mergeCell ref="F1:G1"/>
    <mergeCell ref="A12:A13"/>
    <mergeCell ref="B12:B13"/>
    <mergeCell ref="C12:C13"/>
    <mergeCell ref="D12:I12"/>
    <mergeCell ref="D21:I21"/>
    <mergeCell ref="A5:A6"/>
    <mergeCell ref="B5:B6"/>
    <mergeCell ref="C5:C6"/>
    <mergeCell ref="D5:I5"/>
  </mergeCells>
  <pageMargins left="0.75" right="0.75" top="1" bottom="1" header="0" footer="0"/>
  <pageSetup orientation="portrait" r:id="rId1"/>
  <headerFooter alignWithMargins="0">
    <oddFooter>&amp;L&amp;C&amp;R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Sheet1!$A$78:$A$96</xm:f>
          </x14:formula1>
          <xm:sqref>C19 C28 C11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G189"/>
  <sheetViews>
    <sheetView topLeftCell="A59" zoomScaleNormal="100" workbookViewId="0">
      <selection activeCell="D78" sqref="D78:I115"/>
    </sheetView>
  </sheetViews>
  <sheetFormatPr defaultRowHeight="12.75" x14ac:dyDescent="0.2"/>
  <cols>
    <col min="4" max="9" width="9.140625" style="81"/>
    <col min="17" max="17" width="9.140625" style="33"/>
    <col min="20" max="20" width="12.7109375" bestFit="1" customWidth="1"/>
    <col min="21" max="21" width="11.140625" bestFit="1" customWidth="1"/>
    <col min="22" max="22" width="11.140625" customWidth="1"/>
    <col min="23" max="23" width="10.5703125" bestFit="1" customWidth="1"/>
    <col min="24" max="24" width="10.5703125" style="33" customWidth="1"/>
    <col min="25" max="25" width="12.140625" bestFit="1" customWidth="1"/>
  </cols>
  <sheetData>
    <row r="1" spans="1:33" ht="15" x14ac:dyDescent="0.25">
      <c r="K1" s="6"/>
      <c r="L1" s="19">
        <f>'ConEd 0-499K'!D8</f>
        <v>42690</v>
      </c>
      <c r="M1" s="19">
        <f>'ConEd 0-499K'!E8</f>
        <v>42720</v>
      </c>
      <c r="N1" s="19">
        <f>'ConEd 0-499K'!F8</f>
        <v>42751</v>
      </c>
      <c r="O1" s="19">
        <f>'ConEd 0-499K'!G8</f>
        <v>42782</v>
      </c>
      <c r="P1" s="19">
        <f>'ConEd 0-499K'!H8</f>
        <v>42810</v>
      </c>
      <c r="Q1" s="19">
        <f>'ConEd 0-499K'!I8</f>
        <v>42841</v>
      </c>
      <c r="R1" s="10" t="s">
        <v>18</v>
      </c>
      <c r="S1" s="5"/>
      <c r="T1" s="5"/>
      <c r="U1" s="5"/>
      <c r="V1" s="5"/>
      <c r="W1" s="5"/>
      <c r="X1" s="13"/>
      <c r="Y1" s="15" t="s">
        <v>19</v>
      </c>
      <c r="Z1" s="7"/>
      <c r="AA1" t="s">
        <v>14</v>
      </c>
      <c r="AB1" s="22" t="s">
        <v>20</v>
      </c>
    </row>
    <row r="2" spans="1:33" ht="15" x14ac:dyDescent="0.25">
      <c r="A2">
        <v>6</v>
      </c>
      <c r="B2" t="s">
        <v>14</v>
      </c>
      <c r="C2" t="s">
        <v>12</v>
      </c>
      <c r="D2" s="82">
        <v>7.2639999999999996E-2</v>
      </c>
      <c r="E2" s="82">
        <v>7.6079999999999995E-2</v>
      </c>
      <c r="F2" s="82">
        <v>7.6649999999999996E-2</v>
      </c>
      <c r="G2" s="82">
        <v>7.3569999999999997E-2</v>
      </c>
      <c r="H2" s="82">
        <v>7.0900000000000005E-2</v>
      </c>
      <c r="I2" s="82">
        <v>7.145E-2</v>
      </c>
      <c r="J2" s="18"/>
      <c r="K2" s="11">
        <v>6</v>
      </c>
      <c r="L2" s="6">
        <f t="shared" ref="L2:Q2" si="0">MIN(D2:D20)</f>
        <v>7.2190000000000004E-2</v>
      </c>
      <c r="M2" s="12">
        <f t="shared" si="0"/>
        <v>7.3660000000000003E-2</v>
      </c>
      <c r="N2" s="12">
        <f t="shared" si="0"/>
        <v>7.3950000000000002E-2</v>
      </c>
      <c r="O2" s="12">
        <f t="shared" si="0"/>
        <v>7.2300000000000003E-2</v>
      </c>
      <c r="P2" s="14">
        <f t="shared" si="0"/>
        <v>7.016E-2</v>
      </c>
      <c r="Q2" s="14">
        <f t="shared" si="0"/>
        <v>7.0180000000000006E-2</v>
      </c>
      <c r="R2" s="6">
        <f>MIN(L2:Q2)</f>
        <v>7.016E-2</v>
      </c>
      <c r="S2" s="6">
        <f t="shared" ref="S2:X2" si="1">L2</f>
        <v>7.2190000000000004E-2</v>
      </c>
      <c r="T2" s="14">
        <f t="shared" si="1"/>
        <v>7.3660000000000003E-2</v>
      </c>
      <c r="U2" s="14">
        <f t="shared" si="1"/>
        <v>7.3950000000000002E-2</v>
      </c>
      <c r="V2" s="14">
        <f t="shared" si="1"/>
        <v>7.2300000000000003E-2</v>
      </c>
      <c r="W2" s="14">
        <f t="shared" si="1"/>
        <v>7.016E-2</v>
      </c>
      <c r="X2" s="14">
        <f t="shared" si="1"/>
        <v>7.0180000000000006E-2</v>
      </c>
      <c r="Y2" s="16">
        <f>HLOOKUP(R2,S2:X3,2,FALSE)</f>
        <v>42810</v>
      </c>
      <c r="Z2" s="8"/>
      <c r="AA2" s="21" t="s">
        <v>13</v>
      </c>
      <c r="AB2" s="23">
        <f t="shared" ref="AB2:AB20" si="2">D21-0.00142</f>
        <v>6.9329999999999989E-2</v>
      </c>
      <c r="AC2" s="23">
        <f t="shared" ref="AC2:AC20" si="3">E21-0.00142</f>
        <v>7.2139999999999996E-2</v>
      </c>
      <c r="AD2" s="23">
        <f t="shared" ref="AD2:AD20" si="4">F21-0.00142</f>
        <v>7.3369999999999991E-2</v>
      </c>
      <c r="AE2" s="23">
        <f t="shared" ref="AE2:AE20" si="5">G21-0.00142</f>
        <v>6.9929999999999992E-2</v>
      </c>
      <c r="AF2" s="23">
        <f t="shared" ref="AF2:AF20" si="6">H21-0.00142</f>
        <v>6.6689999999999999E-2</v>
      </c>
      <c r="AG2" s="23">
        <f t="shared" ref="AG2:AG20" si="7">I21-0.00142</f>
        <v>6.7159999999999997E-2</v>
      </c>
    </row>
    <row r="3" spans="1:33" ht="15" x14ac:dyDescent="0.25">
      <c r="A3">
        <v>7</v>
      </c>
      <c r="D3" s="82">
        <v>7.2650000000000006E-2</v>
      </c>
      <c r="E3" s="82">
        <v>7.5240000000000001E-2</v>
      </c>
      <c r="F3" s="82">
        <v>7.6649999999999996E-2</v>
      </c>
      <c r="G3" s="82">
        <v>7.3800000000000004E-2</v>
      </c>
      <c r="H3" s="82">
        <v>7.1260000000000004E-2</v>
      </c>
      <c r="I3" s="82">
        <v>7.1529999999999996E-2</v>
      </c>
      <c r="J3" s="18"/>
      <c r="K3" s="11">
        <v>7</v>
      </c>
      <c r="L3" s="17">
        <f>-VLOOKUP(L2,$D$2:$K$20,8,FALSE)</f>
        <v>-13</v>
      </c>
      <c r="M3" s="17">
        <f>-VLOOKUP(M2,$E$2:$K$20,7,FALSE)</f>
        <v>-24</v>
      </c>
      <c r="N3" s="17">
        <f>-VLOOKUP(N2,$F$2:$K$20,6,FALSE)</f>
        <v>-23</v>
      </c>
      <c r="O3" s="17">
        <f>-VLOOKUP(O2,$G$2:$K$20,5,FALSE)</f>
        <v>-10</v>
      </c>
      <c r="P3" s="17">
        <f>-VLOOKUP(P2,$H$2:$K$20,4,FALSE)</f>
        <v>-9</v>
      </c>
      <c r="Q3" s="17">
        <f>-VLOOKUP(Q2,$I$2:$K$20,3,FALSE)</f>
        <v>-8</v>
      </c>
      <c r="R3" s="5"/>
      <c r="S3" s="8">
        <f>$L$1</f>
        <v>42690</v>
      </c>
      <c r="T3" s="16">
        <f>$M$1</f>
        <v>42720</v>
      </c>
      <c r="U3" s="16">
        <f>$N$1</f>
        <v>42751</v>
      </c>
      <c r="V3" s="16">
        <f>$O$1</f>
        <v>42782</v>
      </c>
      <c r="W3" s="16">
        <f>$P$1</f>
        <v>42810</v>
      </c>
      <c r="X3" s="16">
        <f>$Q$1</f>
        <v>42841</v>
      </c>
      <c r="Y3" s="17">
        <f>IF(L1=Y2,L4,IF(M1=Y2,M4,IF(N1=Y2,N4,IF(O1=Y2,O4,IF(P1=Y2,P4,IF(Q1=Y2,Q4))))))</f>
        <v>9</v>
      </c>
      <c r="Z3" s="9"/>
      <c r="AB3" s="23">
        <f t="shared" si="2"/>
        <v>6.8999999999999992E-2</v>
      </c>
      <c r="AC3" s="23">
        <f t="shared" si="3"/>
        <v>7.150999999999999E-2</v>
      </c>
      <c r="AD3" s="23">
        <f t="shared" si="4"/>
        <v>7.3399999999999993E-2</v>
      </c>
      <c r="AE3" s="23">
        <f t="shared" si="5"/>
        <v>7.0189999999999989E-2</v>
      </c>
      <c r="AF3" s="23">
        <f t="shared" si="6"/>
        <v>6.6919999999999993E-2</v>
      </c>
      <c r="AG3" s="23">
        <f t="shared" si="7"/>
        <v>6.6879999999999995E-2</v>
      </c>
    </row>
    <row r="4" spans="1:33" ht="15" x14ac:dyDescent="0.25">
      <c r="A4" s="33">
        <v>8</v>
      </c>
      <c r="D4" s="82">
        <v>7.2410000000000002E-2</v>
      </c>
      <c r="E4" s="82">
        <v>7.5459999999999999E-2</v>
      </c>
      <c r="F4" s="82">
        <v>7.6410000000000006E-2</v>
      </c>
      <c r="G4" s="82">
        <v>7.3779999999999998E-2</v>
      </c>
      <c r="H4" s="82">
        <v>7.1349999999999997E-2</v>
      </c>
      <c r="I4" s="82">
        <v>7.0180000000000006E-2</v>
      </c>
      <c r="J4" s="18"/>
      <c r="K4" s="11">
        <v>8</v>
      </c>
      <c r="L4" s="9">
        <f>L3*-1</f>
        <v>13</v>
      </c>
      <c r="M4" s="17">
        <f t="shared" ref="M4:Q4" si="8">M3*-1</f>
        <v>24</v>
      </c>
      <c r="N4" s="17">
        <f t="shared" si="8"/>
        <v>23</v>
      </c>
      <c r="O4" s="17">
        <f t="shared" si="8"/>
        <v>10</v>
      </c>
      <c r="P4" s="17">
        <f t="shared" si="8"/>
        <v>9</v>
      </c>
      <c r="Q4" s="17">
        <f t="shared" si="8"/>
        <v>8</v>
      </c>
      <c r="R4" s="5"/>
      <c r="S4" s="5"/>
      <c r="T4" s="5"/>
      <c r="U4" s="5"/>
      <c r="V4" s="5"/>
      <c r="W4" s="5"/>
      <c r="X4" s="13"/>
      <c r="Y4" s="5"/>
      <c r="Z4" s="5"/>
      <c r="AB4" s="23">
        <f t="shared" si="2"/>
        <v>6.8819999999999992E-2</v>
      </c>
      <c r="AC4" s="23">
        <f t="shared" si="3"/>
        <v>7.1779999999999997E-2</v>
      </c>
      <c r="AD4" s="23">
        <f t="shared" si="4"/>
        <v>7.3179999999999995E-2</v>
      </c>
      <c r="AE4" s="23">
        <f t="shared" si="5"/>
        <v>6.9989999999999997E-2</v>
      </c>
      <c r="AF4" s="23">
        <f t="shared" si="6"/>
        <v>6.6699999999999995E-2</v>
      </c>
      <c r="AG4" s="23">
        <f t="shared" si="7"/>
        <v>6.5479999999999997E-2</v>
      </c>
    </row>
    <row r="5" spans="1:33" ht="15" x14ac:dyDescent="0.25">
      <c r="A5" s="33">
        <v>9</v>
      </c>
      <c r="D5" s="82">
        <v>7.2999999999999995E-2</v>
      </c>
      <c r="E5" s="82">
        <v>7.5399999999999995E-2</v>
      </c>
      <c r="F5" s="82">
        <v>7.6100000000000001E-2</v>
      </c>
      <c r="G5" s="82">
        <v>7.3599999999999999E-2</v>
      </c>
      <c r="H5" s="82">
        <v>7.016E-2</v>
      </c>
      <c r="I5" s="82">
        <v>7.0419999999999996E-2</v>
      </c>
      <c r="J5" s="18"/>
      <c r="K5" s="11">
        <v>9</v>
      </c>
      <c r="L5" s="6"/>
      <c r="M5" s="5"/>
      <c r="N5" s="5"/>
      <c r="O5" s="5"/>
      <c r="P5" s="5"/>
      <c r="Q5" s="13"/>
      <c r="R5" s="5"/>
      <c r="S5" s="5"/>
      <c r="T5" s="5"/>
      <c r="U5" s="5"/>
      <c r="V5" s="5"/>
      <c r="W5" s="5"/>
      <c r="X5" s="13"/>
      <c r="Y5" s="5"/>
      <c r="Z5" s="5"/>
      <c r="AB5" s="23">
        <f t="shared" si="2"/>
        <v>6.9370000000000001E-2</v>
      </c>
      <c r="AC5" s="23">
        <f t="shared" si="3"/>
        <v>7.175999999999999E-2</v>
      </c>
      <c r="AD5" s="23">
        <f t="shared" si="4"/>
        <v>7.2709999999999997E-2</v>
      </c>
      <c r="AE5" s="23">
        <f t="shared" si="5"/>
        <v>6.946999999999999E-2</v>
      </c>
      <c r="AF5" s="23">
        <f t="shared" si="6"/>
        <v>6.5489999999999993E-2</v>
      </c>
      <c r="AG5" s="23">
        <f t="shared" si="7"/>
        <v>6.5699999999999995E-2</v>
      </c>
    </row>
    <row r="6" spans="1:33" ht="15" x14ac:dyDescent="0.25">
      <c r="A6" s="33">
        <v>10</v>
      </c>
      <c r="D6" s="82">
        <v>7.324E-2</v>
      </c>
      <c r="E6" s="82">
        <v>7.5219999999999995E-2</v>
      </c>
      <c r="F6" s="82">
        <v>7.5730000000000006E-2</v>
      </c>
      <c r="G6" s="82">
        <v>7.2300000000000003E-2</v>
      </c>
      <c r="H6" s="82">
        <v>7.0379999999999998E-2</v>
      </c>
      <c r="I6" s="82">
        <v>7.3130000000000001E-2</v>
      </c>
      <c r="J6" s="18"/>
      <c r="K6" s="11">
        <v>10</v>
      </c>
      <c r="L6" s="6"/>
      <c r="M6" s="5"/>
      <c r="N6" s="5"/>
      <c r="O6" s="5"/>
      <c r="P6" s="5"/>
      <c r="Q6" s="13"/>
      <c r="R6" s="5"/>
      <c r="S6" s="5"/>
      <c r="T6" s="5"/>
      <c r="U6" s="5"/>
      <c r="V6" s="5"/>
      <c r="W6" s="5"/>
      <c r="X6" s="13"/>
      <c r="Y6" s="5"/>
      <c r="Z6" s="5"/>
      <c r="AB6" s="23">
        <f t="shared" si="2"/>
        <v>6.9599999999999995E-2</v>
      </c>
      <c r="AC6" s="23">
        <f t="shared" si="3"/>
        <v>7.1469999999999992E-2</v>
      </c>
      <c r="AD6" s="23">
        <f t="shared" si="4"/>
        <v>7.1999999999999995E-2</v>
      </c>
      <c r="AE6" s="23">
        <f t="shared" si="5"/>
        <v>6.812E-2</v>
      </c>
      <c r="AF6" s="23">
        <f t="shared" si="6"/>
        <v>6.5689999999999998E-2</v>
      </c>
      <c r="AG6" s="23">
        <f t="shared" si="7"/>
        <v>6.8999999999999992E-2</v>
      </c>
    </row>
    <row r="7" spans="1:33" ht="15" x14ac:dyDescent="0.25">
      <c r="A7" s="33">
        <v>11</v>
      </c>
      <c r="D7" s="82">
        <v>7.3270000000000002E-2</v>
      </c>
      <c r="E7" s="82">
        <v>7.4950000000000003E-2</v>
      </c>
      <c r="F7" s="82">
        <v>7.4359999999999996E-2</v>
      </c>
      <c r="G7" s="82">
        <v>7.2330000000000005E-2</v>
      </c>
      <c r="H7" s="82">
        <v>7.2859999999999994E-2</v>
      </c>
      <c r="I7" s="82">
        <v>7.4950000000000003E-2</v>
      </c>
      <c r="J7" s="18"/>
      <c r="K7" s="11">
        <v>11</v>
      </c>
      <c r="L7" s="6"/>
      <c r="M7" s="5"/>
      <c r="N7" s="5"/>
      <c r="O7" s="5"/>
      <c r="P7" s="5"/>
      <c r="Q7" s="13"/>
      <c r="R7" s="5"/>
      <c r="S7" s="5"/>
      <c r="T7" s="5"/>
      <c r="U7" s="5"/>
      <c r="V7" s="5"/>
      <c r="W7" s="5"/>
      <c r="X7" s="13"/>
      <c r="Y7" s="5"/>
      <c r="Z7" s="5"/>
      <c r="AB7" s="23">
        <f t="shared" si="2"/>
        <v>6.9499999999999992E-2</v>
      </c>
      <c r="AC7" s="23">
        <f t="shared" si="3"/>
        <v>7.0939999999999989E-2</v>
      </c>
      <c r="AD7" s="23">
        <f t="shared" si="4"/>
        <v>7.0569999999999994E-2</v>
      </c>
      <c r="AE7" s="23">
        <f t="shared" si="5"/>
        <v>6.8029999999999993E-2</v>
      </c>
      <c r="AF7" s="23">
        <f t="shared" si="6"/>
        <v>6.8669999999999995E-2</v>
      </c>
      <c r="AG7" s="23">
        <f t="shared" si="7"/>
        <v>7.1069999999999994E-2</v>
      </c>
    </row>
    <row r="8" spans="1:33" ht="15" x14ac:dyDescent="0.25">
      <c r="A8" s="33">
        <v>12</v>
      </c>
      <c r="D8" s="82">
        <v>7.3179999999999995E-2</v>
      </c>
      <c r="E8" s="82">
        <v>7.3749999999999996E-2</v>
      </c>
      <c r="F8" s="82">
        <v>7.4219999999999994E-2</v>
      </c>
      <c r="G8" s="82">
        <v>7.4480000000000005E-2</v>
      </c>
      <c r="H8" s="82">
        <v>7.4550000000000005E-2</v>
      </c>
      <c r="I8" s="82">
        <v>7.4630000000000002E-2</v>
      </c>
      <c r="J8" s="18"/>
      <c r="K8" s="11">
        <v>12</v>
      </c>
      <c r="L8" s="6"/>
      <c r="M8" s="5"/>
      <c r="N8" s="5"/>
      <c r="O8" s="5"/>
      <c r="P8" s="5"/>
      <c r="Q8" s="13"/>
      <c r="R8" s="5"/>
      <c r="S8" s="5"/>
      <c r="T8" s="5"/>
      <c r="U8" s="5"/>
      <c r="V8" s="5"/>
      <c r="W8" s="5"/>
      <c r="X8" s="13"/>
      <c r="Y8" s="5"/>
      <c r="Z8" s="5"/>
      <c r="AB8" s="23">
        <f t="shared" si="2"/>
        <v>6.9159999999999999E-2</v>
      </c>
      <c r="AC8" s="23">
        <f t="shared" si="3"/>
        <v>6.973E-2</v>
      </c>
      <c r="AD8" s="23">
        <f t="shared" si="4"/>
        <v>7.0249999999999993E-2</v>
      </c>
      <c r="AE8" s="23">
        <f t="shared" si="5"/>
        <v>7.0529999999999995E-2</v>
      </c>
      <c r="AF8" s="23">
        <f t="shared" si="6"/>
        <v>7.057999999999999E-2</v>
      </c>
      <c r="AG8" s="23">
        <f t="shared" si="7"/>
        <v>7.0649999999999991E-2</v>
      </c>
    </row>
    <row r="9" spans="1:33" ht="15" x14ac:dyDescent="0.25">
      <c r="A9" s="33">
        <v>13</v>
      </c>
      <c r="D9" s="82">
        <v>7.2190000000000004E-2</v>
      </c>
      <c r="E9" s="82">
        <v>7.3669999999999999E-2</v>
      </c>
      <c r="F9" s="82">
        <v>7.6079999999999995E-2</v>
      </c>
      <c r="G9" s="82">
        <v>7.5950000000000004E-2</v>
      </c>
      <c r="H9" s="82">
        <v>7.4289999999999995E-2</v>
      </c>
      <c r="I9" s="82">
        <v>7.3279999999999998E-2</v>
      </c>
      <c r="J9" s="18"/>
      <c r="K9" s="11">
        <v>13</v>
      </c>
      <c r="L9" s="6"/>
      <c r="M9" s="5"/>
      <c r="N9" s="5"/>
      <c r="O9" s="5"/>
      <c r="P9" s="5"/>
      <c r="Q9" s="13"/>
      <c r="R9" s="5"/>
      <c r="S9" s="5"/>
      <c r="T9" s="5"/>
      <c r="U9" s="5"/>
      <c r="V9" s="5"/>
      <c r="W9" s="5"/>
      <c r="X9" s="13"/>
      <c r="Y9" s="5"/>
      <c r="Z9" s="5"/>
      <c r="AB9" s="23">
        <f t="shared" si="2"/>
        <v>6.8169999999999994E-2</v>
      </c>
      <c r="AC9" s="23">
        <f t="shared" si="3"/>
        <v>6.9510000000000002E-2</v>
      </c>
      <c r="AD9" s="23">
        <f t="shared" si="4"/>
        <v>7.2349999999999998E-2</v>
      </c>
      <c r="AE9" s="23">
        <f t="shared" si="5"/>
        <v>7.2149999999999992E-2</v>
      </c>
      <c r="AF9" s="23">
        <f t="shared" si="6"/>
        <v>7.0230000000000001E-2</v>
      </c>
      <c r="AG9" s="23">
        <f t="shared" si="7"/>
        <v>6.9349999999999995E-2</v>
      </c>
    </row>
    <row r="10" spans="1:33" ht="15" x14ac:dyDescent="0.25">
      <c r="A10" s="33">
        <v>14</v>
      </c>
      <c r="D10" s="82">
        <v>7.2220000000000006E-2</v>
      </c>
      <c r="E10" s="82">
        <v>7.5439999999999993E-2</v>
      </c>
      <c r="F10" s="82">
        <v>7.7350000000000002E-2</v>
      </c>
      <c r="G10" s="82">
        <v>7.5609999999999997E-2</v>
      </c>
      <c r="H10" s="82">
        <v>7.306E-2</v>
      </c>
      <c r="I10" s="82">
        <v>7.3029999999999998E-2</v>
      </c>
      <c r="J10" s="18"/>
      <c r="K10" s="11">
        <v>14</v>
      </c>
      <c r="L10" s="6"/>
      <c r="M10" s="5"/>
      <c r="N10" s="5"/>
      <c r="O10" s="5"/>
      <c r="P10" s="5"/>
      <c r="Q10" s="13"/>
      <c r="R10" s="5"/>
      <c r="S10" s="5"/>
      <c r="T10" s="5"/>
      <c r="U10" s="5"/>
      <c r="V10" s="5"/>
      <c r="W10" s="5"/>
      <c r="X10" s="13"/>
      <c r="Y10" s="5"/>
      <c r="Z10" s="5"/>
      <c r="AB10" s="23">
        <f t="shared" si="2"/>
        <v>6.8089999999999998E-2</v>
      </c>
      <c r="AC10" s="23">
        <f t="shared" si="3"/>
        <v>7.1499999999999994E-2</v>
      </c>
      <c r="AD10" s="23">
        <f t="shared" si="4"/>
        <v>7.3700000000000002E-2</v>
      </c>
      <c r="AE10" s="23">
        <f t="shared" si="5"/>
        <v>7.1709999999999996E-2</v>
      </c>
      <c r="AF10" s="23">
        <f t="shared" si="6"/>
        <v>6.9069999999999993E-2</v>
      </c>
      <c r="AG10" s="23">
        <f t="shared" si="7"/>
        <v>6.9010000000000002E-2</v>
      </c>
    </row>
    <row r="11" spans="1:33" ht="15" x14ac:dyDescent="0.25">
      <c r="A11" s="33">
        <v>15</v>
      </c>
      <c r="D11" s="82">
        <v>7.3969999999999994E-2</v>
      </c>
      <c r="E11" s="82">
        <v>7.6670000000000002E-2</v>
      </c>
      <c r="F11" s="82">
        <v>7.6939999999999995E-2</v>
      </c>
      <c r="G11" s="82">
        <v>7.4359999999999996E-2</v>
      </c>
      <c r="H11" s="82">
        <v>7.2830000000000006E-2</v>
      </c>
      <c r="I11" s="82">
        <v>7.2660000000000002E-2</v>
      </c>
      <c r="J11" s="18"/>
      <c r="K11" s="11">
        <v>15</v>
      </c>
      <c r="L11" s="6"/>
      <c r="M11" s="5"/>
      <c r="N11" s="5"/>
      <c r="O11" s="5"/>
      <c r="P11" s="5"/>
      <c r="Q11" s="13"/>
      <c r="R11" s="5"/>
      <c r="S11" s="5"/>
      <c r="T11" s="5"/>
      <c r="U11" s="5"/>
      <c r="V11" s="5"/>
      <c r="W11" s="5"/>
      <c r="X11" s="13"/>
      <c r="Y11" s="5"/>
      <c r="Z11" s="5"/>
      <c r="AB11" s="23">
        <f t="shared" si="2"/>
        <v>7.0069999999999993E-2</v>
      </c>
      <c r="AC11" s="23">
        <f t="shared" si="3"/>
        <v>7.281E-2</v>
      </c>
      <c r="AD11" s="23">
        <f t="shared" si="4"/>
        <v>7.3189999999999991E-2</v>
      </c>
      <c r="AE11" s="23">
        <f t="shared" si="5"/>
        <v>7.0529999999999995E-2</v>
      </c>
      <c r="AF11" s="23">
        <f t="shared" si="6"/>
        <v>6.8760000000000002E-2</v>
      </c>
      <c r="AG11" s="23">
        <f t="shared" si="7"/>
        <v>6.8729999999999999E-2</v>
      </c>
    </row>
    <row r="12" spans="1:33" ht="15" x14ac:dyDescent="0.25">
      <c r="A12" s="33">
        <v>16</v>
      </c>
      <c r="D12" s="82">
        <v>7.5209999999999999E-2</v>
      </c>
      <c r="E12" s="82">
        <v>7.6319999999999999E-2</v>
      </c>
      <c r="F12" s="82">
        <v>7.5689999999999993E-2</v>
      </c>
      <c r="G12" s="82">
        <v>7.4069999999999997E-2</v>
      </c>
      <c r="H12" s="82">
        <v>7.2499999999999995E-2</v>
      </c>
      <c r="I12" s="82">
        <v>7.2819999999999996E-2</v>
      </c>
      <c r="J12" s="18"/>
      <c r="K12" s="11">
        <v>16</v>
      </c>
      <c r="L12" s="6"/>
      <c r="M12" s="5"/>
      <c r="N12" s="5"/>
      <c r="O12" s="5"/>
      <c r="P12" s="5"/>
      <c r="Q12" s="13"/>
      <c r="R12" s="5"/>
      <c r="S12" s="5"/>
      <c r="T12" s="5"/>
      <c r="U12" s="5"/>
      <c r="V12" s="5"/>
      <c r="W12" s="5"/>
      <c r="X12" s="13"/>
      <c r="Y12" s="5"/>
      <c r="Z12" s="5"/>
      <c r="AB12" s="23">
        <f t="shared" si="2"/>
        <v>7.1389999999999995E-2</v>
      </c>
      <c r="AC12" s="23">
        <f t="shared" si="3"/>
        <v>7.2389999999999996E-2</v>
      </c>
      <c r="AD12" s="23">
        <f t="shared" si="4"/>
        <v>7.2009999999999991E-2</v>
      </c>
      <c r="AE12" s="23">
        <f t="shared" si="5"/>
        <v>7.016E-2</v>
      </c>
      <c r="AF12" s="23">
        <f t="shared" si="6"/>
        <v>6.8510000000000001E-2</v>
      </c>
      <c r="AG12" s="23">
        <f t="shared" si="7"/>
        <v>6.8940000000000001E-2</v>
      </c>
    </row>
    <row r="13" spans="1:33" ht="15" x14ac:dyDescent="0.25">
      <c r="A13" s="33">
        <v>17</v>
      </c>
      <c r="D13" s="82">
        <v>7.4959999999999999E-2</v>
      </c>
      <c r="E13" s="82">
        <v>7.5179999999999997E-2</v>
      </c>
      <c r="F13" s="82">
        <v>7.5340000000000004E-2</v>
      </c>
      <c r="G13" s="82">
        <v>7.3669999999999999E-2</v>
      </c>
      <c r="H13" s="82">
        <v>7.2669999999999998E-2</v>
      </c>
      <c r="I13" s="82">
        <v>7.2870000000000004E-2</v>
      </c>
      <c r="J13" s="18"/>
      <c r="K13" s="11">
        <v>17</v>
      </c>
      <c r="L13" s="6"/>
      <c r="M13" s="5"/>
      <c r="N13" s="5"/>
      <c r="O13" s="5"/>
      <c r="P13" s="5"/>
      <c r="Q13" s="13"/>
      <c r="R13" s="5"/>
      <c r="S13" s="5"/>
      <c r="T13" s="5"/>
      <c r="U13" s="5"/>
      <c r="V13" s="5"/>
      <c r="W13" s="5"/>
      <c r="X13" s="13"/>
      <c r="Y13" s="5"/>
      <c r="Z13" s="5"/>
      <c r="AB13" s="23">
        <f t="shared" si="2"/>
        <v>7.107999999999999E-2</v>
      </c>
      <c r="AC13" s="23">
        <f t="shared" si="3"/>
        <v>7.1329999999999991E-2</v>
      </c>
      <c r="AD13" s="23">
        <f t="shared" si="4"/>
        <v>7.1579999999999991E-2</v>
      </c>
      <c r="AE13" s="23">
        <f t="shared" si="5"/>
        <v>6.9849999999999995E-2</v>
      </c>
      <c r="AF13" s="23">
        <f t="shared" si="6"/>
        <v>6.8729999999999999E-2</v>
      </c>
      <c r="AG13" s="23">
        <f t="shared" si="7"/>
        <v>6.9019999999999998E-2</v>
      </c>
    </row>
    <row r="14" spans="1:33" ht="15" x14ac:dyDescent="0.25">
      <c r="A14" s="33">
        <v>18</v>
      </c>
      <c r="D14" s="82">
        <v>7.3950000000000002E-2</v>
      </c>
      <c r="E14" s="82">
        <v>7.4870000000000006E-2</v>
      </c>
      <c r="F14" s="82">
        <v>7.4880000000000002E-2</v>
      </c>
      <c r="G14" s="82">
        <v>7.3749999999999996E-2</v>
      </c>
      <c r="H14" s="82">
        <v>7.2720000000000007E-2</v>
      </c>
      <c r="I14" s="82">
        <v>7.2669999999999998E-2</v>
      </c>
      <c r="J14" s="18"/>
      <c r="K14" s="11">
        <v>18</v>
      </c>
      <c r="L14" s="6"/>
      <c r="M14" s="5"/>
      <c r="N14" s="5"/>
      <c r="O14" s="5"/>
      <c r="P14" s="5"/>
      <c r="Q14" s="13"/>
      <c r="R14" s="5"/>
      <c r="S14" s="5"/>
      <c r="T14" s="5"/>
      <c r="U14" s="5"/>
      <c r="V14" s="5"/>
      <c r="W14" s="5"/>
      <c r="X14" s="13"/>
      <c r="Y14" s="5"/>
      <c r="Z14" s="5"/>
      <c r="AB14" s="23">
        <f t="shared" si="2"/>
        <v>7.0139999999999994E-2</v>
      </c>
      <c r="AC14" s="23">
        <f t="shared" si="3"/>
        <v>7.0959999999999995E-2</v>
      </c>
      <c r="AD14" s="23">
        <f t="shared" si="4"/>
        <v>7.1219999999999992E-2</v>
      </c>
      <c r="AE14" s="23">
        <f t="shared" si="5"/>
        <v>6.9969999999999991E-2</v>
      </c>
      <c r="AF14" s="23">
        <f t="shared" si="6"/>
        <v>6.8819999999999992E-2</v>
      </c>
      <c r="AG14" s="23">
        <f t="shared" si="7"/>
        <v>6.878999999999999E-2</v>
      </c>
    </row>
    <row r="15" spans="1:33" ht="15" x14ac:dyDescent="0.25">
      <c r="A15" s="33">
        <v>19</v>
      </c>
      <c r="D15" s="82">
        <v>7.3730000000000004E-2</v>
      </c>
      <c r="E15" s="82">
        <v>7.4459999999999998E-2</v>
      </c>
      <c r="F15" s="82">
        <v>7.4880000000000002E-2</v>
      </c>
      <c r="G15" s="82">
        <v>7.3730000000000004E-2</v>
      </c>
      <c r="H15" s="82">
        <v>7.2539999999999993E-2</v>
      </c>
      <c r="I15" s="82">
        <v>7.2569999999999996E-2</v>
      </c>
      <c r="J15" s="18"/>
      <c r="K15" s="11">
        <v>19</v>
      </c>
      <c r="L15" s="6"/>
      <c r="M15" s="5"/>
      <c r="N15" s="5"/>
      <c r="O15" s="5"/>
      <c r="P15" s="5"/>
      <c r="Q15" s="13"/>
      <c r="R15" s="5"/>
      <c r="S15" s="5"/>
      <c r="T15" s="5"/>
      <c r="U15" s="5"/>
      <c r="V15" s="5"/>
      <c r="W15" s="5"/>
      <c r="X15" s="13"/>
      <c r="Y15" s="5"/>
      <c r="Z15" s="5"/>
      <c r="AB15" s="23">
        <f t="shared" si="2"/>
        <v>6.9849999999999995E-2</v>
      </c>
      <c r="AC15" s="23">
        <f t="shared" si="3"/>
        <v>7.0649999999999991E-2</v>
      </c>
      <c r="AD15" s="23">
        <f t="shared" si="4"/>
        <v>7.1249999999999994E-2</v>
      </c>
      <c r="AE15" s="23">
        <f t="shared" si="5"/>
        <v>6.9989999999999997E-2</v>
      </c>
      <c r="AF15" s="23">
        <f t="shared" si="6"/>
        <v>6.860999999999999E-2</v>
      </c>
      <c r="AG15" s="23">
        <f t="shared" si="7"/>
        <v>6.8559999999999996E-2</v>
      </c>
    </row>
    <row r="16" spans="1:33" ht="15" x14ac:dyDescent="0.25">
      <c r="A16" s="33">
        <v>20</v>
      </c>
      <c r="D16" s="82">
        <v>7.3400000000000007E-2</v>
      </c>
      <c r="E16" s="82">
        <v>7.4490000000000001E-2</v>
      </c>
      <c r="F16" s="82">
        <v>7.4789999999999995E-2</v>
      </c>
      <c r="G16" s="82">
        <v>7.3510000000000006E-2</v>
      </c>
      <c r="H16" s="82">
        <v>7.2450000000000001E-2</v>
      </c>
      <c r="I16" s="82">
        <v>7.2179999999999994E-2</v>
      </c>
      <c r="J16" s="18"/>
      <c r="K16" s="11">
        <v>20</v>
      </c>
      <c r="L16" s="6"/>
      <c r="M16" s="5"/>
      <c r="N16" s="5"/>
      <c r="O16" s="5"/>
      <c r="P16" s="5"/>
      <c r="Q16" s="13"/>
      <c r="R16" s="5"/>
      <c r="S16" s="5"/>
      <c r="T16" s="5"/>
      <c r="U16" s="5"/>
      <c r="V16" s="5"/>
      <c r="W16" s="5"/>
      <c r="X16" s="13"/>
      <c r="Y16" s="5"/>
      <c r="Z16" s="5"/>
      <c r="AB16" s="23">
        <f t="shared" si="2"/>
        <v>6.9599999999999995E-2</v>
      </c>
      <c r="AC16" s="23">
        <f t="shared" si="3"/>
        <v>7.0709999999999995E-2</v>
      </c>
      <c r="AD16" s="23">
        <f t="shared" si="4"/>
        <v>7.1209999999999996E-2</v>
      </c>
      <c r="AE16" s="23">
        <f t="shared" si="5"/>
        <v>6.9739999999999996E-2</v>
      </c>
      <c r="AF16" s="23">
        <f t="shared" si="6"/>
        <v>6.8399999999999989E-2</v>
      </c>
      <c r="AG16" s="23">
        <f t="shared" si="7"/>
        <v>6.812E-2</v>
      </c>
    </row>
    <row r="17" spans="1:33" ht="15" x14ac:dyDescent="0.25">
      <c r="A17" s="33">
        <v>21</v>
      </c>
      <c r="D17" s="82">
        <v>7.349E-2</v>
      </c>
      <c r="E17" s="82">
        <v>7.4429999999999996E-2</v>
      </c>
      <c r="F17" s="82">
        <v>7.4529999999999999E-2</v>
      </c>
      <c r="G17" s="82">
        <v>7.3380000000000001E-2</v>
      </c>
      <c r="H17" s="82">
        <v>7.2080000000000005E-2</v>
      </c>
      <c r="I17" s="82">
        <v>7.2300000000000003E-2</v>
      </c>
      <c r="J17" s="18"/>
      <c r="K17" s="11">
        <v>21</v>
      </c>
      <c r="L17" s="6"/>
      <c r="M17" s="5"/>
      <c r="N17" s="5"/>
      <c r="O17" s="5"/>
      <c r="P17" s="5"/>
      <c r="Q17" s="13"/>
      <c r="R17" s="5"/>
      <c r="S17" s="5"/>
      <c r="T17" s="5"/>
      <c r="U17" s="5"/>
      <c r="V17" s="5"/>
      <c r="W17" s="5"/>
      <c r="X17" s="13"/>
      <c r="Y17" s="5"/>
      <c r="Z17" s="5"/>
      <c r="AB17" s="23">
        <f t="shared" si="2"/>
        <v>6.971999999999999E-2</v>
      </c>
      <c r="AC17" s="23">
        <f t="shared" si="3"/>
        <v>7.0689999999999989E-2</v>
      </c>
      <c r="AD17" s="23">
        <f t="shared" si="4"/>
        <v>7.0919999999999997E-2</v>
      </c>
      <c r="AE17" s="23">
        <f t="shared" si="5"/>
        <v>6.9489999999999996E-2</v>
      </c>
      <c r="AF17" s="23">
        <f t="shared" si="6"/>
        <v>6.7989999999999995E-2</v>
      </c>
      <c r="AG17" s="23">
        <f t="shared" si="7"/>
        <v>6.8150000000000002E-2</v>
      </c>
    </row>
    <row r="18" spans="1:33" ht="15" x14ac:dyDescent="0.25">
      <c r="A18" s="33">
        <v>22</v>
      </c>
      <c r="D18" s="82">
        <v>7.3480000000000004E-2</v>
      </c>
      <c r="E18" s="82">
        <v>7.4200000000000002E-2</v>
      </c>
      <c r="F18" s="82">
        <v>7.4359999999999996E-2</v>
      </c>
      <c r="G18" s="82">
        <v>7.2989999999999999E-2</v>
      </c>
      <c r="H18" s="82">
        <v>7.22E-2</v>
      </c>
      <c r="I18" s="82">
        <v>7.3510000000000006E-2</v>
      </c>
      <c r="J18" s="18"/>
      <c r="K18" s="11">
        <v>22</v>
      </c>
      <c r="L18" s="6"/>
      <c r="M18" s="5"/>
      <c r="N18" s="5"/>
      <c r="O18" s="5"/>
      <c r="P18" s="5"/>
      <c r="Q18" s="13"/>
      <c r="R18" s="5"/>
      <c r="S18" s="5"/>
      <c r="T18" s="5"/>
      <c r="U18" s="5"/>
      <c r="V18" s="5"/>
      <c r="W18" s="5"/>
      <c r="X18" s="13"/>
      <c r="Y18" s="5"/>
      <c r="Z18" s="5"/>
      <c r="AB18" s="23">
        <f t="shared" si="2"/>
        <v>6.9749999999999993E-2</v>
      </c>
      <c r="AC18" s="23">
        <f t="shared" si="3"/>
        <v>7.0439999999999989E-2</v>
      </c>
      <c r="AD18" s="23">
        <f t="shared" si="4"/>
        <v>7.0629999999999998E-2</v>
      </c>
      <c r="AE18" s="23">
        <f t="shared" si="5"/>
        <v>6.905E-2</v>
      </c>
      <c r="AF18" s="23">
        <f t="shared" si="6"/>
        <v>6.8029999999999993E-2</v>
      </c>
      <c r="AG18" s="23">
        <f t="shared" si="7"/>
        <v>6.9519999999999998E-2</v>
      </c>
    </row>
    <row r="19" spans="1:33" ht="15" x14ac:dyDescent="0.25">
      <c r="A19" s="33">
        <v>23</v>
      </c>
      <c r="D19" s="82">
        <v>7.3300000000000004E-2</v>
      </c>
      <c r="E19" s="82">
        <v>7.4050000000000005E-2</v>
      </c>
      <c r="F19" s="82">
        <v>7.3950000000000002E-2</v>
      </c>
      <c r="G19" s="82">
        <v>7.3069999999999996E-2</v>
      </c>
      <c r="H19" s="82">
        <v>7.3359999999999995E-2</v>
      </c>
      <c r="I19" s="82">
        <v>7.4389999999999998E-2</v>
      </c>
      <c r="J19" s="18"/>
      <c r="K19" s="11">
        <v>23</v>
      </c>
      <c r="L19" s="6"/>
      <c r="M19" s="5"/>
      <c r="N19" s="5"/>
      <c r="O19" s="5"/>
      <c r="P19" s="5"/>
      <c r="Q19" s="13"/>
      <c r="R19" s="5"/>
      <c r="S19" s="5"/>
      <c r="T19" s="5"/>
      <c r="U19" s="5"/>
      <c r="V19" s="5"/>
      <c r="W19" s="5"/>
      <c r="X19" s="13"/>
      <c r="Y19" s="5"/>
      <c r="Z19" s="5"/>
      <c r="AB19" s="23">
        <f t="shared" si="2"/>
        <v>6.9539999999999991E-2</v>
      </c>
      <c r="AC19" s="23">
        <f t="shared" si="3"/>
        <v>7.0189999999999989E-2</v>
      </c>
      <c r="AD19" s="23">
        <f t="shared" si="4"/>
        <v>7.0169999999999996E-2</v>
      </c>
      <c r="AE19" s="23">
        <f t="shared" si="5"/>
        <v>6.9029999999999994E-2</v>
      </c>
      <c r="AF19" s="23">
        <f t="shared" si="6"/>
        <v>6.9339999999999999E-2</v>
      </c>
      <c r="AG19" s="23">
        <f t="shared" si="7"/>
        <v>7.0459999999999995E-2</v>
      </c>
    </row>
    <row r="20" spans="1:33" ht="15" x14ac:dyDescent="0.25">
      <c r="A20" s="33">
        <v>24</v>
      </c>
      <c r="D20" s="82">
        <v>7.3190000000000005E-2</v>
      </c>
      <c r="E20" s="82">
        <v>7.3660000000000003E-2</v>
      </c>
      <c r="F20" s="82">
        <v>7.399E-2</v>
      </c>
      <c r="G20" s="82">
        <v>7.4160000000000004E-2</v>
      </c>
      <c r="H20" s="82">
        <v>7.4209999999999998E-2</v>
      </c>
      <c r="I20" s="82">
        <v>7.4370000000000006E-2</v>
      </c>
      <c r="J20" s="33"/>
      <c r="K20" s="11">
        <v>24</v>
      </c>
      <c r="L20" s="6"/>
      <c r="M20" s="5"/>
      <c r="N20" s="5"/>
      <c r="O20" s="5"/>
      <c r="P20" s="5"/>
      <c r="Q20" s="13"/>
      <c r="R20" s="5"/>
      <c r="S20" s="5"/>
      <c r="T20" s="5"/>
      <c r="U20" s="5"/>
      <c r="V20" s="5"/>
      <c r="W20" s="5"/>
      <c r="X20" s="13"/>
      <c r="Y20" s="5"/>
      <c r="Z20" s="5"/>
      <c r="AA20" s="21" t="s">
        <v>11</v>
      </c>
      <c r="AB20" s="23">
        <f t="shared" si="2"/>
        <v>6.9329999999999989E-2</v>
      </c>
      <c r="AC20" s="23">
        <f t="shared" si="3"/>
        <v>6.9769999999999999E-2</v>
      </c>
      <c r="AD20" s="23">
        <f t="shared" si="4"/>
        <v>7.0099999999999996E-2</v>
      </c>
      <c r="AE20" s="23">
        <f t="shared" si="5"/>
        <v>7.0239999999999997E-2</v>
      </c>
      <c r="AF20" s="23">
        <f t="shared" si="6"/>
        <v>7.0239999999999997E-2</v>
      </c>
      <c r="AG20" s="23">
        <f t="shared" si="7"/>
        <v>7.0370000000000002E-2</v>
      </c>
    </row>
    <row r="21" spans="1:33" ht="15" x14ac:dyDescent="0.25">
      <c r="A21" s="33">
        <v>6</v>
      </c>
      <c r="C21" t="s">
        <v>13</v>
      </c>
      <c r="D21" s="83">
        <v>7.0749999999999993E-2</v>
      </c>
      <c r="E21" s="83">
        <v>7.356E-2</v>
      </c>
      <c r="F21" s="83">
        <v>7.4789999999999995E-2</v>
      </c>
      <c r="G21" s="83">
        <v>7.1349999999999997E-2</v>
      </c>
      <c r="H21" s="83">
        <v>6.8110000000000004E-2</v>
      </c>
      <c r="I21" s="83">
        <v>6.8580000000000002E-2</v>
      </c>
      <c r="J21" s="18"/>
      <c r="K21" s="13">
        <v>6</v>
      </c>
      <c r="L21" s="14">
        <f>MIN(D21:D39)</f>
        <v>6.9510000000000002E-2</v>
      </c>
      <c r="M21" s="14">
        <f t="shared" ref="M21" si="9">MIN(E21:E39)</f>
        <v>7.0930000000000007E-2</v>
      </c>
      <c r="N21" s="14">
        <f t="shared" ref="N21" si="10">MIN(F21:F39)</f>
        <v>7.152E-2</v>
      </c>
      <c r="O21" s="14">
        <f t="shared" ref="O21" si="11">MIN(G21:G39)</f>
        <v>6.9449999999999998E-2</v>
      </c>
      <c r="P21" s="14">
        <f>MIN(H21:H39)</f>
        <v>6.6909999999999997E-2</v>
      </c>
      <c r="Q21" s="14">
        <f>MIN(I21:I39)</f>
        <v>6.6900000000000001E-2</v>
      </c>
      <c r="R21" s="14">
        <f>MIN(L21:Q21)</f>
        <v>6.6900000000000001E-2</v>
      </c>
      <c r="S21" s="14">
        <f>L21</f>
        <v>6.9510000000000002E-2</v>
      </c>
      <c r="T21" s="14">
        <f>M21</f>
        <v>7.0930000000000007E-2</v>
      </c>
      <c r="U21" s="14">
        <f t="shared" ref="U21" si="12">N21</f>
        <v>7.152E-2</v>
      </c>
      <c r="V21" s="14">
        <f>O21</f>
        <v>6.9449999999999998E-2</v>
      </c>
      <c r="W21" s="14">
        <f>P21</f>
        <v>6.6909999999999997E-2</v>
      </c>
      <c r="X21" s="14">
        <f>Q21</f>
        <v>6.6900000000000001E-2</v>
      </c>
      <c r="Y21" s="16">
        <f>HLOOKUP(R21,S21:X22,2,FALSE)</f>
        <v>42841</v>
      </c>
      <c r="Z21" s="8"/>
      <c r="AA21" t="s">
        <v>13</v>
      </c>
      <c r="AB21" s="23">
        <f t="shared" ref="AB21:AB39" si="13">D97-0.00157</f>
        <v>7.1069999999999994E-2</v>
      </c>
      <c r="AC21" s="23">
        <f t="shared" ref="AC21:AC39" si="14">E97-0.00157</f>
        <v>7.5469999999999995E-2</v>
      </c>
      <c r="AD21" s="23">
        <f t="shared" ref="AD21:AD39" si="15">F97-0.00157</f>
        <v>7.8449999999999992E-2</v>
      </c>
      <c r="AE21" s="23">
        <f t="shared" ref="AE21:AE39" si="16">G97-0.00157</f>
        <v>7.6229999999999992E-2</v>
      </c>
      <c r="AF21" s="23">
        <f t="shared" ref="AF21:AF39" si="17">H97-0.00157</f>
        <v>7.5200000000000003E-2</v>
      </c>
      <c r="AG21" s="23">
        <f t="shared" ref="AG21:AG39" si="18">I97-0.00157</f>
        <v>7.7460000000000001E-2</v>
      </c>
    </row>
    <row r="22" spans="1:33" ht="15" x14ac:dyDescent="0.25">
      <c r="A22" s="33">
        <v>7</v>
      </c>
      <c r="D22" s="83">
        <v>7.0419999999999996E-2</v>
      </c>
      <c r="E22" s="83">
        <v>7.2929999999999995E-2</v>
      </c>
      <c r="F22" s="83">
        <v>7.4819999999999998E-2</v>
      </c>
      <c r="G22" s="83">
        <v>7.1609999999999993E-2</v>
      </c>
      <c r="H22" s="83">
        <v>6.8339999999999998E-2</v>
      </c>
      <c r="I22" s="83">
        <v>6.83E-2</v>
      </c>
      <c r="J22" s="18"/>
      <c r="K22" s="13">
        <v>7</v>
      </c>
      <c r="L22" s="17">
        <f>-VLOOKUP(L21,$D$21:$K$39,8,FALSE)</f>
        <v>-14</v>
      </c>
      <c r="M22" s="17">
        <f>-VLOOKUP(M21,$E$21:$K$39,7,FALSE)</f>
        <v>-13</v>
      </c>
      <c r="N22" s="17">
        <f>-VLOOKUP(N21,$F$21:$K$39,6,FALSE)</f>
        <v>-24</v>
      </c>
      <c r="O22" s="17">
        <f>-VLOOKUP(O21,$G$21:$K$39,5,FALSE)</f>
        <v>-11</v>
      </c>
      <c r="P22" s="17">
        <f>-VLOOKUP(P21,$H$21:$K$39,4,FALSE)</f>
        <v>-9</v>
      </c>
      <c r="Q22" s="17">
        <f>-VLOOKUP(Q21,$I$21:$K$39,3,FALSE)</f>
        <v>-8</v>
      </c>
      <c r="R22" s="13"/>
      <c r="S22" s="16">
        <f>$L$1</f>
        <v>42690</v>
      </c>
      <c r="T22" s="16">
        <f>$M$1</f>
        <v>42720</v>
      </c>
      <c r="U22" s="16">
        <f>$N$1</f>
        <v>42751</v>
      </c>
      <c r="V22" s="16">
        <f>$O$1</f>
        <v>42782</v>
      </c>
      <c r="W22" s="16">
        <f>$P$1</f>
        <v>42810</v>
      </c>
      <c r="X22" s="16">
        <f>$Q$1</f>
        <v>42841</v>
      </c>
      <c r="Y22" s="17">
        <f>IF(L1=Y21,L23,IF(M1=Y21,M23,IF(N1=Y21,N23,IF(O1=Y21,O23,IF(P1=Y21,P23,IF(Q1=Y21,Q23))))))</f>
        <v>8</v>
      </c>
      <c r="Z22" s="9"/>
      <c r="AB22" s="23">
        <f t="shared" si="13"/>
        <v>7.2059999999999999E-2</v>
      </c>
      <c r="AC22" s="23">
        <f t="shared" si="14"/>
        <v>7.5999999999999998E-2</v>
      </c>
      <c r="AD22" s="23">
        <f t="shared" si="15"/>
        <v>7.9339999999999994E-2</v>
      </c>
      <c r="AE22" s="23">
        <f t="shared" si="16"/>
        <v>7.7439999999999995E-2</v>
      </c>
      <c r="AF22" s="23">
        <f t="shared" si="17"/>
        <v>7.5920000000000001E-2</v>
      </c>
      <c r="AG22" s="23">
        <f t="shared" si="18"/>
        <v>7.7630000000000005E-2</v>
      </c>
    </row>
    <row r="23" spans="1:33" ht="15" x14ac:dyDescent="0.25">
      <c r="A23" s="33">
        <v>8</v>
      </c>
      <c r="D23" s="83">
        <v>7.0239999999999997E-2</v>
      </c>
      <c r="E23" s="83">
        <v>7.3200000000000001E-2</v>
      </c>
      <c r="F23" s="83">
        <v>7.46E-2</v>
      </c>
      <c r="G23" s="83">
        <v>7.1410000000000001E-2</v>
      </c>
      <c r="H23" s="83">
        <v>6.812E-2</v>
      </c>
      <c r="I23" s="83">
        <v>6.6900000000000001E-2</v>
      </c>
      <c r="J23" s="18"/>
      <c r="K23" s="13">
        <v>8</v>
      </c>
      <c r="L23" s="17">
        <f>L22*-1</f>
        <v>14</v>
      </c>
      <c r="M23" s="17">
        <f t="shared" ref="M23" si="19">M22*-1</f>
        <v>13</v>
      </c>
      <c r="N23" s="17">
        <f t="shared" ref="N23:P23" si="20">N22*-1</f>
        <v>24</v>
      </c>
      <c r="O23" s="17">
        <f t="shared" ref="O23:Q23" si="21">O22*-1</f>
        <v>11</v>
      </c>
      <c r="P23" s="17">
        <f t="shared" si="20"/>
        <v>9</v>
      </c>
      <c r="Q23" s="17">
        <f t="shared" si="21"/>
        <v>8</v>
      </c>
      <c r="R23" s="13"/>
      <c r="S23" s="13"/>
      <c r="T23" s="13"/>
      <c r="U23" s="13"/>
      <c r="V23" s="13"/>
      <c r="W23" s="13"/>
      <c r="X23" s="13"/>
      <c r="Y23" s="13"/>
      <c r="Z23" s="5"/>
      <c r="AB23" s="23">
        <f t="shared" si="13"/>
        <v>7.2929999999999995E-2</v>
      </c>
      <c r="AC23" s="23">
        <f t="shared" si="14"/>
        <v>7.7089999999999992E-2</v>
      </c>
      <c r="AD23" s="23">
        <f t="shared" si="15"/>
        <v>7.9989999999999992E-2</v>
      </c>
      <c r="AE23" s="23">
        <f t="shared" si="16"/>
        <v>7.7810000000000004E-2</v>
      </c>
      <c r="AF23" s="23">
        <f t="shared" si="17"/>
        <v>7.6259999999999994E-2</v>
      </c>
      <c r="AG23" s="23">
        <f t="shared" si="18"/>
        <v>7.578E-2</v>
      </c>
    </row>
    <row r="24" spans="1:33" ht="15" x14ac:dyDescent="0.25">
      <c r="A24" s="33">
        <v>9</v>
      </c>
      <c r="D24" s="83">
        <v>7.0790000000000006E-2</v>
      </c>
      <c r="E24" s="83">
        <v>7.3179999999999995E-2</v>
      </c>
      <c r="F24" s="83">
        <v>7.4130000000000001E-2</v>
      </c>
      <c r="G24" s="83">
        <v>7.0889999999999995E-2</v>
      </c>
      <c r="H24" s="83">
        <v>6.6909999999999997E-2</v>
      </c>
      <c r="I24" s="83">
        <v>6.7119999999999999E-2</v>
      </c>
      <c r="J24" s="18"/>
      <c r="K24" s="13">
        <v>9</v>
      </c>
      <c r="L24" s="6"/>
      <c r="M24" s="5"/>
      <c r="N24" s="5"/>
      <c r="O24" s="5"/>
      <c r="P24" s="5"/>
      <c r="Q24" s="13"/>
      <c r="R24" s="5"/>
      <c r="S24" s="5"/>
      <c r="T24" s="5"/>
      <c r="U24" s="5"/>
      <c r="V24" s="5"/>
      <c r="W24" s="5"/>
      <c r="X24" s="13"/>
      <c r="Y24" s="5"/>
      <c r="Z24" s="5"/>
      <c r="AB24" s="23">
        <f t="shared" si="13"/>
        <v>7.4259999999999993E-2</v>
      </c>
      <c r="AC24" s="23">
        <f t="shared" si="14"/>
        <v>7.7899999999999997E-2</v>
      </c>
      <c r="AD24" s="23">
        <f t="shared" si="15"/>
        <v>8.0059999999999992E-2</v>
      </c>
      <c r="AE24" s="23">
        <f t="shared" si="16"/>
        <v>7.7899999999999997E-2</v>
      </c>
      <c r="AF24" s="23">
        <f t="shared" si="17"/>
        <v>7.4779999999999999E-2</v>
      </c>
      <c r="AG24" s="23">
        <f t="shared" si="18"/>
        <v>7.4880000000000002E-2</v>
      </c>
    </row>
    <row r="25" spans="1:33" ht="15" x14ac:dyDescent="0.25">
      <c r="A25" s="33">
        <v>10</v>
      </c>
      <c r="D25" s="83">
        <v>7.102E-2</v>
      </c>
      <c r="E25" s="83">
        <v>7.2889999999999996E-2</v>
      </c>
      <c r="F25" s="83">
        <v>7.3419999999999999E-2</v>
      </c>
      <c r="G25" s="83">
        <v>6.9540000000000005E-2</v>
      </c>
      <c r="H25" s="83">
        <v>6.7110000000000003E-2</v>
      </c>
      <c r="I25" s="83">
        <v>7.0419999999999996E-2</v>
      </c>
      <c r="J25" s="18"/>
      <c r="K25" s="13">
        <v>10</v>
      </c>
      <c r="L25" s="5"/>
      <c r="M25" s="5"/>
      <c r="N25" s="5"/>
      <c r="O25" s="5"/>
      <c r="P25" s="5"/>
      <c r="Q25" s="13"/>
      <c r="R25" s="5"/>
      <c r="S25" s="5"/>
      <c r="T25" s="5"/>
      <c r="U25" s="5"/>
      <c r="V25" s="5"/>
      <c r="W25" s="5"/>
      <c r="X25" s="13"/>
      <c r="Y25" s="5"/>
      <c r="Z25" s="5"/>
      <c r="AB25" s="23">
        <f t="shared" si="13"/>
        <v>7.5289999999999996E-2</v>
      </c>
      <c r="AC25" s="23">
        <f t="shared" si="14"/>
        <v>7.8149999999999997E-2</v>
      </c>
      <c r="AD25" s="23">
        <f t="shared" si="15"/>
        <v>7.9930000000000001E-2</v>
      </c>
      <c r="AE25" s="23">
        <f t="shared" si="16"/>
        <v>7.6420000000000002E-2</v>
      </c>
      <c r="AF25" s="23">
        <f t="shared" si="17"/>
        <v>7.4099999999999999E-2</v>
      </c>
      <c r="AG25" s="23">
        <f t="shared" si="18"/>
        <v>7.7679999999999999E-2</v>
      </c>
    </row>
    <row r="26" spans="1:33" ht="15" x14ac:dyDescent="0.25">
      <c r="A26" s="33">
        <v>11</v>
      </c>
      <c r="D26" s="83">
        <v>7.0919999999999997E-2</v>
      </c>
      <c r="E26" s="83">
        <v>7.2359999999999994E-2</v>
      </c>
      <c r="F26" s="83">
        <v>7.1989999999999998E-2</v>
      </c>
      <c r="G26" s="83">
        <v>6.9449999999999998E-2</v>
      </c>
      <c r="H26" s="83">
        <v>7.009E-2</v>
      </c>
      <c r="I26" s="83">
        <v>7.2489999999999999E-2</v>
      </c>
      <c r="J26" s="18"/>
      <c r="K26" s="13">
        <v>11</v>
      </c>
      <c r="L26" s="5"/>
      <c r="M26" s="5"/>
      <c r="N26" s="5"/>
      <c r="O26" s="5"/>
      <c r="P26" s="5"/>
      <c r="Q26" s="13"/>
      <c r="R26" s="5"/>
      <c r="S26" s="5"/>
      <c r="T26" s="5"/>
      <c r="U26" s="5"/>
      <c r="V26" s="5"/>
      <c r="W26" s="5"/>
      <c r="X26" s="13"/>
      <c r="Y26" s="5"/>
      <c r="Z26" s="5"/>
      <c r="AB26" s="23">
        <f t="shared" si="13"/>
        <v>7.5729999999999992E-2</v>
      </c>
      <c r="AC26" s="23">
        <f t="shared" si="14"/>
        <v>7.8199999999999992E-2</v>
      </c>
      <c r="AD26" s="23">
        <f t="shared" si="15"/>
        <v>7.843E-2</v>
      </c>
      <c r="AE26" s="23">
        <f t="shared" si="16"/>
        <v>7.5630000000000003E-2</v>
      </c>
      <c r="AF26" s="23">
        <f t="shared" si="17"/>
        <v>7.6700000000000004E-2</v>
      </c>
      <c r="AG26" s="23">
        <f t="shared" si="18"/>
        <v>7.9420000000000004E-2</v>
      </c>
    </row>
    <row r="27" spans="1:33" ht="15" x14ac:dyDescent="0.25">
      <c r="A27" s="33">
        <v>12</v>
      </c>
      <c r="D27" s="83">
        <v>7.0580000000000004E-2</v>
      </c>
      <c r="E27" s="83">
        <v>7.1150000000000005E-2</v>
      </c>
      <c r="F27" s="83">
        <v>7.1669999999999998E-2</v>
      </c>
      <c r="G27" s="83">
        <v>7.195E-2</v>
      </c>
      <c r="H27" s="83">
        <v>7.1999999999999995E-2</v>
      </c>
      <c r="I27" s="83">
        <v>7.2069999999999995E-2</v>
      </c>
      <c r="J27" s="18"/>
      <c r="K27" s="13">
        <v>12</v>
      </c>
      <c r="L27" s="5"/>
      <c r="M27" s="5"/>
      <c r="N27" s="5"/>
      <c r="O27" s="5"/>
      <c r="P27" s="5"/>
      <c r="Q27" s="13"/>
      <c r="R27" s="5"/>
      <c r="S27" s="5"/>
      <c r="T27" s="5"/>
      <c r="U27" s="5"/>
      <c r="V27" s="5"/>
      <c r="W27" s="5"/>
      <c r="X27" s="13"/>
      <c r="Y27" s="5"/>
      <c r="Z27" s="5"/>
      <c r="AB27" s="23">
        <f t="shared" si="13"/>
        <v>7.596E-2</v>
      </c>
      <c r="AC27" s="23">
        <f t="shared" si="14"/>
        <v>7.6969999999999997E-2</v>
      </c>
      <c r="AD27" s="23">
        <f t="shared" si="15"/>
        <v>7.7530000000000002E-2</v>
      </c>
      <c r="AE27" s="23">
        <f t="shared" si="16"/>
        <v>7.7869999999999995E-2</v>
      </c>
      <c r="AF27" s="23">
        <f t="shared" si="17"/>
        <v>7.8369999999999995E-2</v>
      </c>
      <c r="AG27" s="23">
        <f t="shared" si="18"/>
        <v>7.8710000000000002E-2</v>
      </c>
    </row>
    <row r="28" spans="1:33" ht="15" x14ac:dyDescent="0.25">
      <c r="A28" s="33">
        <v>13</v>
      </c>
      <c r="D28" s="83">
        <v>6.9589999999999999E-2</v>
      </c>
      <c r="E28" s="83">
        <v>7.0930000000000007E-2</v>
      </c>
      <c r="F28" s="83">
        <v>7.3770000000000002E-2</v>
      </c>
      <c r="G28" s="83">
        <v>7.3569999999999997E-2</v>
      </c>
      <c r="H28" s="83">
        <v>7.1650000000000005E-2</v>
      </c>
      <c r="I28" s="83">
        <v>7.077E-2</v>
      </c>
      <c r="J28" s="18"/>
      <c r="K28" s="13">
        <v>13</v>
      </c>
      <c r="L28" s="5"/>
      <c r="M28" s="5"/>
      <c r="N28" s="5"/>
      <c r="O28" s="5"/>
      <c r="P28" s="5"/>
      <c r="Q28" s="13"/>
      <c r="R28" s="5"/>
      <c r="S28" s="5"/>
      <c r="T28" s="5"/>
      <c r="U28" s="5"/>
      <c r="V28" s="5"/>
      <c r="W28" s="5"/>
      <c r="X28" s="13"/>
      <c r="Y28" s="5"/>
      <c r="Z28" s="5"/>
      <c r="AB28" s="23">
        <f t="shared" si="13"/>
        <v>7.4990000000000001E-2</v>
      </c>
      <c r="AC28" s="23">
        <f t="shared" si="14"/>
        <v>7.6270000000000004E-2</v>
      </c>
      <c r="AD28" s="23">
        <f t="shared" si="15"/>
        <v>7.9409999999999994E-2</v>
      </c>
      <c r="AE28" s="23">
        <f t="shared" si="16"/>
        <v>7.9309999999999992E-2</v>
      </c>
      <c r="AF28" s="23">
        <f t="shared" si="17"/>
        <v>7.7810000000000004E-2</v>
      </c>
      <c r="AG28" s="23">
        <f t="shared" si="18"/>
        <v>7.7189999999999995E-2</v>
      </c>
    </row>
    <row r="29" spans="1:33" ht="15" x14ac:dyDescent="0.25">
      <c r="A29" s="33">
        <v>14</v>
      </c>
      <c r="D29" s="83">
        <v>6.9510000000000002E-2</v>
      </c>
      <c r="E29" s="83">
        <v>7.2919999999999999E-2</v>
      </c>
      <c r="F29" s="83">
        <v>7.5120000000000006E-2</v>
      </c>
      <c r="G29" s="83">
        <v>7.3130000000000001E-2</v>
      </c>
      <c r="H29" s="83">
        <v>7.0489999999999997E-2</v>
      </c>
      <c r="I29" s="83">
        <v>7.0430000000000006E-2</v>
      </c>
      <c r="J29" s="18"/>
      <c r="K29" s="13">
        <v>14</v>
      </c>
      <c r="L29" s="5"/>
      <c r="M29" s="5"/>
      <c r="N29" s="5"/>
      <c r="O29" s="5"/>
      <c r="P29" s="5"/>
      <c r="Q29" s="13"/>
      <c r="R29" s="5"/>
      <c r="S29" s="5"/>
      <c r="T29" s="5"/>
      <c r="U29" s="5"/>
      <c r="V29" s="5"/>
      <c r="W29" s="5"/>
      <c r="X29" s="13"/>
      <c r="Y29" s="5"/>
      <c r="Z29" s="5"/>
      <c r="AB29" s="23">
        <f t="shared" si="13"/>
        <v>7.4490000000000001E-2</v>
      </c>
      <c r="AC29" s="23">
        <f t="shared" si="14"/>
        <v>7.8100000000000003E-2</v>
      </c>
      <c r="AD29" s="23">
        <f t="shared" si="15"/>
        <v>8.0619999999999997E-2</v>
      </c>
      <c r="AE29" s="23">
        <f t="shared" si="16"/>
        <v>7.8719999999999998E-2</v>
      </c>
      <c r="AF29" s="23">
        <f t="shared" si="17"/>
        <v>7.646E-2</v>
      </c>
      <c r="AG29" s="23">
        <f t="shared" si="18"/>
        <v>7.7380000000000004E-2</v>
      </c>
    </row>
    <row r="30" spans="1:33" ht="15" x14ac:dyDescent="0.25">
      <c r="A30" s="33">
        <v>15</v>
      </c>
      <c r="D30" s="83">
        <v>7.1489999999999998E-2</v>
      </c>
      <c r="E30" s="83">
        <v>7.4230000000000004E-2</v>
      </c>
      <c r="F30" s="83">
        <v>7.4609999999999996E-2</v>
      </c>
      <c r="G30" s="83">
        <v>7.195E-2</v>
      </c>
      <c r="H30" s="83">
        <v>7.0180000000000006E-2</v>
      </c>
      <c r="I30" s="83">
        <v>7.0150000000000004E-2</v>
      </c>
      <c r="J30" s="18"/>
      <c r="K30" s="13">
        <v>15</v>
      </c>
      <c r="L30" s="5"/>
      <c r="M30" s="5"/>
      <c r="N30" s="5"/>
      <c r="O30" s="5"/>
      <c r="P30" s="5"/>
      <c r="Q30" s="13"/>
      <c r="R30" s="5"/>
      <c r="S30" s="5"/>
      <c r="T30" s="5"/>
      <c r="U30" s="5"/>
      <c r="V30" s="5"/>
      <c r="W30" s="5"/>
      <c r="X30" s="13"/>
      <c r="Y30" s="5"/>
      <c r="Z30" s="5"/>
      <c r="AB30" s="23">
        <f t="shared" si="13"/>
        <v>7.6339999999999991E-2</v>
      </c>
      <c r="AC30" s="23">
        <f t="shared" si="14"/>
        <v>7.9320000000000002E-2</v>
      </c>
      <c r="AD30" s="23">
        <f t="shared" si="15"/>
        <v>7.9979999999999996E-2</v>
      </c>
      <c r="AE30" s="23">
        <f t="shared" si="16"/>
        <v>7.7409999999999993E-2</v>
      </c>
      <c r="AF30" s="23">
        <f t="shared" si="17"/>
        <v>7.6679999999999998E-2</v>
      </c>
      <c r="AG30" s="23">
        <f t="shared" si="18"/>
        <v>7.7630000000000005E-2</v>
      </c>
    </row>
    <row r="31" spans="1:33" ht="15" x14ac:dyDescent="0.25">
      <c r="A31" s="33">
        <v>16</v>
      </c>
      <c r="D31" s="83">
        <v>7.281E-2</v>
      </c>
      <c r="E31" s="83">
        <v>7.3810000000000001E-2</v>
      </c>
      <c r="F31" s="83">
        <v>7.3429999999999995E-2</v>
      </c>
      <c r="G31" s="83">
        <v>7.1580000000000005E-2</v>
      </c>
      <c r="H31" s="83">
        <v>6.9930000000000006E-2</v>
      </c>
      <c r="I31" s="83">
        <v>7.0360000000000006E-2</v>
      </c>
      <c r="J31" s="18"/>
      <c r="K31" s="13">
        <v>16</v>
      </c>
      <c r="L31" s="5"/>
      <c r="M31" s="5"/>
      <c r="N31" s="5"/>
      <c r="O31" s="5"/>
      <c r="P31" s="5"/>
      <c r="Q31" s="13"/>
      <c r="R31" s="5"/>
      <c r="S31" s="5"/>
      <c r="T31" s="5"/>
      <c r="U31" s="5"/>
      <c r="V31" s="5"/>
      <c r="W31" s="5"/>
      <c r="X31" s="13"/>
      <c r="Y31" s="5"/>
      <c r="Z31" s="5"/>
      <c r="AB31" s="23">
        <f t="shared" si="13"/>
        <v>7.7600000000000002E-2</v>
      </c>
      <c r="AC31" s="23">
        <f t="shared" si="14"/>
        <v>7.8809999999999991E-2</v>
      </c>
      <c r="AD31" s="23">
        <f t="shared" si="15"/>
        <v>7.8699999999999992E-2</v>
      </c>
      <c r="AE31" s="23">
        <f t="shared" si="16"/>
        <v>7.7560000000000004E-2</v>
      </c>
      <c r="AF31" s="23">
        <f t="shared" si="17"/>
        <v>7.6960000000000001E-2</v>
      </c>
      <c r="AG31" s="23">
        <f t="shared" si="18"/>
        <v>7.8280000000000002E-2</v>
      </c>
    </row>
    <row r="32" spans="1:33" ht="15" x14ac:dyDescent="0.25">
      <c r="A32" s="33">
        <v>17</v>
      </c>
      <c r="D32" s="83">
        <v>7.2499999999999995E-2</v>
      </c>
      <c r="E32" s="83">
        <v>7.2749999999999995E-2</v>
      </c>
      <c r="F32" s="83">
        <v>7.2999999999999995E-2</v>
      </c>
      <c r="G32" s="83">
        <v>7.127E-2</v>
      </c>
      <c r="H32" s="83">
        <v>7.0150000000000004E-2</v>
      </c>
      <c r="I32" s="83">
        <v>7.0440000000000003E-2</v>
      </c>
      <c r="J32" s="18"/>
      <c r="K32" s="13">
        <v>17</v>
      </c>
      <c r="L32" s="5"/>
      <c r="M32" s="5"/>
      <c r="N32" s="5"/>
      <c r="O32" s="5"/>
      <c r="P32" s="5"/>
      <c r="Q32" s="13"/>
      <c r="R32" s="5"/>
      <c r="S32" s="5"/>
      <c r="T32" s="5"/>
      <c r="U32" s="5"/>
      <c r="V32" s="5"/>
      <c r="W32" s="5"/>
      <c r="X32" s="13"/>
      <c r="Y32" s="5"/>
      <c r="Z32" s="5"/>
      <c r="AB32" s="23">
        <f t="shared" si="13"/>
        <v>7.7219999999999997E-2</v>
      </c>
      <c r="AC32" s="23">
        <f t="shared" si="14"/>
        <v>7.7670000000000003E-2</v>
      </c>
      <c r="AD32" s="23">
        <f t="shared" si="15"/>
        <v>7.8759999999999997E-2</v>
      </c>
      <c r="AE32" s="23">
        <f t="shared" si="16"/>
        <v>7.7769999999999992E-2</v>
      </c>
      <c r="AF32" s="23">
        <f t="shared" si="17"/>
        <v>7.7600000000000002E-2</v>
      </c>
      <c r="AG32" s="23">
        <f t="shared" si="18"/>
        <v>7.8869999999999996E-2</v>
      </c>
    </row>
    <row r="33" spans="1:33" ht="15" x14ac:dyDescent="0.25">
      <c r="A33" s="33">
        <v>18</v>
      </c>
      <c r="D33" s="83">
        <v>7.1559999999999999E-2</v>
      </c>
      <c r="E33" s="83">
        <v>7.238E-2</v>
      </c>
      <c r="F33" s="83">
        <v>7.2639999999999996E-2</v>
      </c>
      <c r="G33" s="83">
        <v>7.1389999999999995E-2</v>
      </c>
      <c r="H33" s="83">
        <v>7.0239999999999997E-2</v>
      </c>
      <c r="I33" s="83">
        <v>7.0209999999999995E-2</v>
      </c>
      <c r="J33" s="18"/>
      <c r="K33" s="13">
        <v>18</v>
      </c>
      <c r="L33" s="5"/>
      <c r="M33" s="5"/>
      <c r="N33" s="5"/>
      <c r="O33" s="5"/>
      <c r="P33" s="5"/>
      <c r="Q33" s="13"/>
      <c r="R33" s="5"/>
      <c r="S33" s="5"/>
      <c r="T33" s="5"/>
      <c r="U33" s="5"/>
      <c r="V33" s="5"/>
      <c r="W33" s="5"/>
      <c r="X33" s="13"/>
      <c r="Y33" s="5"/>
      <c r="Z33" s="5"/>
      <c r="AB33" s="23">
        <f t="shared" si="13"/>
        <v>7.6219999999999996E-2</v>
      </c>
      <c r="AC33" s="23">
        <f t="shared" si="14"/>
        <v>7.7780000000000002E-2</v>
      </c>
      <c r="AD33" s="23">
        <f t="shared" si="15"/>
        <v>7.8899999999999998E-2</v>
      </c>
      <c r="AE33" s="23">
        <f t="shared" si="16"/>
        <v>7.8339999999999993E-2</v>
      </c>
      <c r="AF33" s="23">
        <f t="shared" si="17"/>
        <v>7.8199999999999992E-2</v>
      </c>
      <c r="AG33" s="23">
        <f t="shared" si="18"/>
        <v>7.8949999999999992E-2</v>
      </c>
    </row>
    <row r="34" spans="1:33" ht="15" x14ac:dyDescent="0.25">
      <c r="A34" s="33">
        <v>19</v>
      </c>
      <c r="D34" s="83">
        <v>7.127E-2</v>
      </c>
      <c r="E34" s="83">
        <v>7.2069999999999995E-2</v>
      </c>
      <c r="F34" s="83">
        <v>7.2669999999999998E-2</v>
      </c>
      <c r="G34" s="83">
        <v>7.1410000000000001E-2</v>
      </c>
      <c r="H34" s="83">
        <v>7.0029999999999995E-2</v>
      </c>
      <c r="I34" s="83">
        <v>6.9980000000000001E-2</v>
      </c>
      <c r="J34" s="18"/>
      <c r="K34" s="13">
        <v>19</v>
      </c>
      <c r="L34" s="5"/>
      <c r="M34" s="5"/>
      <c r="N34" s="5"/>
      <c r="O34" s="5"/>
      <c r="P34" s="5"/>
      <c r="Q34" s="13"/>
      <c r="R34" s="5"/>
      <c r="S34" s="5"/>
      <c r="T34" s="5"/>
      <c r="U34" s="5"/>
      <c r="V34" s="5"/>
      <c r="W34" s="5"/>
      <c r="X34" s="13"/>
      <c r="Y34" s="5"/>
      <c r="Z34" s="5"/>
      <c r="AB34" s="23">
        <f t="shared" si="13"/>
        <v>7.6399999999999996E-2</v>
      </c>
      <c r="AC34" s="23">
        <f t="shared" si="14"/>
        <v>7.7960000000000002E-2</v>
      </c>
      <c r="AD34" s="23">
        <f t="shared" si="15"/>
        <v>7.9369999999999996E-2</v>
      </c>
      <c r="AE34" s="23">
        <f t="shared" si="16"/>
        <v>7.886E-2</v>
      </c>
      <c r="AF34" s="23">
        <f t="shared" si="17"/>
        <v>7.8299999999999995E-2</v>
      </c>
      <c r="AG34" s="23">
        <f t="shared" si="18"/>
        <v>7.9039999999999999E-2</v>
      </c>
    </row>
    <row r="35" spans="1:33" ht="15" x14ac:dyDescent="0.25">
      <c r="A35" s="33">
        <v>20</v>
      </c>
      <c r="D35" s="83">
        <v>7.102E-2</v>
      </c>
      <c r="E35" s="83">
        <v>7.213E-2</v>
      </c>
      <c r="F35" s="83">
        <v>7.263E-2</v>
      </c>
      <c r="G35" s="83">
        <v>7.1160000000000001E-2</v>
      </c>
      <c r="H35" s="83">
        <v>6.9819999999999993E-2</v>
      </c>
      <c r="I35" s="83">
        <v>6.9540000000000005E-2</v>
      </c>
      <c r="J35" s="18"/>
      <c r="K35" s="13">
        <v>20</v>
      </c>
      <c r="L35" s="5"/>
      <c r="M35" s="5"/>
      <c r="N35" s="5"/>
      <c r="O35" s="5"/>
      <c r="P35" s="5"/>
      <c r="Q35" s="13"/>
      <c r="R35" s="5"/>
      <c r="S35" s="5"/>
      <c r="T35" s="5"/>
      <c r="U35" s="5"/>
      <c r="V35" s="5"/>
      <c r="W35" s="5"/>
      <c r="X35" s="13"/>
      <c r="Y35" s="5"/>
      <c r="Z35" s="5"/>
      <c r="AB35" s="23">
        <f t="shared" si="13"/>
        <v>7.6630000000000004E-2</v>
      </c>
      <c r="AC35" s="23">
        <f t="shared" si="14"/>
        <v>7.8449999999999992E-2</v>
      </c>
      <c r="AD35" s="23">
        <f t="shared" si="15"/>
        <v>7.9809999999999992E-2</v>
      </c>
      <c r="AE35" s="23">
        <f t="shared" si="16"/>
        <v>7.893E-2</v>
      </c>
      <c r="AF35" s="23">
        <f t="shared" si="17"/>
        <v>7.8420000000000004E-2</v>
      </c>
      <c r="AG35" s="23">
        <f t="shared" si="18"/>
        <v>7.8350000000000003E-2</v>
      </c>
    </row>
    <row r="36" spans="1:33" ht="15" x14ac:dyDescent="0.25">
      <c r="A36" s="33">
        <v>21</v>
      </c>
      <c r="D36" s="83">
        <v>7.1139999999999995E-2</v>
      </c>
      <c r="E36" s="83">
        <v>7.2109999999999994E-2</v>
      </c>
      <c r="F36" s="83">
        <v>7.2340000000000002E-2</v>
      </c>
      <c r="G36" s="83">
        <v>7.0910000000000001E-2</v>
      </c>
      <c r="H36" s="83">
        <v>6.9409999999999999E-2</v>
      </c>
      <c r="I36" s="83">
        <v>6.9570000000000007E-2</v>
      </c>
      <c r="J36" s="18"/>
      <c r="K36" s="13">
        <v>21</v>
      </c>
      <c r="L36" s="5"/>
      <c r="M36" s="5"/>
      <c r="N36" s="5"/>
      <c r="O36" s="5"/>
      <c r="P36" s="5"/>
      <c r="Q36" s="13"/>
      <c r="R36" s="5"/>
      <c r="S36" s="5"/>
      <c r="T36" s="5"/>
      <c r="U36" s="5"/>
      <c r="V36" s="5"/>
      <c r="W36" s="5"/>
      <c r="X36" s="13"/>
      <c r="Y36" s="5"/>
      <c r="Z36" s="5"/>
      <c r="AB36" s="23">
        <f t="shared" si="13"/>
        <v>7.7170000000000002E-2</v>
      </c>
      <c r="AC36" s="23">
        <f t="shared" si="14"/>
        <v>7.8909999999999994E-2</v>
      </c>
      <c r="AD36" s="23">
        <f t="shared" si="15"/>
        <v>7.9829999999999998E-2</v>
      </c>
      <c r="AE36" s="23">
        <f t="shared" si="16"/>
        <v>7.9009999999999997E-2</v>
      </c>
      <c r="AF36" s="23">
        <f t="shared" si="17"/>
        <v>7.7799999999999994E-2</v>
      </c>
      <c r="AG36" s="23">
        <f t="shared" si="18"/>
        <v>7.8009999999999996E-2</v>
      </c>
    </row>
    <row r="37" spans="1:33" ht="15" x14ac:dyDescent="0.25">
      <c r="A37" s="33">
        <v>22</v>
      </c>
      <c r="D37" s="83">
        <v>7.1169999999999997E-2</v>
      </c>
      <c r="E37" s="83">
        <v>7.1859999999999993E-2</v>
      </c>
      <c r="F37" s="83">
        <v>7.2050000000000003E-2</v>
      </c>
      <c r="G37" s="83">
        <v>7.0470000000000005E-2</v>
      </c>
      <c r="H37" s="83">
        <v>6.9449999999999998E-2</v>
      </c>
      <c r="I37" s="83">
        <v>7.0940000000000003E-2</v>
      </c>
      <c r="J37" s="18"/>
      <c r="K37" s="13">
        <v>22</v>
      </c>
      <c r="L37" s="5"/>
      <c r="M37" s="5"/>
      <c r="N37" s="5"/>
      <c r="O37" s="5"/>
      <c r="P37" s="5"/>
      <c r="Q37" s="13"/>
      <c r="R37" s="5"/>
      <c r="S37" s="5"/>
      <c r="T37" s="5"/>
      <c r="U37" s="5"/>
      <c r="V37" s="5"/>
      <c r="W37" s="5"/>
      <c r="X37" s="13"/>
      <c r="Y37" s="5"/>
      <c r="Z37" s="5"/>
      <c r="AB37" s="23">
        <f t="shared" si="13"/>
        <v>7.7670000000000003E-2</v>
      </c>
      <c r="AC37" s="23">
        <f t="shared" si="14"/>
        <v>7.8969999999999999E-2</v>
      </c>
      <c r="AD37" s="23">
        <f t="shared" si="15"/>
        <v>7.9869999999999997E-2</v>
      </c>
      <c r="AE37" s="23">
        <f t="shared" si="16"/>
        <v>7.8390000000000001E-2</v>
      </c>
      <c r="AF37" s="23">
        <f t="shared" si="17"/>
        <v>7.7499999999999999E-2</v>
      </c>
      <c r="AG37" s="23">
        <f t="shared" si="18"/>
        <v>7.918E-2</v>
      </c>
    </row>
    <row r="38" spans="1:33" ht="15" x14ac:dyDescent="0.25">
      <c r="A38" s="33">
        <v>23</v>
      </c>
      <c r="D38" s="83">
        <v>7.0959999999999995E-2</v>
      </c>
      <c r="E38" s="83">
        <v>7.1609999999999993E-2</v>
      </c>
      <c r="F38" s="83">
        <v>7.1590000000000001E-2</v>
      </c>
      <c r="G38" s="83">
        <v>7.0449999999999999E-2</v>
      </c>
      <c r="H38" s="83">
        <v>7.0760000000000003E-2</v>
      </c>
      <c r="I38" s="83">
        <v>7.1879999999999999E-2</v>
      </c>
      <c r="J38" s="18"/>
      <c r="K38" s="13">
        <v>23</v>
      </c>
      <c r="L38" s="5"/>
      <c r="M38" s="5"/>
      <c r="N38" s="5"/>
      <c r="O38" s="5"/>
      <c r="P38" s="5"/>
      <c r="Q38" s="13"/>
      <c r="R38" s="5"/>
      <c r="S38" s="5"/>
      <c r="T38" s="5"/>
      <c r="U38" s="5"/>
      <c r="V38" s="5"/>
      <c r="W38" s="5"/>
      <c r="X38" s="13"/>
      <c r="Y38" s="5"/>
      <c r="Z38" s="5"/>
      <c r="AB38" s="23">
        <f t="shared" si="13"/>
        <v>7.7769999999999992E-2</v>
      </c>
      <c r="AC38" s="23">
        <f t="shared" si="14"/>
        <v>7.9039999999999999E-2</v>
      </c>
      <c r="AD38" s="23">
        <f t="shared" si="15"/>
        <v>7.9250000000000001E-2</v>
      </c>
      <c r="AE38" s="23">
        <f t="shared" si="16"/>
        <v>7.8079999999999997E-2</v>
      </c>
      <c r="AF38" s="23">
        <f t="shared" si="17"/>
        <v>7.8649999999999998E-2</v>
      </c>
      <c r="AG38" s="23">
        <f t="shared" si="18"/>
        <v>7.9989999999999992E-2</v>
      </c>
    </row>
    <row r="39" spans="1:33" ht="15" x14ac:dyDescent="0.25">
      <c r="A39" s="33">
        <v>24</v>
      </c>
      <c r="D39" s="83">
        <v>7.0749999999999993E-2</v>
      </c>
      <c r="E39" s="83">
        <v>7.1190000000000003E-2</v>
      </c>
      <c r="F39" s="83">
        <v>7.152E-2</v>
      </c>
      <c r="G39" s="83">
        <v>7.1660000000000001E-2</v>
      </c>
      <c r="H39" s="83">
        <v>7.1660000000000001E-2</v>
      </c>
      <c r="I39" s="83">
        <v>7.1790000000000007E-2</v>
      </c>
      <c r="J39" s="33"/>
      <c r="K39" s="13">
        <v>24</v>
      </c>
      <c r="L39" s="5"/>
      <c r="M39" s="5"/>
      <c r="N39" s="5"/>
      <c r="O39" s="5"/>
      <c r="P39" s="5"/>
      <c r="Q39" s="13"/>
      <c r="R39" s="5"/>
      <c r="S39" s="5"/>
      <c r="T39" s="5"/>
      <c r="U39" s="5"/>
      <c r="V39" s="5"/>
      <c r="W39" s="5"/>
      <c r="X39" s="13"/>
      <c r="Y39" s="5"/>
      <c r="Z39" s="5"/>
      <c r="AB39" s="23">
        <f t="shared" si="13"/>
        <v>7.7890000000000001E-2</v>
      </c>
      <c r="AC39" s="23">
        <f t="shared" si="14"/>
        <v>7.8479999999999994E-2</v>
      </c>
      <c r="AD39" s="23">
        <f t="shared" si="15"/>
        <v>7.8909999999999994E-2</v>
      </c>
      <c r="AE39" s="23">
        <f t="shared" si="16"/>
        <v>7.9149999999999998E-2</v>
      </c>
      <c r="AF39" s="23">
        <f t="shared" si="17"/>
        <v>7.9439999999999997E-2</v>
      </c>
      <c r="AG39" s="23">
        <f t="shared" si="18"/>
        <v>7.9680000000000001E-2</v>
      </c>
    </row>
    <row r="40" spans="1:33" ht="15" x14ac:dyDescent="0.25">
      <c r="A40" s="33">
        <v>6</v>
      </c>
      <c r="B40" t="s">
        <v>15</v>
      </c>
      <c r="C40" t="s">
        <v>16</v>
      </c>
      <c r="D40" s="82">
        <v>6.9110000000000005E-2</v>
      </c>
      <c r="E40" s="82">
        <v>7.1819999999999995E-2</v>
      </c>
      <c r="F40" s="82">
        <v>7.2749999999999995E-2</v>
      </c>
      <c r="G40" s="82">
        <v>6.9830000000000003E-2</v>
      </c>
      <c r="H40" s="82">
        <v>6.6699999999999995E-2</v>
      </c>
      <c r="I40" s="82">
        <v>6.7960000000000007E-2</v>
      </c>
      <c r="J40" s="18"/>
      <c r="K40" s="13">
        <v>6</v>
      </c>
      <c r="L40" s="14">
        <f>MIN(D40:D58)</f>
        <v>6.8669999999999995E-2</v>
      </c>
      <c r="M40" s="14">
        <f t="shared" ref="M40" si="22">MIN(E40:E58)</f>
        <v>7.0180000000000006E-2</v>
      </c>
      <c r="N40" s="14">
        <f t="shared" ref="N40" si="23">MIN(F40:F58)</f>
        <v>7.0779999999999996E-2</v>
      </c>
      <c r="O40" s="14">
        <f t="shared" ref="O40" si="24">MIN(G40:G58)</f>
        <v>6.8909999999999999E-2</v>
      </c>
      <c r="P40" s="14">
        <f t="shared" ref="P40" si="25">MIN(H40:H58)</f>
        <v>6.6699999999999995E-2</v>
      </c>
      <c r="Q40" s="14">
        <f>MIN(I40:I58)</f>
        <v>6.7280000000000006E-2</v>
      </c>
      <c r="R40" s="14">
        <f>MIN(L40:Q40)</f>
        <v>6.6699999999999995E-2</v>
      </c>
      <c r="S40" s="14">
        <f>L40</f>
        <v>6.8669999999999995E-2</v>
      </c>
      <c r="T40" s="14">
        <f t="shared" ref="T40" si="26">M40</f>
        <v>7.0180000000000006E-2</v>
      </c>
      <c r="U40" s="14">
        <f t="shared" ref="U40" si="27">N40</f>
        <v>7.0779999999999996E-2</v>
      </c>
      <c r="V40" s="14">
        <f>O40</f>
        <v>6.8909999999999999E-2</v>
      </c>
      <c r="W40" s="14">
        <f>P40</f>
        <v>6.6699999999999995E-2</v>
      </c>
      <c r="X40" s="14">
        <f>Q40</f>
        <v>6.7280000000000006E-2</v>
      </c>
      <c r="Y40" s="16">
        <f>HLOOKUP(R40,S40:X41,2,FALSE)</f>
        <v>42810</v>
      </c>
      <c r="Z40" s="8"/>
    </row>
    <row r="41" spans="1:33" ht="15" x14ac:dyDescent="0.25">
      <c r="A41" s="33">
        <v>7</v>
      </c>
      <c r="D41" s="82">
        <v>6.8919999999999995E-2</v>
      </c>
      <c r="E41" s="82">
        <v>7.1150000000000005E-2</v>
      </c>
      <c r="F41" s="82">
        <v>7.2969999999999993E-2</v>
      </c>
      <c r="G41" s="82">
        <v>6.9839999999999999E-2</v>
      </c>
      <c r="H41" s="82">
        <v>6.719E-2</v>
      </c>
      <c r="I41" s="82">
        <v>6.8949999999999997E-2</v>
      </c>
      <c r="J41" s="18"/>
      <c r="K41" s="13">
        <v>7</v>
      </c>
      <c r="L41" s="17">
        <f>-VLOOKUP(L40,$D$40:$K$58,8,FALSE)</f>
        <v>-8</v>
      </c>
      <c r="M41" s="17">
        <f>-VLOOKUP(M40,$E$40:$K$58,7,FALSE)</f>
        <v>-13</v>
      </c>
      <c r="N41" s="17">
        <f>-VLOOKUP(N40,$F$40:$K$58,6,FALSE)</f>
        <v>-24</v>
      </c>
      <c r="O41" s="17">
        <f>-VLOOKUP(O40,$G$40:$K$58,5,FALSE)</f>
        <v>-11</v>
      </c>
      <c r="P41" s="17">
        <f>-VLOOKUP(P40,$H$40:$K$58,4,FALSE)</f>
        <v>-6</v>
      </c>
      <c r="Q41" s="17">
        <f>-VLOOKUP(Q40,$I$40:$K$58,3,FALSE)</f>
        <v>-9</v>
      </c>
      <c r="R41" s="13"/>
      <c r="S41" s="16">
        <f>$L$1</f>
        <v>42690</v>
      </c>
      <c r="T41" s="16">
        <f>$M$1</f>
        <v>42720</v>
      </c>
      <c r="U41" s="16">
        <f>$N$1</f>
        <v>42751</v>
      </c>
      <c r="V41" s="16">
        <f>$O$1</f>
        <v>42782</v>
      </c>
      <c r="W41" s="16">
        <f>$P$1</f>
        <v>42810</v>
      </c>
      <c r="X41" s="16">
        <f>$Q$1</f>
        <v>42841</v>
      </c>
      <c r="Y41" s="17">
        <f>IF(L1=Y40,L42,IF(M1=Y40,M42,IF(N1=Y40,N42,IF(O1=Y40,O42,IF(P1=Y40,P42,IF(Q1=Y40,Q42))))))</f>
        <v>6</v>
      </c>
      <c r="Z41" s="9"/>
    </row>
    <row r="42" spans="1:33" ht="15" x14ac:dyDescent="0.25">
      <c r="A42" s="33">
        <v>8</v>
      </c>
      <c r="D42" s="82">
        <v>6.8669999999999995E-2</v>
      </c>
      <c r="E42" s="82">
        <v>7.1550000000000002E-2</v>
      </c>
      <c r="F42" s="82">
        <v>7.2580000000000006E-2</v>
      </c>
      <c r="G42" s="82">
        <v>6.9919999999999996E-2</v>
      </c>
      <c r="H42" s="82">
        <v>6.8099999999999994E-2</v>
      </c>
      <c r="I42" s="82">
        <v>6.7330000000000001E-2</v>
      </c>
      <c r="J42" s="18"/>
      <c r="K42" s="13">
        <v>8</v>
      </c>
      <c r="L42" s="17">
        <f>L41*-1</f>
        <v>8</v>
      </c>
      <c r="M42" s="17">
        <f t="shared" ref="M42" si="28">M41*-1</f>
        <v>13</v>
      </c>
      <c r="N42" s="17">
        <f t="shared" ref="N42:P42" si="29">N41*-1</f>
        <v>24</v>
      </c>
      <c r="O42" s="17">
        <f t="shared" ref="O42:Q42" si="30">O41*-1</f>
        <v>11</v>
      </c>
      <c r="P42" s="17">
        <f t="shared" si="29"/>
        <v>6</v>
      </c>
      <c r="Q42" s="17">
        <f t="shared" si="30"/>
        <v>9</v>
      </c>
      <c r="R42" s="13"/>
      <c r="S42" s="13"/>
      <c r="T42" s="13"/>
      <c r="U42" s="13"/>
      <c r="V42" s="13"/>
      <c r="W42" s="13"/>
      <c r="X42" s="13"/>
      <c r="Y42" s="13"/>
      <c r="Z42" s="5"/>
    </row>
    <row r="43" spans="1:33" ht="15" x14ac:dyDescent="0.25">
      <c r="A43" s="33">
        <v>9</v>
      </c>
      <c r="D43" s="82">
        <v>6.9309999999999997E-2</v>
      </c>
      <c r="E43" s="82">
        <v>7.1360000000000007E-2</v>
      </c>
      <c r="F43" s="82">
        <v>7.238E-2</v>
      </c>
      <c r="G43" s="82">
        <v>7.0489999999999997E-2</v>
      </c>
      <c r="H43" s="82">
        <v>6.6790000000000002E-2</v>
      </c>
      <c r="I43" s="82">
        <v>6.7280000000000006E-2</v>
      </c>
      <c r="J43" s="18"/>
      <c r="K43" s="13">
        <v>9</v>
      </c>
      <c r="L43" s="6"/>
      <c r="M43" s="5"/>
      <c r="N43" s="5"/>
      <c r="O43" s="5"/>
      <c r="P43" s="5"/>
      <c r="Q43" s="13"/>
      <c r="R43" s="5"/>
      <c r="S43" s="5"/>
      <c r="T43" s="5"/>
      <c r="U43" s="5"/>
      <c r="V43" s="5"/>
      <c r="W43" s="5"/>
      <c r="X43" s="13"/>
      <c r="Y43" s="5"/>
      <c r="Z43" s="5"/>
    </row>
    <row r="44" spans="1:33" ht="15" x14ac:dyDescent="0.25">
      <c r="A44" s="33">
        <v>10</v>
      </c>
      <c r="D44" s="82">
        <v>6.9370000000000001E-2</v>
      </c>
      <c r="E44" s="82">
        <v>7.1290000000000006E-2</v>
      </c>
      <c r="F44" s="82">
        <v>7.2709999999999997E-2</v>
      </c>
      <c r="G44" s="82">
        <v>6.9120000000000001E-2</v>
      </c>
      <c r="H44" s="82">
        <v>6.6809999999999994E-2</v>
      </c>
      <c r="I44" s="82">
        <v>7.0370000000000002E-2</v>
      </c>
      <c r="J44" s="18"/>
      <c r="K44" s="13">
        <v>10</v>
      </c>
      <c r="L44" s="5"/>
      <c r="M44" s="5"/>
      <c r="N44" s="5"/>
      <c r="O44" s="5"/>
      <c r="P44" s="5"/>
      <c r="Q44" s="13"/>
      <c r="R44" s="5"/>
      <c r="S44" s="5"/>
      <c r="T44" s="5"/>
      <c r="U44" s="5"/>
      <c r="V44" s="5"/>
      <c r="W44" s="5"/>
      <c r="X44" s="13"/>
      <c r="Y44" s="5"/>
      <c r="Z44" s="5"/>
    </row>
    <row r="45" spans="1:33" ht="15" x14ac:dyDescent="0.25">
      <c r="A45" s="33">
        <v>11</v>
      </c>
      <c r="D45" s="82">
        <v>6.9459999999999994E-2</v>
      </c>
      <c r="E45" s="82">
        <v>7.1650000000000005E-2</v>
      </c>
      <c r="F45" s="82">
        <v>7.1319999999999995E-2</v>
      </c>
      <c r="G45" s="82">
        <v>6.8909999999999999E-2</v>
      </c>
      <c r="H45" s="82">
        <v>6.9610000000000005E-2</v>
      </c>
      <c r="I45" s="82">
        <v>7.2160000000000002E-2</v>
      </c>
      <c r="J45" s="18"/>
      <c r="K45" s="13">
        <v>11</v>
      </c>
      <c r="L45" s="5"/>
      <c r="M45" s="5"/>
      <c r="N45" s="5"/>
      <c r="O45" s="5"/>
      <c r="P45" s="5"/>
      <c r="Q45" s="13"/>
      <c r="R45" s="5"/>
      <c r="S45" s="5"/>
      <c r="T45" s="5"/>
      <c r="U45" s="5"/>
      <c r="V45" s="5"/>
      <c r="W45" s="5"/>
      <c r="X45" s="13"/>
      <c r="Y45" s="5"/>
      <c r="Z45" s="5"/>
    </row>
    <row r="46" spans="1:33" ht="15" x14ac:dyDescent="0.25">
      <c r="A46" s="33">
        <v>12</v>
      </c>
      <c r="D46" s="82">
        <v>6.991E-2</v>
      </c>
      <c r="E46" s="82">
        <v>7.0459999999999995E-2</v>
      </c>
      <c r="F46" s="82">
        <v>7.0930000000000007E-2</v>
      </c>
      <c r="G46" s="82">
        <v>7.1209999999999996E-2</v>
      </c>
      <c r="H46" s="82">
        <v>7.1309999999999998E-2</v>
      </c>
      <c r="I46" s="82">
        <v>7.1379999999999999E-2</v>
      </c>
      <c r="J46" s="18"/>
      <c r="K46" s="13">
        <v>12</v>
      </c>
      <c r="L46" s="5"/>
      <c r="M46" s="5"/>
      <c r="N46" s="5"/>
      <c r="O46" s="5"/>
      <c r="P46" s="5"/>
      <c r="Q46" s="13"/>
      <c r="R46" s="5"/>
      <c r="S46" s="5"/>
      <c r="T46" s="5"/>
      <c r="U46" s="5"/>
      <c r="V46" s="5"/>
      <c r="W46" s="5"/>
      <c r="X46" s="13"/>
      <c r="Y46" s="5"/>
      <c r="Z46" s="5"/>
    </row>
    <row r="47" spans="1:33" ht="15" x14ac:dyDescent="0.25">
      <c r="A47" s="33">
        <v>13</v>
      </c>
      <c r="D47" s="82">
        <v>6.8919999999999995E-2</v>
      </c>
      <c r="E47" s="82">
        <v>7.0180000000000006E-2</v>
      </c>
      <c r="F47" s="82">
        <v>7.2840000000000002E-2</v>
      </c>
      <c r="G47" s="82">
        <v>7.2609999999999994E-2</v>
      </c>
      <c r="H47" s="82">
        <v>7.0669999999999997E-2</v>
      </c>
      <c r="I47" s="82">
        <v>7.0379999999999998E-2</v>
      </c>
      <c r="J47" s="18"/>
      <c r="K47" s="13">
        <v>13</v>
      </c>
      <c r="L47" s="5"/>
      <c r="M47" s="5"/>
      <c r="N47" s="5"/>
      <c r="O47" s="5"/>
      <c r="P47" s="5"/>
      <c r="Q47" s="13"/>
      <c r="R47" s="5"/>
      <c r="S47" s="5"/>
      <c r="T47" s="5"/>
      <c r="U47" s="5"/>
      <c r="V47" s="5"/>
      <c r="W47" s="5"/>
      <c r="X47" s="13"/>
      <c r="Y47" s="5"/>
      <c r="Z47" s="5"/>
    </row>
    <row r="48" spans="1:33" ht="15" x14ac:dyDescent="0.25">
      <c r="A48" s="33">
        <v>14</v>
      </c>
      <c r="D48" s="82">
        <v>6.8769999999999998E-2</v>
      </c>
      <c r="E48" s="82">
        <v>7.2010000000000005E-2</v>
      </c>
      <c r="F48" s="82">
        <v>7.3980000000000004E-2</v>
      </c>
      <c r="G48" s="82">
        <v>7.1919999999999998E-2</v>
      </c>
      <c r="H48" s="82">
        <v>6.9790000000000005E-2</v>
      </c>
      <c r="I48" s="82">
        <v>6.9989999999999997E-2</v>
      </c>
      <c r="J48" s="18"/>
      <c r="K48" s="13">
        <v>14</v>
      </c>
      <c r="L48" s="5"/>
      <c r="M48" s="5"/>
      <c r="N48" s="5"/>
      <c r="O48" s="5"/>
      <c r="P48" s="5"/>
      <c r="Q48" s="13"/>
      <c r="R48" s="5"/>
      <c r="S48" s="5"/>
      <c r="T48" s="5"/>
      <c r="U48" s="5"/>
      <c r="V48" s="5"/>
      <c r="W48" s="5"/>
      <c r="X48" s="13"/>
      <c r="Y48" s="5"/>
      <c r="Z48" s="5"/>
    </row>
    <row r="49" spans="1:26" ht="15" x14ac:dyDescent="0.25">
      <c r="A49" s="33">
        <v>15</v>
      </c>
      <c r="D49" s="82">
        <v>7.0599999999999996E-2</v>
      </c>
      <c r="E49" s="82">
        <v>7.3139999999999997E-2</v>
      </c>
      <c r="F49" s="82">
        <v>7.3249999999999996E-2</v>
      </c>
      <c r="G49" s="82">
        <v>7.1050000000000002E-2</v>
      </c>
      <c r="H49" s="82">
        <v>6.9470000000000004E-2</v>
      </c>
      <c r="I49" s="82">
        <v>6.9580000000000003E-2</v>
      </c>
      <c r="J49" s="18"/>
      <c r="K49" s="13">
        <v>15</v>
      </c>
      <c r="L49" s="5"/>
      <c r="M49" s="5"/>
      <c r="N49" s="5"/>
      <c r="O49" s="5"/>
      <c r="P49" s="5"/>
      <c r="Q49" s="13"/>
      <c r="R49" s="5"/>
      <c r="S49" s="5"/>
      <c r="T49" s="5"/>
      <c r="U49" s="5"/>
      <c r="V49" s="5"/>
      <c r="W49" s="5"/>
      <c r="X49" s="13"/>
      <c r="Y49" s="5"/>
      <c r="Z49" s="5"/>
    </row>
    <row r="50" spans="1:26" ht="15" x14ac:dyDescent="0.25">
      <c r="A50" s="33">
        <v>16</v>
      </c>
      <c r="D50" s="82">
        <v>7.177E-2</v>
      </c>
      <c r="E50" s="82">
        <v>7.2510000000000005E-2</v>
      </c>
      <c r="F50" s="82">
        <v>7.238E-2</v>
      </c>
      <c r="G50" s="82">
        <v>7.0669999999999997E-2</v>
      </c>
      <c r="H50" s="82">
        <v>6.9120000000000001E-2</v>
      </c>
      <c r="I50" s="82">
        <v>6.9769999999999999E-2</v>
      </c>
      <c r="J50" s="18"/>
      <c r="K50" s="13">
        <v>16</v>
      </c>
      <c r="L50" s="5"/>
      <c r="M50" s="5"/>
      <c r="N50" s="5"/>
      <c r="O50" s="5"/>
      <c r="P50" s="5"/>
      <c r="Q50" s="13"/>
      <c r="R50" s="5"/>
      <c r="S50" s="5"/>
      <c r="T50" s="5"/>
      <c r="U50" s="5"/>
      <c r="V50" s="5"/>
      <c r="W50" s="5"/>
      <c r="X50" s="13"/>
      <c r="Y50" s="5"/>
      <c r="Z50" s="5"/>
    </row>
    <row r="51" spans="1:26" ht="15" x14ac:dyDescent="0.25">
      <c r="A51" s="33">
        <v>17</v>
      </c>
      <c r="D51" s="82">
        <v>7.127E-2</v>
      </c>
      <c r="E51" s="82">
        <v>7.1720000000000006E-2</v>
      </c>
      <c r="F51" s="82">
        <v>7.195E-2</v>
      </c>
      <c r="G51" s="82">
        <v>7.0279999999999995E-2</v>
      </c>
      <c r="H51" s="82">
        <v>6.9330000000000003E-2</v>
      </c>
      <c r="I51" s="82">
        <v>6.9699999999999998E-2</v>
      </c>
      <c r="J51" s="18"/>
      <c r="K51" s="13">
        <v>17</v>
      </c>
      <c r="L51" s="5"/>
      <c r="M51" s="5"/>
      <c r="N51" s="5"/>
      <c r="O51" s="5"/>
      <c r="P51" s="5"/>
      <c r="Q51" s="13"/>
      <c r="R51" s="5"/>
      <c r="S51" s="5"/>
      <c r="T51" s="5"/>
      <c r="U51" s="5"/>
      <c r="V51" s="5"/>
      <c r="W51" s="5"/>
      <c r="X51" s="13"/>
      <c r="Y51" s="5"/>
      <c r="Z51" s="5"/>
    </row>
    <row r="52" spans="1:26" ht="15" x14ac:dyDescent="0.25">
      <c r="A52" s="33">
        <v>18</v>
      </c>
      <c r="D52" s="82">
        <v>7.0569999999999994E-2</v>
      </c>
      <c r="E52" s="82">
        <v>7.1360000000000007E-2</v>
      </c>
      <c r="F52" s="82">
        <v>7.152E-2</v>
      </c>
      <c r="G52" s="82">
        <v>7.041E-2</v>
      </c>
      <c r="H52" s="82">
        <v>6.9290000000000004E-2</v>
      </c>
      <c r="I52" s="82">
        <v>6.9550000000000001E-2</v>
      </c>
      <c r="J52" s="18"/>
      <c r="K52" s="13">
        <v>18</v>
      </c>
      <c r="L52" s="5"/>
      <c r="M52" s="5"/>
      <c r="N52" s="5"/>
      <c r="O52" s="5"/>
      <c r="P52" s="5"/>
      <c r="Q52" s="13"/>
      <c r="R52" s="5"/>
      <c r="S52" s="5"/>
      <c r="T52" s="5"/>
      <c r="U52" s="5"/>
      <c r="V52" s="5"/>
      <c r="W52" s="5"/>
      <c r="X52" s="13"/>
      <c r="Y52" s="5"/>
      <c r="Z52" s="5"/>
    </row>
    <row r="53" spans="1:26" ht="15" x14ac:dyDescent="0.25">
      <c r="A53" s="33">
        <v>19</v>
      </c>
      <c r="D53" s="82">
        <v>7.0279999999999995E-2</v>
      </c>
      <c r="E53" s="82">
        <v>7.0980000000000001E-2</v>
      </c>
      <c r="F53" s="82">
        <v>7.1569999999999995E-2</v>
      </c>
      <c r="G53" s="82">
        <v>7.0309999999999997E-2</v>
      </c>
      <c r="H53" s="82">
        <v>6.9169999999999995E-2</v>
      </c>
      <c r="I53" s="82">
        <v>6.9750000000000006E-2</v>
      </c>
      <c r="J53" s="18"/>
      <c r="K53" s="13">
        <v>19</v>
      </c>
      <c r="L53" s="5"/>
      <c r="M53" s="5"/>
      <c r="N53" s="5"/>
      <c r="O53" s="5"/>
      <c r="P53" s="5"/>
      <c r="Q53" s="13"/>
      <c r="R53" s="5"/>
      <c r="S53" s="5"/>
      <c r="T53" s="5"/>
      <c r="U53" s="5"/>
      <c r="V53" s="5"/>
      <c r="W53" s="5"/>
      <c r="X53" s="13"/>
      <c r="Y53" s="5"/>
      <c r="Z53" s="5"/>
    </row>
    <row r="54" spans="1:26" ht="15" x14ac:dyDescent="0.25">
      <c r="A54" s="33">
        <v>20</v>
      </c>
      <c r="D54" s="82">
        <v>6.9970000000000004E-2</v>
      </c>
      <c r="E54" s="82">
        <v>7.1059999999999998E-2</v>
      </c>
      <c r="F54" s="82">
        <v>7.1419999999999997E-2</v>
      </c>
      <c r="G54" s="82">
        <v>7.016E-2</v>
      </c>
      <c r="H54" s="82">
        <v>6.9379999999999997E-2</v>
      </c>
      <c r="I54" s="82">
        <v>6.9290000000000004E-2</v>
      </c>
      <c r="J54" s="18"/>
      <c r="K54" s="13">
        <v>20</v>
      </c>
      <c r="L54" s="5"/>
      <c r="M54" s="5"/>
      <c r="N54" s="5"/>
      <c r="O54" s="5"/>
      <c r="P54" s="5"/>
      <c r="Q54" s="13"/>
      <c r="R54" s="5"/>
      <c r="S54" s="5"/>
      <c r="T54" s="5"/>
      <c r="U54" s="5"/>
      <c r="V54" s="5"/>
      <c r="W54" s="5"/>
      <c r="X54" s="13"/>
      <c r="Y54" s="5"/>
      <c r="Z54" s="5"/>
    </row>
    <row r="55" spans="1:26" ht="15" x14ac:dyDescent="0.25">
      <c r="A55" s="33">
        <v>21</v>
      </c>
      <c r="D55" s="82">
        <v>7.0099999999999996E-2</v>
      </c>
      <c r="E55" s="82">
        <v>7.0930000000000007E-2</v>
      </c>
      <c r="F55" s="82">
        <v>7.1220000000000006E-2</v>
      </c>
      <c r="G55" s="82">
        <v>7.0309999999999997E-2</v>
      </c>
      <c r="H55" s="82">
        <v>6.8949999999999997E-2</v>
      </c>
      <c r="I55" s="82">
        <v>6.9250000000000006E-2</v>
      </c>
      <c r="J55" s="18"/>
      <c r="K55" s="13">
        <v>21</v>
      </c>
      <c r="L55" s="5"/>
      <c r="M55" s="5"/>
      <c r="N55" s="5"/>
      <c r="O55" s="5"/>
      <c r="P55" s="5"/>
      <c r="Q55" s="13"/>
      <c r="R55" s="5"/>
      <c r="S55" s="5"/>
      <c r="T55" s="5"/>
      <c r="U55" s="5"/>
      <c r="V55" s="5"/>
      <c r="W55" s="5"/>
      <c r="X55" s="13"/>
      <c r="Y55" s="5"/>
      <c r="Z55" s="5"/>
    </row>
    <row r="56" spans="1:26" ht="15" x14ac:dyDescent="0.25">
      <c r="A56" s="33">
        <v>22</v>
      </c>
      <c r="D56" s="82">
        <v>7.0029999999999995E-2</v>
      </c>
      <c r="E56" s="82">
        <v>7.077E-2</v>
      </c>
      <c r="F56" s="82">
        <v>7.1340000000000001E-2</v>
      </c>
      <c r="G56" s="82">
        <v>6.9879999999999998E-2</v>
      </c>
      <c r="H56" s="82">
        <v>6.8940000000000001E-2</v>
      </c>
      <c r="I56" s="82">
        <v>7.0540000000000005E-2</v>
      </c>
      <c r="J56" s="18"/>
      <c r="K56" s="13">
        <v>22</v>
      </c>
      <c r="L56" s="5"/>
      <c r="M56" s="5"/>
      <c r="N56" s="5"/>
      <c r="O56" s="5"/>
      <c r="P56" s="5"/>
      <c r="Q56" s="13"/>
      <c r="R56" s="5"/>
      <c r="S56" s="5"/>
      <c r="T56" s="5"/>
      <c r="U56" s="5"/>
      <c r="V56" s="5"/>
      <c r="W56" s="5"/>
      <c r="X56" s="13"/>
      <c r="Y56" s="5"/>
      <c r="Z56" s="5"/>
    </row>
    <row r="57" spans="1:26" ht="15" x14ac:dyDescent="0.25">
      <c r="A57" s="33">
        <v>23</v>
      </c>
      <c r="D57" s="82">
        <v>6.9900000000000004E-2</v>
      </c>
      <c r="E57" s="82">
        <v>7.0889999999999995E-2</v>
      </c>
      <c r="F57" s="82">
        <v>7.0879999999999999E-2</v>
      </c>
      <c r="G57" s="82">
        <v>6.9819999999999993E-2</v>
      </c>
      <c r="H57" s="82">
        <v>7.0180000000000006E-2</v>
      </c>
      <c r="I57" s="82">
        <v>7.1400000000000005E-2</v>
      </c>
      <c r="J57" s="18"/>
      <c r="K57" s="13">
        <v>23</v>
      </c>
      <c r="L57" s="5"/>
      <c r="M57" s="5"/>
      <c r="N57" s="5"/>
      <c r="O57" s="5"/>
      <c r="P57" s="5"/>
      <c r="Q57" s="13"/>
      <c r="R57" s="5"/>
      <c r="S57" s="5"/>
      <c r="T57" s="5"/>
      <c r="U57" s="5"/>
      <c r="V57" s="5"/>
      <c r="W57" s="5"/>
      <c r="X57" s="13"/>
      <c r="Y57" s="5"/>
      <c r="Z57" s="5"/>
    </row>
    <row r="58" spans="1:26" ht="15" x14ac:dyDescent="0.25">
      <c r="A58" s="33">
        <v>24</v>
      </c>
      <c r="D58" s="82">
        <v>7.0050000000000001E-2</v>
      </c>
      <c r="E58" s="82">
        <v>7.0470000000000005E-2</v>
      </c>
      <c r="F58" s="82">
        <v>7.0779999999999996E-2</v>
      </c>
      <c r="G58" s="82">
        <v>7.0949999999999999E-2</v>
      </c>
      <c r="H58" s="82">
        <v>7.0999999999999994E-2</v>
      </c>
      <c r="I58" s="82">
        <v>7.1139999999999995E-2</v>
      </c>
      <c r="J58" s="18"/>
      <c r="K58" s="13">
        <v>24</v>
      </c>
      <c r="L58" s="5"/>
      <c r="M58" s="5"/>
      <c r="N58" s="5"/>
      <c r="O58" s="5"/>
      <c r="P58" s="5"/>
      <c r="Q58" s="13"/>
      <c r="R58" s="5"/>
      <c r="S58" s="5"/>
      <c r="T58" s="5"/>
      <c r="U58" s="5"/>
      <c r="V58" s="5"/>
      <c r="W58" s="5"/>
      <c r="X58" s="13"/>
      <c r="Y58" s="5"/>
      <c r="Z58" s="5"/>
    </row>
    <row r="59" spans="1:26" ht="15" x14ac:dyDescent="0.25">
      <c r="A59" s="33">
        <v>6</v>
      </c>
      <c r="C59" t="s">
        <v>17</v>
      </c>
      <c r="D59" s="83">
        <f>D40-0.001</f>
        <v>6.8110000000000004E-2</v>
      </c>
      <c r="E59" s="83">
        <f>E40-0.001</f>
        <v>7.0819999999999994E-2</v>
      </c>
      <c r="F59" s="83">
        <f t="shared" ref="F59:I59" si="31">F40-0.001</f>
        <v>7.1749999999999994E-2</v>
      </c>
      <c r="G59" s="83">
        <f t="shared" si="31"/>
        <v>6.8830000000000002E-2</v>
      </c>
      <c r="H59" s="83">
        <f t="shared" si="31"/>
        <v>6.5699999999999995E-2</v>
      </c>
      <c r="I59" s="83">
        <f t="shared" si="31"/>
        <v>6.6960000000000006E-2</v>
      </c>
      <c r="J59" s="18"/>
      <c r="K59" s="13">
        <v>6</v>
      </c>
      <c r="L59" s="14">
        <f>MIN(D59:D77)</f>
        <v>6.7669999999999994E-2</v>
      </c>
      <c r="M59" s="14">
        <f t="shared" ref="M59" si="32">MIN(E59:E77)</f>
        <v>6.9180000000000005E-2</v>
      </c>
      <c r="N59" s="14">
        <f t="shared" ref="N59" si="33">MIN(F59:F77)</f>
        <v>6.9779999999999995E-2</v>
      </c>
      <c r="O59" s="14">
        <f t="shared" ref="O59" si="34">MIN(G59:G77)</f>
        <v>6.7909999999999998E-2</v>
      </c>
      <c r="P59" s="14">
        <f t="shared" ref="P59" si="35">MIN(H59:H77)</f>
        <v>6.5699999999999995E-2</v>
      </c>
      <c r="Q59" s="14">
        <f>MIN(I59:I77)</f>
        <v>6.6280000000000006E-2</v>
      </c>
      <c r="R59" s="14">
        <f>MIN(L59:Q59)</f>
        <v>6.5699999999999995E-2</v>
      </c>
      <c r="S59" s="14">
        <f>L59</f>
        <v>6.7669999999999994E-2</v>
      </c>
      <c r="T59" s="14">
        <f t="shared" ref="T59" si="36">M59</f>
        <v>6.9180000000000005E-2</v>
      </c>
      <c r="U59" s="14">
        <f t="shared" ref="U59" si="37">N59</f>
        <v>6.9779999999999995E-2</v>
      </c>
      <c r="V59" s="14">
        <f>O59</f>
        <v>6.7909999999999998E-2</v>
      </c>
      <c r="W59" s="14">
        <f>P59</f>
        <v>6.5699999999999995E-2</v>
      </c>
      <c r="X59" s="14">
        <f>Q59</f>
        <v>6.6280000000000006E-2</v>
      </c>
      <c r="Y59" s="16">
        <f>HLOOKUP(R59,S59:X60,2,FALSE)</f>
        <v>42810</v>
      </c>
      <c r="Z59" s="8"/>
    </row>
    <row r="60" spans="1:26" ht="15" x14ac:dyDescent="0.25">
      <c r="A60" s="33">
        <v>7</v>
      </c>
      <c r="D60" s="83">
        <f t="shared" ref="D60:I60" si="38">D41-0.001</f>
        <v>6.7919999999999994E-2</v>
      </c>
      <c r="E60" s="83">
        <f t="shared" si="38"/>
        <v>7.0150000000000004E-2</v>
      </c>
      <c r="F60" s="83">
        <f t="shared" si="38"/>
        <v>7.1969999999999992E-2</v>
      </c>
      <c r="G60" s="83">
        <f t="shared" si="38"/>
        <v>6.8839999999999998E-2</v>
      </c>
      <c r="H60" s="83">
        <f t="shared" si="38"/>
        <v>6.6189999999999999E-2</v>
      </c>
      <c r="I60" s="83">
        <f t="shared" si="38"/>
        <v>6.7949999999999997E-2</v>
      </c>
      <c r="J60" s="18"/>
      <c r="K60" s="13">
        <v>7</v>
      </c>
      <c r="L60" s="17">
        <f>-VLOOKUP(L59,$D$59:$K$77,8,FALSE)</f>
        <v>-8</v>
      </c>
      <c r="M60" s="17">
        <f>-VLOOKUP(M59,$E$59:$K$77,7,FALSE)</f>
        <v>-13</v>
      </c>
      <c r="N60" s="17">
        <f>-VLOOKUP(N59,$F$59:$K$77,6,FALSE)</f>
        <v>-24</v>
      </c>
      <c r="O60" s="17">
        <f>-VLOOKUP(O59,$G$59:$K$77,5,FALSE)</f>
        <v>-11</v>
      </c>
      <c r="P60" s="17">
        <f>-VLOOKUP(P59,$H$59:$K$77,4,FALSE)</f>
        <v>-6</v>
      </c>
      <c r="Q60" s="17">
        <f>-VLOOKUP(Q59,$I$59:$K$77,3,FALSE)</f>
        <v>-9</v>
      </c>
      <c r="R60" s="13"/>
      <c r="S60" s="16">
        <f>$L$1</f>
        <v>42690</v>
      </c>
      <c r="T60" s="16">
        <f>$M$1</f>
        <v>42720</v>
      </c>
      <c r="U60" s="16">
        <f>$N$1</f>
        <v>42751</v>
      </c>
      <c r="V60" s="16">
        <f>$O$1</f>
        <v>42782</v>
      </c>
      <c r="W60" s="16">
        <f>$P$1</f>
        <v>42810</v>
      </c>
      <c r="X60" s="16">
        <f>$Q$1</f>
        <v>42841</v>
      </c>
      <c r="Y60" s="17" t="b">
        <f>IF(L1=Y59,L61,IF(M1=Y59,M61,IF(N1=Y59,N61,IF(O1=Y59,O61,IF(P20=Y59,P61,IF(Q1=Y59,Q61))))))</f>
        <v>0</v>
      </c>
      <c r="Z60" s="9"/>
    </row>
    <row r="61" spans="1:26" ht="15" x14ac:dyDescent="0.25">
      <c r="A61" s="33">
        <v>8</v>
      </c>
      <c r="D61" s="83">
        <f t="shared" ref="D61:I61" si="39">D42-0.001</f>
        <v>6.7669999999999994E-2</v>
      </c>
      <c r="E61" s="83">
        <f t="shared" si="39"/>
        <v>7.0550000000000002E-2</v>
      </c>
      <c r="F61" s="83">
        <f t="shared" si="39"/>
        <v>7.1580000000000005E-2</v>
      </c>
      <c r="G61" s="83">
        <f t="shared" si="39"/>
        <v>6.8919999999999995E-2</v>
      </c>
      <c r="H61" s="83">
        <f t="shared" si="39"/>
        <v>6.7099999999999993E-2</v>
      </c>
      <c r="I61" s="83">
        <f t="shared" si="39"/>
        <v>6.633E-2</v>
      </c>
      <c r="J61" s="18"/>
      <c r="K61" s="13">
        <v>8</v>
      </c>
      <c r="L61" s="17">
        <f>L60*-1</f>
        <v>8</v>
      </c>
      <c r="M61" s="17">
        <f t="shared" ref="M61" si="40">M60*-1</f>
        <v>13</v>
      </c>
      <c r="N61" s="17">
        <f t="shared" ref="N61:P61" si="41">N60*-1</f>
        <v>24</v>
      </c>
      <c r="O61" s="17">
        <f t="shared" ref="O61:Q61" si="42">O60*-1</f>
        <v>11</v>
      </c>
      <c r="P61" s="17">
        <f t="shared" si="41"/>
        <v>6</v>
      </c>
      <c r="Q61" s="17">
        <f t="shared" si="42"/>
        <v>9</v>
      </c>
      <c r="R61" s="13"/>
      <c r="S61" s="13"/>
      <c r="T61" s="13"/>
      <c r="U61" s="13"/>
      <c r="V61" s="13"/>
      <c r="W61" s="13"/>
      <c r="X61" s="13"/>
      <c r="Y61" s="13"/>
      <c r="Z61" s="5"/>
    </row>
    <row r="62" spans="1:26" ht="15" x14ac:dyDescent="0.25">
      <c r="A62" s="33">
        <v>9</v>
      </c>
      <c r="D62" s="83">
        <f t="shared" ref="D62:I62" si="43">D43-0.001</f>
        <v>6.8309999999999996E-2</v>
      </c>
      <c r="E62" s="83">
        <f t="shared" si="43"/>
        <v>7.0360000000000006E-2</v>
      </c>
      <c r="F62" s="83">
        <f t="shared" si="43"/>
        <v>7.1379999999999999E-2</v>
      </c>
      <c r="G62" s="83">
        <f t="shared" si="43"/>
        <v>6.9489999999999996E-2</v>
      </c>
      <c r="H62" s="83">
        <f t="shared" si="43"/>
        <v>6.5790000000000001E-2</v>
      </c>
      <c r="I62" s="83">
        <f t="shared" si="43"/>
        <v>6.6280000000000006E-2</v>
      </c>
      <c r="J62" s="18"/>
      <c r="K62" s="13">
        <v>9</v>
      </c>
      <c r="L62" s="6"/>
      <c r="M62" s="5"/>
      <c r="N62" s="5"/>
      <c r="O62" s="5"/>
      <c r="P62" s="5"/>
      <c r="Q62" s="13"/>
      <c r="R62" s="5"/>
      <c r="S62" s="5"/>
      <c r="T62" s="5"/>
      <c r="U62" s="5"/>
      <c r="V62" s="5"/>
      <c r="W62" s="5"/>
      <c r="X62" s="13"/>
      <c r="Y62" s="5"/>
      <c r="Z62" s="5"/>
    </row>
    <row r="63" spans="1:26" ht="15" x14ac:dyDescent="0.25">
      <c r="A63" s="33">
        <v>10</v>
      </c>
      <c r="D63" s="83">
        <f t="shared" ref="D63:I63" si="44">D44-0.001</f>
        <v>6.837E-2</v>
      </c>
      <c r="E63" s="83">
        <f t="shared" si="44"/>
        <v>7.0290000000000005E-2</v>
      </c>
      <c r="F63" s="83">
        <f t="shared" si="44"/>
        <v>7.1709999999999996E-2</v>
      </c>
      <c r="G63" s="83">
        <f t="shared" si="44"/>
        <v>6.812E-2</v>
      </c>
      <c r="H63" s="83">
        <f t="shared" si="44"/>
        <v>6.5809999999999994E-2</v>
      </c>
      <c r="I63" s="83">
        <f t="shared" si="44"/>
        <v>6.9370000000000001E-2</v>
      </c>
      <c r="J63" s="18"/>
      <c r="K63" s="13">
        <v>10</v>
      </c>
      <c r="L63" s="5"/>
      <c r="M63" s="5"/>
      <c r="N63" s="5"/>
      <c r="O63" s="5"/>
      <c r="P63" s="5"/>
      <c r="Q63" s="13"/>
      <c r="R63" s="5"/>
      <c r="S63" s="5"/>
      <c r="T63" s="5"/>
      <c r="U63" s="5"/>
      <c r="V63" s="5"/>
      <c r="W63" s="5"/>
      <c r="X63" s="13"/>
      <c r="Y63" s="5"/>
      <c r="Z63" s="5"/>
    </row>
    <row r="64" spans="1:26" ht="15" x14ac:dyDescent="0.25">
      <c r="A64" s="33">
        <v>11</v>
      </c>
      <c r="D64" s="83">
        <f t="shared" ref="D64:I64" si="45">D45-0.001</f>
        <v>6.8459999999999993E-2</v>
      </c>
      <c r="E64" s="83">
        <f t="shared" si="45"/>
        <v>7.0650000000000004E-2</v>
      </c>
      <c r="F64" s="83">
        <f t="shared" si="45"/>
        <v>7.0319999999999994E-2</v>
      </c>
      <c r="G64" s="83">
        <f t="shared" si="45"/>
        <v>6.7909999999999998E-2</v>
      </c>
      <c r="H64" s="83">
        <f t="shared" si="45"/>
        <v>6.8610000000000004E-2</v>
      </c>
      <c r="I64" s="83">
        <f t="shared" si="45"/>
        <v>7.1160000000000001E-2</v>
      </c>
      <c r="J64" s="18"/>
      <c r="K64" s="13">
        <v>11</v>
      </c>
      <c r="L64" s="5"/>
      <c r="M64" s="5"/>
      <c r="N64" s="5"/>
      <c r="O64" s="5"/>
      <c r="P64" s="5"/>
      <c r="Q64" s="13"/>
      <c r="R64" s="5"/>
      <c r="S64" s="5"/>
      <c r="T64" s="5"/>
      <c r="U64" s="5"/>
      <c r="V64" s="5"/>
      <c r="W64" s="5"/>
      <c r="X64" s="13"/>
      <c r="Y64" s="5"/>
      <c r="Z64" s="5"/>
    </row>
    <row r="65" spans="1:31" ht="15" x14ac:dyDescent="0.25">
      <c r="A65" s="33">
        <v>12</v>
      </c>
      <c r="D65" s="83">
        <f t="shared" ref="D65:I65" si="46">D46-0.001</f>
        <v>6.8909999999999999E-2</v>
      </c>
      <c r="E65" s="83">
        <f t="shared" si="46"/>
        <v>6.9459999999999994E-2</v>
      </c>
      <c r="F65" s="83">
        <f t="shared" si="46"/>
        <v>6.9930000000000006E-2</v>
      </c>
      <c r="G65" s="83">
        <f t="shared" si="46"/>
        <v>7.0209999999999995E-2</v>
      </c>
      <c r="H65" s="83">
        <f t="shared" si="46"/>
        <v>7.0309999999999997E-2</v>
      </c>
      <c r="I65" s="83">
        <f t="shared" si="46"/>
        <v>7.0379999999999998E-2</v>
      </c>
      <c r="J65" s="18"/>
      <c r="K65" s="13">
        <v>12</v>
      </c>
      <c r="L65" s="5"/>
      <c r="M65" s="5"/>
      <c r="N65" s="5"/>
      <c r="O65" s="5"/>
      <c r="P65" s="5"/>
      <c r="Q65" s="13"/>
      <c r="R65" s="5"/>
      <c r="S65" s="5"/>
      <c r="T65" s="5"/>
      <c r="U65" s="5"/>
      <c r="V65" s="5"/>
      <c r="W65" s="5"/>
      <c r="X65" s="13"/>
      <c r="Y65" s="5"/>
      <c r="Z65" s="5"/>
    </row>
    <row r="66" spans="1:31" ht="15" x14ac:dyDescent="0.25">
      <c r="A66" s="33">
        <v>13</v>
      </c>
      <c r="D66" s="83">
        <f t="shared" ref="D66:I66" si="47">D47-0.001</f>
        <v>6.7919999999999994E-2</v>
      </c>
      <c r="E66" s="83">
        <f t="shared" si="47"/>
        <v>6.9180000000000005E-2</v>
      </c>
      <c r="F66" s="83">
        <f t="shared" si="47"/>
        <v>7.1840000000000001E-2</v>
      </c>
      <c r="G66" s="83">
        <f t="shared" si="47"/>
        <v>7.1609999999999993E-2</v>
      </c>
      <c r="H66" s="83">
        <f t="shared" si="47"/>
        <v>6.9669999999999996E-2</v>
      </c>
      <c r="I66" s="83">
        <f t="shared" si="47"/>
        <v>6.9379999999999997E-2</v>
      </c>
      <c r="J66" s="18"/>
      <c r="K66" s="13">
        <v>13</v>
      </c>
      <c r="L66" s="5"/>
      <c r="M66" s="5"/>
      <c r="N66" s="5"/>
      <c r="O66" s="5"/>
      <c r="P66" s="5"/>
      <c r="Q66" s="13"/>
      <c r="R66" s="5"/>
      <c r="S66" s="5"/>
      <c r="T66" s="5"/>
      <c r="U66" s="5"/>
      <c r="V66" s="5"/>
      <c r="W66" s="5"/>
      <c r="X66" s="13"/>
      <c r="Y66" s="5"/>
      <c r="Z66" s="5"/>
    </row>
    <row r="67" spans="1:31" ht="15" x14ac:dyDescent="0.25">
      <c r="A67" s="33">
        <v>14</v>
      </c>
      <c r="D67" s="83">
        <f t="shared" ref="D67:I67" si="48">D48-0.001</f>
        <v>6.7769999999999997E-2</v>
      </c>
      <c r="E67" s="83">
        <f t="shared" si="48"/>
        <v>7.1010000000000004E-2</v>
      </c>
      <c r="F67" s="83">
        <f t="shared" si="48"/>
        <v>7.2980000000000003E-2</v>
      </c>
      <c r="G67" s="83">
        <f t="shared" si="48"/>
        <v>7.0919999999999997E-2</v>
      </c>
      <c r="H67" s="83">
        <f t="shared" si="48"/>
        <v>6.8790000000000004E-2</v>
      </c>
      <c r="I67" s="83">
        <f t="shared" si="48"/>
        <v>6.8989999999999996E-2</v>
      </c>
      <c r="J67" s="18"/>
      <c r="K67" s="13">
        <v>14</v>
      </c>
      <c r="L67" s="5"/>
      <c r="M67" s="5"/>
      <c r="N67" s="5"/>
      <c r="O67" s="5"/>
      <c r="P67" s="5"/>
      <c r="Q67" s="13"/>
      <c r="R67" s="5"/>
      <c r="S67" s="5"/>
      <c r="T67" s="5"/>
      <c r="U67" s="5"/>
      <c r="V67" s="5"/>
      <c r="W67" s="5"/>
      <c r="X67" s="13"/>
      <c r="Y67" s="5"/>
      <c r="Z67" s="5"/>
    </row>
    <row r="68" spans="1:31" ht="15" x14ac:dyDescent="0.25">
      <c r="A68" s="33">
        <v>15</v>
      </c>
      <c r="D68" s="83">
        <f t="shared" ref="D68:I68" si="49">D49-0.001</f>
        <v>6.9599999999999995E-2</v>
      </c>
      <c r="E68" s="83">
        <f t="shared" si="49"/>
        <v>7.2139999999999996E-2</v>
      </c>
      <c r="F68" s="83">
        <f t="shared" si="49"/>
        <v>7.2249999999999995E-2</v>
      </c>
      <c r="G68" s="83">
        <f t="shared" si="49"/>
        <v>7.0050000000000001E-2</v>
      </c>
      <c r="H68" s="83">
        <f t="shared" si="49"/>
        <v>6.8470000000000003E-2</v>
      </c>
      <c r="I68" s="83">
        <f t="shared" si="49"/>
        <v>6.8580000000000002E-2</v>
      </c>
      <c r="J68" s="18"/>
      <c r="K68" s="13">
        <v>15</v>
      </c>
      <c r="L68" s="5"/>
      <c r="M68" s="5"/>
      <c r="N68" s="5"/>
      <c r="O68" s="5"/>
      <c r="P68" s="5"/>
      <c r="Q68" s="13"/>
      <c r="R68" s="5"/>
      <c r="S68" s="5"/>
      <c r="T68" s="5"/>
      <c r="U68" s="5"/>
      <c r="V68" s="5"/>
      <c r="W68" s="5"/>
      <c r="X68" s="13"/>
      <c r="Y68" s="5"/>
      <c r="Z68" s="5"/>
    </row>
    <row r="69" spans="1:31" ht="15" x14ac:dyDescent="0.25">
      <c r="A69" s="33">
        <v>16</v>
      </c>
      <c r="D69" s="83">
        <f t="shared" ref="D69:I69" si="50">D50-0.001</f>
        <v>7.077E-2</v>
      </c>
      <c r="E69" s="83">
        <f t="shared" si="50"/>
        <v>7.1510000000000004E-2</v>
      </c>
      <c r="F69" s="83">
        <f t="shared" si="50"/>
        <v>7.1379999999999999E-2</v>
      </c>
      <c r="G69" s="83">
        <f t="shared" si="50"/>
        <v>6.9669999999999996E-2</v>
      </c>
      <c r="H69" s="83">
        <f t="shared" si="50"/>
        <v>6.812E-2</v>
      </c>
      <c r="I69" s="83">
        <f t="shared" si="50"/>
        <v>6.8769999999999998E-2</v>
      </c>
      <c r="J69" s="18"/>
      <c r="K69" s="13">
        <v>16</v>
      </c>
      <c r="L69" s="5"/>
      <c r="M69" s="5"/>
      <c r="N69" s="5"/>
      <c r="O69" s="5"/>
      <c r="P69" s="5"/>
      <c r="Q69" s="13"/>
      <c r="R69" s="5"/>
      <c r="S69" s="5"/>
      <c r="T69" s="5"/>
      <c r="U69" s="5"/>
      <c r="V69" s="5"/>
      <c r="W69" s="5"/>
      <c r="X69" s="13"/>
      <c r="Y69" s="5"/>
      <c r="Z69" s="5"/>
    </row>
    <row r="70" spans="1:31" ht="15" x14ac:dyDescent="0.25">
      <c r="A70" s="33">
        <v>17</v>
      </c>
      <c r="D70" s="83">
        <f t="shared" ref="D70:I70" si="51">D51-0.001</f>
        <v>7.0269999999999999E-2</v>
      </c>
      <c r="E70" s="83">
        <f t="shared" si="51"/>
        <v>7.0720000000000005E-2</v>
      </c>
      <c r="F70" s="83">
        <f t="shared" si="51"/>
        <v>7.0949999999999999E-2</v>
      </c>
      <c r="G70" s="83">
        <f t="shared" si="51"/>
        <v>6.9279999999999994E-2</v>
      </c>
      <c r="H70" s="83">
        <f t="shared" si="51"/>
        <v>6.8330000000000002E-2</v>
      </c>
      <c r="I70" s="83">
        <f t="shared" si="51"/>
        <v>6.8699999999999997E-2</v>
      </c>
      <c r="J70" s="18"/>
      <c r="K70" s="13">
        <v>17</v>
      </c>
      <c r="L70" s="5"/>
      <c r="M70" s="5"/>
      <c r="N70" s="5"/>
      <c r="O70" s="5"/>
      <c r="P70" s="5"/>
      <c r="Q70" s="13"/>
      <c r="R70" s="5"/>
      <c r="S70" s="5"/>
      <c r="T70" s="5"/>
      <c r="U70" s="5"/>
      <c r="V70" s="5"/>
      <c r="W70" s="5"/>
      <c r="X70" s="13"/>
      <c r="Y70" s="5"/>
      <c r="Z70" s="5"/>
    </row>
    <row r="71" spans="1:31" ht="15" x14ac:dyDescent="0.25">
      <c r="A71" s="33">
        <v>18</v>
      </c>
      <c r="D71" s="83">
        <f t="shared" ref="D71:I71" si="52">D52-0.001</f>
        <v>6.9569999999999993E-2</v>
      </c>
      <c r="E71" s="83">
        <f t="shared" si="52"/>
        <v>7.0360000000000006E-2</v>
      </c>
      <c r="F71" s="83">
        <f t="shared" si="52"/>
        <v>7.0519999999999999E-2</v>
      </c>
      <c r="G71" s="83">
        <f t="shared" si="52"/>
        <v>6.9409999999999999E-2</v>
      </c>
      <c r="H71" s="83">
        <f t="shared" si="52"/>
        <v>6.8290000000000003E-2</v>
      </c>
      <c r="I71" s="83">
        <f t="shared" si="52"/>
        <v>6.855E-2</v>
      </c>
      <c r="J71" s="18"/>
      <c r="K71" s="13">
        <v>18</v>
      </c>
      <c r="L71" s="5"/>
      <c r="M71" s="5"/>
      <c r="N71" s="5"/>
      <c r="O71" s="5"/>
      <c r="P71" s="5"/>
      <c r="Q71" s="13"/>
      <c r="R71" s="5"/>
      <c r="S71" s="5"/>
      <c r="T71" s="5"/>
      <c r="U71" s="5"/>
      <c r="V71" s="5"/>
      <c r="W71" s="5"/>
      <c r="X71" s="13"/>
      <c r="Y71" s="5"/>
      <c r="Z71" s="5"/>
    </row>
    <row r="72" spans="1:31" ht="15" x14ac:dyDescent="0.25">
      <c r="A72" s="33">
        <v>19</v>
      </c>
      <c r="D72" s="83">
        <f t="shared" ref="D72:I72" si="53">D53-0.001</f>
        <v>6.9279999999999994E-2</v>
      </c>
      <c r="E72" s="83">
        <f t="shared" si="53"/>
        <v>6.9980000000000001E-2</v>
      </c>
      <c r="F72" s="83">
        <f t="shared" si="53"/>
        <v>7.0569999999999994E-2</v>
      </c>
      <c r="G72" s="83">
        <f t="shared" si="53"/>
        <v>6.9309999999999997E-2</v>
      </c>
      <c r="H72" s="83">
        <f t="shared" si="53"/>
        <v>6.8169999999999994E-2</v>
      </c>
      <c r="I72" s="83">
        <f t="shared" si="53"/>
        <v>6.8750000000000006E-2</v>
      </c>
      <c r="J72" s="18"/>
      <c r="K72" s="13">
        <v>19</v>
      </c>
      <c r="L72" s="5"/>
      <c r="M72" s="5"/>
      <c r="N72" s="5"/>
      <c r="O72" s="5"/>
      <c r="P72" s="5"/>
      <c r="Q72" s="13"/>
      <c r="R72" s="5"/>
      <c r="S72" s="5"/>
      <c r="T72" s="5"/>
      <c r="U72" s="5"/>
      <c r="V72" s="5"/>
      <c r="W72" s="5"/>
      <c r="X72" s="13"/>
      <c r="Y72" s="5"/>
      <c r="Z72" s="5"/>
    </row>
    <row r="73" spans="1:31" ht="15" x14ac:dyDescent="0.25">
      <c r="A73" s="33">
        <v>20</v>
      </c>
      <c r="D73" s="83">
        <f t="shared" ref="D73:I73" si="54">D54-0.001</f>
        <v>6.8970000000000004E-2</v>
      </c>
      <c r="E73" s="83">
        <f t="shared" si="54"/>
        <v>7.0059999999999997E-2</v>
      </c>
      <c r="F73" s="83">
        <f t="shared" si="54"/>
        <v>7.0419999999999996E-2</v>
      </c>
      <c r="G73" s="83">
        <f t="shared" si="54"/>
        <v>6.9159999999999999E-2</v>
      </c>
      <c r="H73" s="83">
        <f t="shared" si="54"/>
        <v>6.8379999999999996E-2</v>
      </c>
      <c r="I73" s="83">
        <f t="shared" si="54"/>
        <v>6.8290000000000003E-2</v>
      </c>
      <c r="J73" s="18"/>
      <c r="K73" s="13">
        <v>20</v>
      </c>
      <c r="L73" s="5"/>
      <c r="M73" s="5"/>
      <c r="N73" s="5"/>
      <c r="O73" s="5"/>
      <c r="P73" s="5"/>
      <c r="Q73" s="13"/>
      <c r="R73" s="5"/>
      <c r="S73" s="5"/>
      <c r="T73" s="5"/>
      <c r="U73" s="5"/>
      <c r="V73" s="5"/>
      <c r="W73" s="5"/>
      <c r="X73" s="13"/>
      <c r="Y73" s="5"/>
      <c r="Z73" s="5"/>
    </row>
    <row r="74" spans="1:31" ht="15" x14ac:dyDescent="0.25">
      <c r="A74" s="33">
        <v>21</v>
      </c>
      <c r="D74" s="83">
        <f t="shared" ref="D74:I74" si="55">D55-0.001</f>
        <v>6.9099999999999995E-2</v>
      </c>
      <c r="E74" s="83">
        <f t="shared" si="55"/>
        <v>6.9930000000000006E-2</v>
      </c>
      <c r="F74" s="83">
        <f t="shared" si="55"/>
        <v>7.0220000000000005E-2</v>
      </c>
      <c r="G74" s="83">
        <f t="shared" si="55"/>
        <v>6.9309999999999997E-2</v>
      </c>
      <c r="H74" s="83">
        <f t="shared" si="55"/>
        <v>6.7949999999999997E-2</v>
      </c>
      <c r="I74" s="83">
        <f t="shared" si="55"/>
        <v>6.8250000000000005E-2</v>
      </c>
      <c r="J74" s="18"/>
      <c r="K74" s="13">
        <v>21</v>
      </c>
      <c r="L74" s="5"/>
      <c r="M74" s="5"/>
      <c r="N74" s="5"/>
      <c r="O74" s="5"/>
      <c r="P74" s="5"/>
      <c r="Q74" s="13"/>
      <c r="R74" s="5"/>
      <c r="S74" s="5"/>
      <c r="T74" s="5"/>
      <c r="U74" s="5"/>
      <c r="V74" s="5"/>
      <c r="W74" s="5"/>
      <c r="X74" s="13"/>
      <c r="Y74" s="5"/>
      <c r="Z74" s="5"/>
    </row>
    <row r="75" spans="1:31" ht="15" x14ac:dyDescent="0.25">
      <c r="A75" s="33">
        <v>22</v>
      </c>
      <c r="D75" s="83">
        <f t="shared" ref="D75:I75" si="56">D56-0.001</f>
        <v>6.9029999999999994E-2</v>
      </c>
      <c r="E75" s="83">
        <f t="shared" si="56"/>
        <v>6.9769999999999999E-2</v>
      </c>
      <c r="F75" s="83">
        <f t="shared" si="56"/>
        <v>7.034E-2</v>
      </c>
      <c r="G75" s="83">
        <f t="shared" si="56"/>
        <v>6.8879999999999997E-2</v>
      </c>
      <c r="H75" s="83">
        <f t="shared" si="56"/>
        <v>6.794E-2</v>
      </c>
      <c r="I75" s="83">
        <f t="shared" si="56"/>
        <v>6.9540000000000005E-2</v>
      </c>
      <c r="J75" s="18"/>
      <c r="K75" s="13">
        <v>22</v>
      </c>
      <c r="L75" s="5"/>
      <c r="M75" s="5"/>
      <c r="N75" s="5"/>
      <c r="O75" s="5"/>
      <c r="P75" s="5"/>
      <c r="Q75" s="13"/>
      <c r="R75" s="5"/>
      <c r="S75" s="5"/>
      <c r="T75" s="5"/>
      <c r="U75" s="5"/>
      <c r="V75" s="5"/>
      <c r="W75" s="5"/>
      <c r="X75" s="13"/>
      <c r="Y75" s="5"/>
      <c r="Z75" s="5"/>
    </row>
    <row r="76" spans="1:31" ht="15" x14ac:dyDescent="0.25">
      <c r="A76" s="33">
        <v>23</v>
      </c>
      <c r="D76" s="83">
        <f t="shared" ref="D76:I76" si="57">D57-0.001</f>
        <v>6.8900000000000003E-2</v>
      </c>
      <c r="E76" s="83">
        <f t="shared" si="57"/>
        <v>6.9889999999999994E-2</v>
      </c>
      <c r="F76" s="83">
        <f t="shared" si="57"/>
        <v>6.9879999999999998E-2</v>
      </c>
      <c r="G76" s="83">
        <f t="shared" si="57"/>
        <v>6.8819999999999992E-2</v>
      </c>
      <c r="H76" s="83">
        <f t="shared" si="57"/>
        <v>6.9180000000000005E-2</v>
      </c>
      <c r="I76" s="83">
        <f t="shared" si="57"/>
        <v>7.0400000000000004E-2</v>
      </c>
      <c r="J76" s="18"/>
      <c r="K76" s="13">
        <v>23</v>
      </c>
      <c r="L76" s="5"/>
      <c r="M76" s="5"/>
      <c r="N76" s="5"/>
      <c r="O76" s="5"/>
      <c r="P76" s="5"/>
      <c r="Q76" s="13"/>
      <c r="R76" s="5"/>
      <c r="S76" s="5"/>
      <c r="T76" s="5"/>
      <c r="U76" s="5"/>
      <c r="V76" s="5"/>
      <c r="W76" s="5"/>
      <c r="X76" s="13"/>
      <c r="Y76" s="5"/>
      <c r="Z76" s="5"/>
      <c r="AB76" s="59"/>
      <c r="AC76" s="59"/>
      <c r="AD76" s="59"/>
      <c r="AE76" s="59"/>
    </row>
    <row r="77" spans="1:31" ht="15" x14ac:dyDescent="0.25">
      <c r="A77" s="33">
        <v>24</v>
      </c>
      <c r="D77" s="83">
        <f t="shared" ref="D77:I77" si="58">D58-0.001</f>
        <v>6.905E-2</v>
      </c>
      <c r="E77" s="83">
        <f t="shared" si="58"/>
        <v>6.9470000000000004E-2</v>
      </c>
      <c r="F77" s="83">
        <f t="shared" si="58"/>
        <v>6.9779999999999995E-2</v>
      </c>
      <c r="G77" s="83">
        <f t="shared" si="58"/>
        <v>6.9949999999999998E-2</v>
      </c>
      <c r="H77" s="83">
        <f t="shared" si="58"/>
        <v>6.9999999999999993E-2</v>
      </c>
      <c r="I77" s="83">
        <f t="shared" si="58"/>
        <v>7.0139999999999994E-2</v>
      </c>
      <c r="J77" s="18"/>
      <c r="K77" s="13">
        <v>24</v>
      </c>
      <c r="L77" s="5"/>
      <c r="M77" s="5"/>
      <c r="N77" s="5"/>
      <c r="O77" s="5"/>
      <c r="P77" s="5"/>
      <c r="Q77" s="13"/>
      <c r="R77" s="5"/>
      <c r="S77" s="5"/>
      <c r="T77" s="5"/>
      <c r="U77" s="5"/>
      <c r="V77" s="5"/>
      <c r="W77" s="5"/>
      <c r="X77" s="13"/>
      <c r="Y77" s="5"/>
      <c r="Z77" s="5"/>
      <c r="AB77" s="57"/>
      <c r="AC77" s="57"/>
      <c r="AD77" s="57"/>
      <c r="AE77" s="57"/>
    </row>
    <row r="78" spans="1:31" ht="15" x14ac:dyDescent="0.25">
      <c r="A78" s="33">
        <v>6</v>
      </c>
      <c r="B78" t="s">
        <v>11</v>
      </c>
      <c r="C78" t="s">
        <v>12</v>
      </c>
      <c r="D78" s="83">
        <v>7.4929999999999997E-2</v>
      </c>
      <c r="E78" s="83">
        <v>7.9850000000000004E-2</v>
      </c>
      <c r="F78" s="83">
        <v>8.1879999999999994E-2</v>
      </c>
      <c r="G78" s="83">
        <v>7.9729999999999995E-2</v>
      </c>
      <c r="H78" s="83">
        <v>7.8710000000000002E-2</v>
      </c>
      <c r="I78" s="83">
        <v>8.0409999999999995E-2</v>
      </c>
      <c r="J78" s="83"/>
      <c r="K78" s="13">
        <v>6</v>
      </c>
      <c r="L78" s="14">
        <f>MIN(D78:D96)</f>
        <v>7.4929999999999997E-2</v>
      </c>
      <c r="M78" s="14">
        <f t="shared" ref="M78" si="59">MIN(E78:E96)</f>
        <v>7.9850000000000004E-2</v>
      </c>
      <c r="N78" s="14">
        <f t="shared" ref="N78" si="60">MIN(F78:F96)</f>
        <v>8.1379999999999994E-2</v>
      </c>
      <c r="O78" s="14">
        <f t="shared" ref="O78" si="61">MIN(G78:G96)</f>
        <v>7.9710000000000003E-2</v>
      </c>
      <c r="P78" s="14">
        <f t="shared" ref="P78" si="62">MIN(H78:H96)</f>
        <v>7.8320000000000001E-2</v>
      </c>
      <c r="Q78" s="14">
        <f t="shared" ref="Q78" si="63">MIN(I78:I96)</f>
        <v>7.8909999999999994E-2</v>
      </c>
      <c r="R78" s="14">
        <f>MIN(L78:Q78)</f>
        <v>7.4929999999999997E-2</v>
      </c>
      <c r="S78" s="14">
        <f>L78</f>
        <v>7.4929999999999997E-2</v>
      </c>
      <c r="T78" s="14">
        <f t="shared" ref="T78" si="64">M78</f>
        <v>7.9850000000000004E-2</v>
      </c>
      <c r="U78" s="14">
        <f t="shared" ref="U78" si="65">N78</f>
        <v>8.1379999999999994E-2</v>
      </c>
      <c r="V78" s="14">
        <f>O78</f>
        <v>7.9710000000000003E-2</v>
      </c>
      <c r="W78" s="14">
        <f>P78</f>
        <v>7.8320000000000001E-2</v>
      </c>
      <c r="X78" s="14">
        <f>Q78</f>
        <v>7.8909999999999994E-2</v>
      </c>
      <c r="Y78" s="16">
        <f>HLOOKUP(R78,S78:X79,2,FALSE)</f>
        <v>42690</v>
      </c>
      <c r="Z78" s="8"/>
      <c r="AB78" s="59"/>
      <c r="AC78" s="59"/>
      <c r="AD78" s="59"/>
      <c r="AE78" s="59"/>
    </row>
    <row r="79" spans="1:31" ht="15" x14ac:dyDescent="0.25">
      <c r="A79" s="33">
        <v>7</v>
      </c>
      <c r="D79" s="83">
        <v>7.6139999999999999E-2</v>
      </c>
      <c r="E79" s="83">
        <v>8.004E-2</v>
      </c>
      <c r="F79" s="83">
        <v>8.2600000000000007E-2</v>
      </c>
      <c r="G79" s="83">
        <v>8.0790000000000001E-2</v>
      </c>
      <c r="H79" s="83">
        <v>7.9390000000000002E-2</v>
      </c>
      <c r="I79" s="83">
        <v>8.0839999999999995E-2</v>
      </c>
      <c r="J79" s="83"/>
      <c r="K79" s="13">
        <v>7</v>
      </c>
      <c r="L79" s="17">
        <f>-VLOOKUP(L78,$D$78:$K$96,8,FALSE)</f>
        <v>-6</v>
      </c>
      <c r="M79" s="17">
        <f>-VLOOKUP(M78,$E$78:$K$96,7,FALSE)</f>
        <v>-6</v>
      </c>
      <c r="N79" s="17">
        <f>-VLOOKUP(N78,$F$78:$K$96,6,FALSE)</f>
        <v>-12</v>
      </c>
      <c r="O79" s="17">
        <f>-VLOOKUP(O78,$G$78:$K$96,5,FALSE)</f>
        <v>-11</v>
      </c>
      <c r="P79" s="17">
        <f>-VLOOKUP(P78,$H$78:$K$96,4,FALSE)</f>
        <v>-10</v>
      </c>
      <c r="Q79" s="17">
        <f>-VLOOKUP(Q78,$I$78:$K$96,3,FALSE)</f>
        <v>-9</v>
      </c>
      <c r="R79" s="13"/>
      <c r="S79" s="16">
        <f>$L$1</f>
        <v>42690</v>
      </c>
      <c r="T79" s="16">
        <f>$M$1</f>
        <v>42720</v>
      </c>
      <c r="U79" s="16">
        <f>$N$1</f>
        <v>42751</v>
      </c>
      <c r="V79" s="16">
        <f>$O$1</f>
        <v>42782</v>
      </c>
      <c r="W79" s="16">
        <f>$P$1</f>
        <v>42810</v>
      </c>
      <c r="X79" s="16">
        <f>$Q$1</f>
        <v>42841</v>
      </c>
      <c r="Y79" s="17">
        <f>IF(L1=Y78,L80,IF(M1=Y78,M80,IF(N1=Y78,N80,IF(O1=Y78,O80,IF(P1=Y78,P80,IF(Q1=Y78,Q80))))))</f>
        <v>6</v>
      </c>
      <c r="Z79" s="9"/>
      <c r="AA79" s="59"/>
      <c r="AB79" s="59"/>
      <c r="AC79" s="59"/>
      <c r="AD79" s="59"/>
      <c r="AE79" s="59"/>
    </row>
    <row r="80" spans="1:31" ht="15" x14ac:dyDescent="0.25">
      <c r="A80" s="33">
        <v>8</v>
      </c>
      <c r="D80" s="83">
        <v>7.6840000000000006E-2</v>
      </c>
      <c r="E80" s="83">
        <v>8.0960000000000004E-2</v>
      </c>
      <c r="F80" s="83">
        <v>8.3110000000000003E-2</v>
      </c>
      <c r="G80" s="83">
        <v>8.115E-2</v>
      </c>
      <c r="H80" s="83">
        <v>7.9890000000000003E-2</v>
      </c>
      <c r="I80" s="83">
        <v>7.9299999999999995E-2</v>
      </c>
      <c r="J80" s="83"/>
      <c r="K80" s="13">
        <v>8</v>
      </c>
      <c r="L80" s="17">
        <f>L79*-1</f>
        <v>6</v>
      </c>
      <c r="M80" s="17">
        <f t="shared" ref="M80" si="66">M79*-1</f>
        <v>6</v>
      </c>
      <c r="N80" s="17">
        <f t="shared" ref="N80:P80" si="67">N79*-1</f>
        <v>12</v>
      </c>
      <c r="O80" s="17">
        <f t="shared" ref="O80:Q80" si="68">O79*-1</f>
        <v>11</v>
      </c>
      <c r="P80" s="17">
        <f t="shared" si="67"/>
        <v>10</v>
      </c>
      <c r="Q80" s="17">
        <f t="shared" si="68"/>
        <v>9</v>
      </c>
      <c r="R80" s="13"/>
      <c r="S80" s="13"/>
      <c r="T80" s="13"/>
      <c r="U80" s="13"/>
      <c r="V80" s="13"/>
      <c r="W80" s="13"/>
      <c r="X80" s="13"/>
      <c r="Y80" s="13"/>
      <c r="Z80" s="5"/>
      <c r="AA80" s="58"/>
      <c r="AB80" s="59"/>
      <c r="AC80" s="59"/>
      <c r="AD80" s="59"/>
      <c r="AE80" s="59"/>
    </row>
    <row r="81" spans="1:31" ht="15" x14ac:dyDescent="0.25">
      <c r="A81" s="33">
        <v>9</v>
      </c>
      <c r="D81" s="83">
        <v>7.8109999999999999E-2</v>
      </c>
      <c r="E81" s="83">
        <v>8.1640000000000004E-2</v>
      </c>
      <c r="F81" s="83">
        <v>8.319E-2</v>
      </c>
      <c r="G81" s="83">
        <v>8.1420000000000006E-2</v>
      </c>
      <c r="H81" s="83">
        <v>7.8600000000000003E-2</v>
      </c>
      <c r="I81" s="83">
        <v>7.8909999999999994E-2</v>
      </c>
      <c r="J81" s="83"/>
      <c r="K81" s="13">
        <v>9</v>
      </c>
      <c r="T81" s="4"/>
      <c r="U81" s="4"/>
      <c r="V81" s="4"/>
      <c r="W81" s="4"/>
      <c r="X81" s="4"/>
      <c r="Y81" s="4"/>
      <c r="AA81" s="59"/>
      <c r="AB81" s="59"/>
      <c r="AC81" s="59"/>
      <c r="AD81" s="59"/>
      <c r="AE81" s="59"/>
    </row>
    <row r="82" spans="1:31" ht="15" x14ac:dyDescent="0.25">
      <c r="A82" s="33">
        <v>10</v>
      </c>
      <c r="D82" s="83">
        <v>7.9070000000000001E-2</v>
      </c>
      <c r="E82" s="83">
        <v>8.1850000000000006E-2</v>
      </c>
      <c r="F82" s="83">
        <v>8.3239999999999995E-2</v>
      </c>
      <c r="G82" s="83">
        <v>8.0100000000000005E-2</v>
      </c>
      <c r="H82" s="83">
        <v>7.8320000000000001E-2</v>
      </c>
      <c r="I82" s="83">
        <v>8.1360000000000002E-2</v>
      </c>
      <c r="J82" s="83"/>
      <c r="K82" s="13">
        <v>10</v>
      </c>
      <c r="T82" s="4"/>
      <c r="U82" s="4"/>
      <c r="V82" s="4"/>
      <c r="W82" s="4"/>
      <c r="X82" s="4"/>
      <c r="Y82" s="4"/>
      <c r="AA82" s="59"/>
      <c r="AB82" s="59"/>
      <c r="AC82" s="59"/>
      <c r="AD82" s="59"/>
      <c r="AE82" s="59"/>
    </row>
    <row r="83" spans="1:31" ht="15" x14ac:dyDescent="0.25">
      <c r="A83" s="33">
        <v>11</v>
      </c>
      <c r="D83" s="83">
        <v>7.9490000000000005E-2</v>
      </c>
      <c r="E83" s="83">
        <v>8.201E-2</v>
      </c>
      <c r="F83" s="83">
        <v>8.1879999999999994E-2</v>
      </c>
      <c r="G83" s="83">
        <v>7.9710000000000003E-2</v>
      </c>
      <c r="H83" s="83">
        <v>8.0610000000000001E-2</v>
      </c>
      <c r="I83" s="83">
        <v>8.3040000000000003E-2</v>
      </c>
      <c r="J83" s="83"/>
      <c r="K83" s="13">
        <v>11</v>
      </c>
      <c r="T83" s="4"/>
      <c r="U83" s="4"/>
      <c r="V83" s="4"/>
      <c r="W83" s="4"/>
      <c r="X83" s="4"/>
      <c r="Y83" s="4"/>
      <c r="AA83" s="59"/>
      <c r="AB83" s="59"/>
      <c r="AC83" s="59"/>
      <c r="AD83" s="59"/>
      <c r="AE83" s="59"/>
    </row>
    <row r="84" spans="1:31" ht="15" x14ac:dyDescent="0.25">
      <c r="A84" s="33">
        <v>12</v>
      </c>
      <c r="D84" s="83">
        <v>7.9829999999999998E-2</v>
      </c>
      <c r="E84" s="83">
        <v>8.0850000000000005E-2</v>
      </c>
      <c r="F84" s="83">
        <v>8.1379999999999994E-2</v>
      </c>
      <c r="G84" s="83">
        <v>8.1729999999999997E-2</v>
      </c>
      <c r="H84" s="83">
        <v>8.2199999999999995E-2</v>
      </c>
      <c r="I84" s="83">
        <v>8.2570000000000005E-2</v>
      </c>
      <c r="J84" s="83"/>
      <c r="K84" s="13">
        <v>12</v>
      </c>
      <c r="T84" s="4"/>
      <c r="U84" s="4"/>
      <c r="V84" s="4"/>
      <c r="W84" s="4"/>
      <c r="X84" s="4"/>
      <c r="Y84" s="4"/>
      <c r="AA84" s="59"/>
      <c r="AB84" s="59"/>
      <c r="AC84" s="59"/>
      <c r="AD84" s="59"/>
      <c r="AE84" s="59"/>
    </row>
    <row r="85" spans="1:31" ht="15" x14ac:dyDescent="0.25">
      <c r="A85" s="33">
        <v>13</v>
      </c>
      <c r="D85" s="83">
        <v>7.8909999999999994E-2</v>
      </c>
      <c r="E85" s="83">
        <v>8.0460000000000004E-2</v>
      </c>
      <c r="F85" s="83">
        <v>8.3129999999999996E-2</v>
      </c>
      <c r="G85" s="83">
        <v>8.3150000000000002E-2</v>
      </c>
      <c r="H85" s="83">
        <v>8.183E-2</v>
      </c>
      <c r="I85" s="83">
        <v>8.1030000000000005E-2</v>
      </c>
      <c r="J85" s="83"/>
      <c r="K85" s="13">
        <v>13</v>
      </c>
      <c r="T85" s="4"/>
      <c r="U85" s="4"/>
      <c r="V85" s="4"/>
      <c r="W85" s="4"/>
      <c r="X85" s="4"/>
      <c r="Y85" s="4"/>
      <c r="AA85" s="59"/>
      <c r="AB85" s="59"/>
      <c r="AC85" s="59"/>
      <c r="AD85" s="59"/>
      <c r="AE85" s="59"/>
    </row>
    <row r="86" spans="1:31" ht="15" x14ac:dyDescent="0.25">
      <c r="A86" s="33">
        <v>14</v>
      </c>
      <c r="D86" s="83">
        <v>7.868E-2</v>
      </c>
      <c r="E86" s="83">
        <v>8.2159999999999997E-2</v>
      </c>
      <c r="F86" s="83">
        <v>8.4370000000000001E-2</v>
      </c>
      <c r="G86" s="83">
        <v>8.2729999999999998E-2</v>
      </c>
      <c r="H86" s="83">
        <v>8.0449999999999994E-2</v>
      </c>
      <c r="I86" s="83">
        <v>8.1259999999999999E-2</v>
      </c>
      <c r="J86" s="83"/>
      <c r="K86" s="13">
        <v>14</v>
      </c>
      <c r="T86" s="4"/>
      <c r="U86" s="4"/>
      <c r="V86" s="4"/>
      <c r="W86" s="4"/>
      <c r="X86" s="4"/>
      <c r="Y86" s="4"/>
      <c r="AA86" s="59"/>
      <c r="AB86" s="59"/>
      <c r="AC86" s="59"/>
      <c r="AD86" s="59"/>
      <c r="AE86" s="59"/>
    </row>
    <row r="87" spans="1:31" ht="15" x14ac:dyDescent="0.25">
      <c r="A87" s="33">
        <v>15</v>
      </c>
      <c r="D87" s="83">
        <v>8.0379999999999993E-2</v>
      </c>
      <c r="E87" s="83">
        <v>8.337E-2</v>
      </c>
      <c r="F87" s="83">
        <v>8.3900000000000002E-2</v>
      </c>
      <c r="G87" s="83">
        <v>8.1369999999999998E-2</v>
      </c>
      <c r="H87" s="83">
        <v>8.0699999999999994E-2</v>
      </c>
      <c r="I87" s="83">
        <v>8.1360000000000002E-2</v>
      </c>
      <c r="J87" s="83"/>
      <c r="K87" s="13">
        <v>15</v>
      </c>
      <c r="T87" s="4"/>
      <c r="U87" s="4"/>
      <c r="V87" s="4"/>
      <c r="W87" s="4"/>
      <c r="X87" s="4"/>
      <c r="Y87" s="4"/>
      <c r="AA87" s="59"/>
      <c r="AB87" s="59"/>
      <c r="AC87" s="59"/>
      <c r="AD87" s="59"/>
      <c r="AE87" s="59"/>
    </row>
    <row r="88" spans="1:31" ht="13.5" customHeight="1" x14ac:dyDescent="0.25">
      <c r="A88" s="33">
        <v>16</v>
      </c>
      <c r="D88" s="83">
        <v>8.1619999999999998E-2</v>
      </c>
      <c r="E88" s="83">
        <v>8.2989999999999994E-2</v>
      </c>
      <c r="F88" s="83">
        <v>8.2549999999999998E-2</v>
      </c>
      <c r="G88" s="83">
        <v>8.1549999999999997E-2</v>
      </c>
      <c r="H88" s="83">
        <v>8.0839999999999995E-2</v>
      </c>
      <c r="I88" s="83">
        <v>8.1920000000000007E-2</v>
      </c>
      <c r="J88" s="83"/>
      <c r="K88" s="13">
        <v>16</v>
      </c>
      <c r="T88" s="4"/>
      <c r="U88" s="4"/>
      <c r="V88" s="4"/>
      <c r="W88" s="4"/>
      <c r="X88" s="4"/>
      <c r="Y88" s="4"/>
      <c r="AA88" s="59"/>
      <c r="AB88" s="59"/>
      <c r="AC88" s="59"/>
      <c r="AD88" s="59"/>
      <c r="AE88" s="59"/>
    </row>
    <row r="89" spans="1:31" ht="13.5" customHeight="1" x14ac:dyDescent="0.25">
      <c r="A89" s="33">
        <v>17</v>
      </c>
      <c r="D89" s="83">
        <v>8.1360000000000002E-2</v>
      </c>
      <c r="E89" s="83">
        <v>8.1769999999999995E-2</v>
      </c>
      <c r="F89" s="83">
        <v>8.2650000000000001E-2</v>
      </c>
      <c r="G89" s="83">
        <v>8.1629999999999994E-2</v>
      </c>
      <c r="H89" s="83">
        <v>8.14E-2</v>
      </c>
      <c r="I89" s="83">
        <v>8.2439999999999999E-2</v>
      </c>
      <c r="J89" s="83"/>
      <c r="K89" s="13">
        <v>17</v>
      </c>
      <c r="T89" s="4"/>
      <c r="U89" s="4"/>
      <c r="V89" s="4"/>
      <c r="W89" s="4"/>
      <c r="X89" s="4"/>
      <c r="Y89" s="4"/>
      <c r="AA89" s="59"/>
      <c r="AB89" s="59"/>
      <c r="AC89" s="59"/>
      <c r="AD89" s="59"/>
      <c r="AE89" s="59"/>
    </row>
    <row r="90" spans="1:31" ht="15" x14ac:dyDescent="0.25">
      <c r="A90" s="33">
        <v>18</v>
      </c>
      <c r="D90" s="83">
        <v>8.029E-2</v>
      </c>
      <c r="E90" s="83">
        <v>8.1909999999999997E-2</v>
      </c>
      <c r="F90" s="83">
        <v>8.2650000000000001E-2</v>
      </c>
      <c r="G90" s="83">
        <v>8.2110000000000002E-2</v>
      </c>
      <c r="H90" s="83">
        <v>8.1920000000000007E-2</v>
      </c>
      <c r="I90" s="83">
        <v>8.2489999999999994E-2</v>
      </c>
      <c r="J90" s="83"/>
      <c r="K90" s="13">
        <v>18</v>
      </c>
      <c r="T90" s="4"/>
      <c r="U90" s="4"/>
      <c r="V90" s="4"/>
      <c r="W90" s="4"/>
      <c r="X90" s="4"/>
      <c r="Y90" s="4"/>
      <c r="AA90" s="59"/>
      <c r="AB90" s="59"/>
      <c r="AC90" s="59"/>
      <c r="AD90" s="59"/>
      <c r="AE90" s="59"/>
    </row>
    <row r="91" spans="1:31" ht="15" x14ac:dyDescent="0.25">
      <c r="A91" s="33">
        <v>19</v>
      </c>
      <c r="D91" s="83">
        <v>8.0500000000000002E-2</v>
      </c>
      <c r="E91" s="83">
        <v>8.1960000000000005E-2</v>
      </c>
      <c r="F91" s="83">
        <v>8.3049999999999999E-2</v>
      </c>
      <c r="G91" s="83">
        <v>8.2570000000000005E-2</v>
      </c>
      <c r="H91" s="83">
        <v>8.2000000000000003E-2</v>
      </c>
      <c r="I91" s="83">
        <v>8.2659999999999997E-2</v>
      </c>
      <c r="J91" s="83"/>
      <c r="K91" s="13">
        <v>19</v>
      </c>
      <c r="T91" s="4"/>
      <c r="U91" s="4"/>
      <c r="V91" s="4"/>
      <c r="W91" s="4"/>
      <c r="X91" s="4"/>
      <c r="Y91" s="4"/>
      <c r="AA91" s="59"/>
      <c r="AB91" s="59"/>
      <c r="AC91" s="59"/>
      <c r="AD91" s="59"/>
      <c r="AE91" s="59"/>
    </row>
    <row r="92" spans="1:31" ht="15" x14ac:dyDescent="0.25">
      <c r="A92" s="33">
        <v>20</v>
      </c>
      <c r="D92" s="83">
        <v>8.0619999999999997E-2</v>
      </c>
      <c r="E92" s="83">
        <v>8.2369999999999999E-2</v>
      </c>
      <c r="F92" s="83">
        <v>8.3430000000000004E-2</v>
      </c>
      <c r="G92" s="83">
        <v>8.2610000000000003E-2</v>
      </c>
      <c r="H92" s="83">
        <v>8.2189999999999999E-2</v>
      </c>
      <c r="I92" s="83">
        <v>8.2049999999999998E-2</v>
      </c>
      <c r="J92" s="83"/>
      <c r="K92" s="13">
        <v>20</v>
      </c>
      <c r="T92" s="4"/>
      <c r="U92" s="4"/>
      <c r="V92" s="4"/>
      <c r="W92" s="4"/>
      <c r="X92" s="4"/>
      <c r="Y92" s="4"/>
      <c r="AA92" s="59"/>
      <c r="AB92" s="59"/>
      <c r="AC92" s="59"/>
      <c r="AD92" s="59"/>
      <c r="AE92" s="59"/>
    </row>
    <row r="93" spans="1:31" ht="15" x14ac:dyDescent="0.25">
      <c r="A93" s="33">
        <v>21</v>
      </c>
      <c r="D93" s="83">
        <v>8.1100000000000005E-2</v>
      </c>
      <c r="E93" s="83">
        <v>8.2769999999999996E-2</v>
      </c>
      <c r="F93" s="83">
        <v>8.3430000000000004E-2</v>
      </c>
      <c r="G93" s="83">
        <v>8.276E-2</v>
      </c>
      <c r="H93" s="83">
        <v>8.1629999999999994E-2</v>
      </c>
      <c r="I93" s="83">
        <v>8.1930000000000003E-2</v>
      </c>
      <c r="J93" s="83"/>
      <c r="K93" s="13">
        <v>21</v>
      </c>
      <c r="T93" s="4"/>
      <c r="U93" s="4"/>
      <c r="V93" s="4"/>
      <c r="W93" s="4"/>
      <c r="X93" s="4"/>
      <c r="Y93" s="4"/>
      <c r="AA93" s="59"/>
      <c r="AB93" s="59"/>
      <c r="AC93" s="59"/>
      <c r="AD93" s="59"/>
      <c r="AE93" s="59"/>
    </row>
    <row r="94" spans="1:31" ht="15" x14ac:dyDescent="0.25">
      <c r="A94" s="33">
        <v>22</v>
      </c>
      <c r="D94" s="83">
        <v>8.1559999999999994E-2</v>
      </c>
      <c r="E94" s="83">
        <v>8.2799999999999999E-2</v>
      </c>
      <c r="F94" s="83">
        <v>8.3540000000000003E-2</v>
      </c>
      <c r="G94" s="83">
        <v>8.2199999999999995E-2</v>
      </c>
      <c r="H94" s="83">
        <v>8.1530000000000005E-2</v>
      </c>
      <c r="I94" s="83">
        <v>8.301E-2</v>
      </c>
      <c r="J94" s="83"/>
      <c r="K94" s="13">
        <v>22</v>
      </c>
      <c r="T94" s="4"/>
      <c r="U94" s="4"/>
      <c r="V94" s="4"/>
      <c r="W94" s="4"/>
      <c r="X94" s="4"/>
      <c r="Y94" s="4"/>
      <c r="AA94" s="59"/>
      <c r="AB94" s="59"/>
      <c r="AC94" s="59"/>
      <c r="AD94" s="59"/>
      <c r="AE94" s="59"/>
    </row>
    <row r="95" spans="1:31" ht="15" x14ac:dyDescent="0.25">
      <c r="A95" s="33">
        <v>23</v>
      </c>
      <c r="D95" s="83">
        <v>8.1640000000000004E-2</v>
      </c>
      <c r="E95" s="83">
        <v>8.294E-2</v>
      </c>
      <c r="F95" s="83">
        <v>8.2970000000000002E-2</v>
      </c>
      <c r="G95" s="83">
        <v>8.208E-2</v>
      </c>
      <c r="H95" s="83">
        <v>8.2580000000000001E-2</v>
      </c>
      <c r="I95" s="83">
        <v>8.3809999999999996E-2</v>
      </c>
      <c r="J95" s="83"/>
      <c r="K95" s="13">
        <v>23</v>
      </c>
      <c r="T95" s="4"/>
      <c r="U95" s="4"/>
      <c r="V95" s="4"/>
      <c r="W95" s="4"/>
      <c r="X95" s="4"/>
      <c r="Y95" s="4"/>
      <c r="AA95" s="59"/>
      <c r="AB95" s="59"/>
      <c r="AC95" s="59"/>
      <c r="AD95" s="59"/>
    </row>
    <row r="96" spans="1:31" ht="15" x14ac:dyDescent="0.25">
      <c r="A96" s="33">
        <v>24</v>
      </c>
      <c r="D96" s="83">
        <v>8.1809999999999994E-2</v>
      </c>
      <c r="E96" s="83">
        <v>8.2409999999999997E-2</v>
      </c>
      <c r="F96" s="83">
        <v>8.2820000000000005E-2</v>
      </c>
      <c r="G96" s="83">
        <v>8.3070000000000005E-2</v>
      </c>
      <c r="H96" s="83">
        <v>8.3360000000000004E-2</v>
      </c>
      <c r="I96" s="83">
        <v>8.362E-2</v>
      </c>
      <c r="J96" s="83"/>
      <c r="K96" s="13">
        <v>24</v>
      </c>
      <c r="T96" s="4"/>
      <c r="U96" s="4"/>
      <c r="V96" s="4"/>
      <c r="W96" s="4"/>
      <c r="X96" s="4"/>
      <c r="Y96" s="4"/>
      <c r="AA96" s="59"/>
      <c r="AB96" s="59"/>
      <c r="AC96" s="59"/>
      <c r="AD96" s="59"/>
    </row>
    <row r="97" spans="1:31" ht="15" x14ac:dyDescent="0.25">
      <c r="A97" s="33">
        <v>6</v>
      </c>
      <c r="C97" t="s">
        <v>13</v>
      </c>
      <c r="D97" s="82">
        <v>7.2639999999999996E-2</v>
      </c>
      <c r="E97" s="82">
        <v>7.7039999999999997E-2</v>
      </c>
      <c r="F97" s="82">
        <v>8.0019999999999994E-2</v>
      </c>
      <c r="G97" s="82">
        <v>7.7799999999999994E-2</v>
      </c>
      <c r="H97" s="82">
        <v>7.6770000000000005E-2</v>
      </c>
      <c r="I97" s="82">
        <v>7.9030000000000003E-2</v>
      </c>
      <c r="J97" s="82"/>
      <c r="K97" s="13">
        <v>6</v>
      </c>
      <c r="L97" s="14">
        <f>MIN(D97:D115)</f>
        <v>7.2639999999999996E-2</v>
      </c>
      <c r="M97" s="14">
        <f t="shared" ref="M97" si="69">MIN(E97:E115)</f>
        <v>7.7039999999999997E-2</v>
      </c>
      <c r="N97" s="14">
        <f t="shared" ref="N97" si="70">MIN(F97:F115)</f>
        <v>7.9100000000000004E-2</v>
      </c>
      <c r="O97" s="14">
        <f t="shared" ref="O97" si="71">MIN(G97:G115)</f>
        <v>7.7200000000000005E-2</v>
      </c>
      <c r="P97" s="14">
        <f>MIN(H97:H115)</f>
        <v>7.5670000000000001E-2</v>
      </c>
      <c r="Q97" s="14">
        <f t="shared" ref="Q97" si="72">MIN(I97:I115)</f>
        <v>7.6450000000000004E-2</v>
      </c>
      <c r="R97" s="14">
        <f>MIN(L97:Q97)</f>
        <v>7.2639999999999996E-2</v>
      </c>
      <c r="S97" s="14">
        <f>L97</f>
        <v>7.2639999999999996E-2</v>
      </c>
      <c r="T97" s="14">
        <f t="shared" ref="T97" si="73">M97</f>
        <v>7.7039999999999997E-2</v>
      </c>
      <c r="U97" s="14">
        <f t="shared" ref="U97" si="74">N97</f>
        <v>7.9100000000000004E-2</v>
      </c>
      <c r="V97" s="14">
        <f>O97</f>
        <v>7.7200000000000005E-2</v>
      </c>
      <c r="W97" s="14">
        <f>P97</f>
        <v>7.5670000000000001E-2</v>
      </c>
      <c r="X97" s="14">
        <f>Q97</f>
        <v>7.6450000000000004E-2</v>
      </c>
      <c r="Y97" s="16">
        <f>HLOOKUP(R97,S97:X98,2,FALSE)</f>
        <v>42690</v>
      </c>
      <c r="Z97" s="8"/>
      <c r="AA97" s="59"/>
      <c r="AB97" s="59"/>
      <c r="AC97" s="59"/>
      <c r="AD97" s="59"/>
    </row>
    <row r="98" spans="1:31" ht="15" x14ac:dyDescent="0.25">
      <c r="A98" s="33">
        <v>7</v>
      </c>
      <c r="D98" s="82">
        <v>7.3630000000000001E-2</v>
      </c>
      <c r="E98" s="82">
        <v>7.757E-2</v>
      </c>
      <c r="F98" s="82">
        <v>8.0909999999999996E-2</v>
      </c>
      <c r="G98" s="82">
        <v>7.9009999999999997E-2</v>
      </c>
      <c r="H98" s="82">
        <v>7.7490000000000003E-2</v>
      </c>
      <c r="I98" s="82">
        <v>7.9200000000000007E-2</v>
      </c>
      <c r="J98" s="82"/>
      <c r="K98" s="13">
        <v>7</v>
      </c>
      <c r="L98" s="17">
        <f>-VLOOKUP(L97,$D$97:$K$115,8,FALSE)</f>
        <v>-6</v>
      </c>
      <c r="M98" s="17">
        <f>-VLOOKUP(M97,$E$97:$K$115,7,FALSE)</f>
        <v>-6</v>
      </c>
      <c r="N98" s="17">
        <f>-VLOOKUP(N97,$F$97:$K$115,6,FALSE)</f>
        <v>-12</v>
      </c>
      <c r="O98" s="17">
        <f>-VLOOKUP(O97,$G$97:$K$115,5,FALSE)</f>
        <v>-11</v>
      </c>
      <c r="P98" s="17">
        <f>-VLOOKUP(P97,$H$97:$K$115,4,FALSE)</f>
        <v>-10</v>
      </c>
      <c r="Q98" s="17">
        <f>-VLOOKUP(Q97,$I$97:$K$115,3,FALSE)</f>
        <v>-9</v>
      </c>
      <c r="R98" s="13"/>
      <c r="S98" s="16">
        <f>$L$1</f>
        <v>42690</v>
      </c>
      <c r="T98" s="16">
        <f>$M$1</f>
        <v>42720</v>
      </c>
      <c r="U98" s="16">
        <f>$N$1</f>
        <v>42751</v>
      </c>
      <c r="V98" s="16">
        <f>$O$1</f>
        <v>42782</v>
      </c>
      <c r="W98" s="16">
        <f>$P$1</f>
        <v>42810</v>
      </c>
      <c r="X98" s="16">
        <f>$Q$1</f>
        <v>42841</v>
      </c>
      <c r="Y98" s="17">
        <f>IF(L1=Y97,L99,IF(M1=Y97,M99,IF(N1=Y97,N99,IF(O1=Y97,O99,IF(P20=Y97,P99,IF(Q1=Y97,Q99))))))</f>
        <v>6</v>
      </c>
      <c r="Z98" s="9"/>
    </row>
    <row r="99" spans="1:31" ht="15" x14ac:dyDescent="0.25">
      <c r="A99" s="33">
        <v>8</v>
      </c>
      <c r="D99" s="82">
        <v>7.4499999999999997E-2</v>
      </c>
      <c r="E99" s="82">
        <v>7.8659999999999994E-2</v>
      </c>
      <c r="F99" s="82">
        <v>8.1559999999999994E-2</v>
      </c>
      <c r="G99" s="82">
        <v>7.9380000000000006E-2</v>
      </c>
      <c r="H99" s="82">
        <v>7.7829999999999996E-2</v>
      </c>
      <c r="I99" s="82">
        <v>7.7350000000000002E-2</v>
      </c>
      <c r="J99" s="82"/>
      <c r="K99" s="13">
        <v>8</v>
      </c>
      <c r="L99" s="17">
        <f>L98*-1</f>
        <v>6</v>
      </c>
      <c r="M99" s="17">
        <f t="shared" ref="M99" si="75">M98*-1</f>
        <v>6</v>
      </c>
      <c r="N99" s="17">
        <f t="shared" ref="N99:P99" si="76">N98*-1</f>
        <v>12</v>
      </c>
      <c r="O99" s="17">
        <f t="shared" ref="O99:Q99" si="77">O98*-1</f>
        <v>11</v>
      </c>
      <c r="P99" s="17">
        <f t="shared" si="76"/>
        <v>10</v>
      </c>
      <c r="Q99" s="17">
        <f t="shared" si="77"/>
        <v>9</v>
      </c>
      <c r="R99" s="13"/>
      <c r="S99" s="13"/>
      <c r="T99" s="13"/>
      <c r="U99" s="13"/>
      <c r="V99" s="13"/>
      <c r="W99" s="13"/>
      <c r="X99" s="13"/>
      <c r="Y99" s="13"/>
      <c r="Z99" s="5"/>
    </row>
    <row r="100" spans="1:31" ht="15" x14ac:dyDescent="0.25">
      <c r="A100" s="33">
        <v>9</v>
      </c>
      <c r="D100" s="82">
        <v>7.5829999999999995E-2</v>
      </c>
      <c r="E100" s="82">
        <v>7.9469999999999999E-2</v>
      </c>
      <c r="F100" s="82">
        <v>8.1629999999999994E-2</v>
      </c>
      <c r="G100" s="82">
        <v>7.9469999999999999E-2</v>
      </c>
      <c r="H100" s="82">
        <v>7.6350000000000001E-2</v>
      </c>
      <c r="I100" s="82">
        <v>7.6450000000000004E-2</v>
      </c>
      <c r="J100" s="82"/>
      <c r="K100" s="13">
        <v>9</v>
      </c>
      <c r="L100" s="5"/>
      <c r="M100" s="5"/>
      <c r="N100" s="5"/>
      <c r="O100" s="5"/>
      <c r="P100" s="5"/>
      <c r="Q100" s="13"/>
      <c r="R100" s="5"/>
      <c r="S100" s="5"/>
      <c r="T100" s="5"/>
      <c r="U100" s="5"/>
      <c r="V100" s="5"/>
      <c r="W100" s="5"/>
      <c r="X100" s="13"/>
      <c r="Y100" s="5"/>
      <c r="Z100" s="5"/>
      <c r="AB100" s="33"/>
      <c r="AC100" s="33"/>
      <c r="AD100" s="33"/>
    </row>
    <row r="101" spans="1:31" ht="15" x14ac:dyDescent="0.25">
      <c r="A101" s="33">
        <v>10</v>
      </c>
      <c r="D101" s="82">
        <v>7.6859999999999998E-2</v>
      </c>
      <c r="E101" s="82">
        <v>7.9719999999999999E-2</v>
      </c>
      <c r="F101" s="82">
        <v>8.1500000000000003E-2</v>
      </c>
      <c r="G101" s="82">
        <v>7.7990000000000004E-2</v>
      </c>
      <c r="H101" s="82">
        <v>7.5670000000000001E-2</v>
      </c>
      <c r="I101" s="82">
        <v>7.9250000000000001E-2</v>
      </c>
      <c r="J101" s="82"/>
      <c r="K101" s="13">
        <v>10</v>
      </c>
      <c r="L101" s="5"/>
      <c r="M101" s="5"/>
      <c r="N101" s="5"/>
      <c r="O101" s="5"/>
      <c r="P101" s="5"/>
      <c r="Q101" s="13"/>
      <c r="R101" s="5"/>
      <c r="S101" s="5"/>
      <c r="T101" s="5"/>
      <c r="U101" s="5"/>
      <c r="V101" s="5"/>
      <c r="W101" s="5"/>
      <c r="X101" s="13"/>
      <c r="Y101" s="5"/>
      <c r="Z101" s="5"/>
      <c r="AA101" s="33"/>
      <c r="AB101" s="33"/>
      <c r="AC101" s="33"/>
      <c r="AD101" s="33"/>
    </row>
    <row r="102" spans="1:31" ht="15" x14ac:dyDescent="0.25">
      <c r="A102" s="33">
        <v>11</v>
      </c>
      <c r="D102" s="82">
        <v>7.7299999999999994E-2</v>
      </c>
      <c r="E102" s="82">
        <v>7.9769999999999994E-2</v>
      </c>
      <c r="F102" s="82">
        <v>0.08</v>
      </c>
      <c r="G102" s="82">
        <v>7.7200000000000005E-2</v>
      </c>
      <c r="H102" s="82">
        <v>7.8270000000000006E-2</v>
      </c>
      <c r="I102" s="82">
        <v>8.0990000000000006E-2</v>
      </c>
      <c r="J102" s="82"/>
      <c r="K102" s="13">
        <v>11</v>
      </c>
      <c r="L102" s="5"/>
      <c r="M102" s="5"/>
      <c r="N102" s="5"/>
      <c r="O102" s="5"/>
      <c r="P102" s="5"/>
      <c r="Q102" s="13"/>
      <c r="R102" s="5"/>
      <c r="S102" s="5"/>
      <c r="T102" s="5"/>
      <c r="U102" s="5"/>
      <c r="V102" s="5"/>
      <c r="W102" s="5"/>
      <c r="X102" s="13"/>
      <c r="Y102" s="5"/>
      <c r="Z102" s="5"/>
      <c r="AA102" s="33"/>
      <c r="AB102" s="33"/>
      <c r="AC102" s="33"/>
      <c r="AD102" s="33"/>
    </row>
    <row r="103" spans="1:31" ht="15" x14ac:dyDescent="0.25">
      <c r="A103" s="33">
        <v>12</v>
      </c>
      <c r="D103" s="82">
        <v>7.7530000000000002E-2</v>
      </c>
      <c r="E103" s="82">
        <v>7.8539999999999999E-2</v>
      </c>
      <c r="F103" s="82">
        <v>7.9100000000000004E-2</v>
      </c>
      <c r="G103" s="82">
        <v>7.9439999999999997E-2</v>
      </c>
      <c r="H103" s="82">
        <v>7.9939999999999997E-2</v>
      </c>
      <c r="I103" s="82">
        <v>8.0280000000000004E-2</v>
      </c>
      <c r="J103" s="82"/>
      <c r="K103" s="13">
        <v>12</v>
      </c>
      <c r="L103" s="5"/>
      <c r="M103" s="5"/>
      <c r="N103" s="5"/>
      <c r="O103" s="5"/>
      <c r="P103" s="5"/>
      <c r="Q103" s="13"/>
      <c r="R103" s="5"/>
      <c r="S103" s="5"/>
      <c r="T103" s="5"/>
      <c r="U103" s="5"/>
      <c r="V103" s="5"/>
      <c r="W103" s="5"/>
      <c r="X103" s="13"/>
      <c r="Y103" s="5"/>
      <c r="Z103" s="5"/>
      <c r="AA103" s="33"/>
      <c r="AB103" s="33"/>
      <c r="AC103" s="33"/>
      <c r="AD103" s="33"/>
    </row>
    <row r="104" spans="1:31" ht="15" x14ac:dyDescent="0.25">
      <c r="A104" s="33">
        <v>13</v>
      </c>
      <c r="D104" s="82">
        <v>7.6560000000000003E-2</v>
      </c>
      <c r="E104" s="82">
        <v>7.7840000000000006E-2</v>
      </c>
      <c r="F104" s="82">
        <v>8.0979999999999996E-2</v>
      </c>
      <c r="G104" s="82">
        <v>8.0879999999999994E-2</v>
      </c>
      <c r="H104" s="82">
        <v>7.9380000000000006E-2</v>
      </c>
      <c r="I104" s="82">
        <v>7.8759999999999997E-2</v>
      </c>
      <c r="J104" s="82"/>
      <c r="K104" s="13">
        <v>13</v>
      </c>
      <c r="L104" s="5"/>
      <c r="M104" s="5"/>
      <c r="N104" s="5"/>
      <c r="O104" s="5"/>
      <c r="P104" s="5"/>
      <c r="Q104" s="13"/>
      <c r="R104" s="5"/>
      <c r="S104" s="5"/>
      <c r="T104" s="5"/>
      <c r="U104" s="5"/>
      <c r="V104" s="5"/>
      <c r="W104" s="5"/>
      <c r="X104" s="13"/>
      <c r="Y104" s="5"/>
      <c r="Z104" s="5"/>
      <c r="AA104" s="33"/>
      <c r="AB104" s="33">
        <f>AB76+0.002</f>
        <v>2E-3</v>
      </c>
      <c r="AC104" s="33">
        <f t="shared" ref="AC104:AE104" si="78">AC76+0.002</f>
        <v>2E-3</v>
      </c>
      <c r="AD104" s="33">
        <f t="shared" si="78"/>
        <v>2E-3</v>
      </c>
      <c r="AE104" s="33">
        <f t="shared" si="78"/>
        <v>2E-3</v>
      </c>
    </row>
    <row r="105" spans="1:31" ht="15" x14ac:dyDescent="0.25">
      <c r="A105" s="33">
        <v>14</v>
      </c>
      <c r="D105" s="82">
        <v>7.6060000000000003E-2</v>
      </c>
      <c r="E105" s="82">
        <v>7.9670000000000005E-2</v>
      </c>
      <c r="F105" s="82">
        <v>8.2189999999999999E-2</v>
      </c>
      <c r="G105" s="82">
        <v>8.029E-2</v>
      </c>
      <c r="H105" s="82">
        <v>7.8030000000000002E-2</v>
      </c>
      <c r="I105" s="82">
        <v>7.8950000000000006E-2</v>
      </c>
      <c r="J105" s="82"/>
      <c r="K105" s="13">
        <v>14</v>
      </c>
      <c r="L105" s="5"/>
      <c r="M105" s="5"/>
      <c r="N105" s="5"/>
      <c r="O105" s="5"/>
      <c r="P105" s="5"/>
      <c r="Q105" s="13"/>
      <c r="R105" s="5"/>
      <c r="S105" s="5"/>
      <c r="T105" s="5"/>
      <c r="U105" s="5"/>
      <c r="V105" s="5"/>
      <c r="W105" s="5"/>
      <c r="X105" s="13"/>
      <c r="Y105" s="5"/>
      <c r="Z105" s="5"/>
      <c r="AA105" s="33"/>
      <c r="AB105" s="33">
        <f t="shared" ref="AB105:AE105" si="79">AB77+0.002</f>
        <v>2E-3</v>
      </c>
      <c r="AC105" s="33">
        <f t="shared" si="79"/>
        <v>2E-3</v>
      </c>
      <c r="AD105" s="33">
        <f t="shared" si="79"/>
        <v>2E-3</v>
      </c>
      <c r="AE105" s="33">
        <f t="shared" si="79"/>
        <v>2E-3</v>
      </c>
    </row>
    <row r="106" spans="1:31" ht="15" x14ac:dyDescent="0.25">
      <c r="A106" s="33">
        <v>15</v>
      </c>
      <c r="D106" s="82">
        <v>7.7909999999999993E-2</v>
      </c>
      <c r="E106" s="82">
        <v>8.0890000000000004E-2</v>
      </c>
      <c r="F106" s="82">
        <v>8.1549999999999997E-2</v>
      </c>
      <c r="G106" s="82">
        <v>7.8979999999999995E-2</v>
      </c>
      <c r="H106" s="82">
        <v>7.825E-2</v>
      </c>
      <c r="I106" s="82">
        <v>7.9200000000000007E-2</v>
      </c>
      <c r="J106" s="82"/>
      <c r="K106" s="13">
        <v>15</v>
      </c>
      <c r="L106" s="5"/>
      <c r="M106" s="5"/>
      <c r="N106" s="5"/>
      <c r="O106" s="5"/>
      <c r="P106" s="5"/>
      <c r="Q106" s="13"/>
      <c r="R106" s="5"/>
      <c r="S106" s="5"/>
      <c r="T106" s="5"/>
      <c r="U106" s="5"/>
      <c r="V106" s="5"/>
      <c r="W106" s="5"/>
      <c r="X106" s="13"/>
      <c r="Y106" s="5"/>
      <c r="Z106" s="5"/>
      <c r="AA106" s="33"/>
      <c r="AB106" s="33">
        <f t="shared" ref="AB106:AE106" si="80">AB78+0.002</f>
        <v>2E-3</v>
      </c>
      <c r="AC106" s="33">
        <f t="shared" si="80"/>
        <v>2E-3</v>
      </c>
      <c r="AD106" s="33">
        <f t="shared" si="80"/>
        <v>2E-3</v>
      </c>
      <c r="AE106" s="33">
        <f t="shared" si="80"/>
        <v>2E-3</v>
      </c>
    </row>
    <row r="107" spans="1:31" ht="15" x14ac:dyDescent="0.25">
      <c r="A107" s="33">
        <v>16</v>
      </c>
      <c r="D107" s="82">
        <v>7.9170000000000004E-2</v>
      </c>
      <c r="E107" s="82">
        <v>8.0379999999999993E-2</v>
      </c>
      <c r="F107" s="82">
        <v>8.0269999999999994E-2</v>
      </c>
      <c r="G107" s="82">
        <v>7.9130000000000006E-2</v>
      </c>
      <c r="H107" s="82">
        <v>7.8530000000000003E-2</v>
      </c>
      <c r="I107" s="82">
        <v>7.9850000000000004E-2</v>
      </c>
      <c r="J107" s="82"/>
      <c r="K107" s="13">
        <v>16</v>
      </c>
      <c r="L107" s="5"/>
      <c r="M107" s="5"/>
      <c r="N107" s="5"/>
      <c r="O107" s="5"/>
      <c r="P107" s="5"/>
      <c r="Q107" s="13"/>
      <c r="R107" s="5"/>
      <c r="S107" s="5"/>
      <c r="T107" s="5"/>
      <c r="U107" s="5"/>
      <c r="V107" s="5"/>
      <c r="W107" s="5"/>
      <c r="X107" s="13"/>
      <c r="Y107" s="5"/>
      <c r="Z107" s="5"/>
      <c r="AA107" s="33"/>
      <c r="AB107" s="33">
        <f t="shared" ref="AB107:AE107" si="81">AB79+0.002</f>
        <v>2E-3</v>
      </c>
      <c r="AC107" s="33">
        <f t="shared" si="81"/>
        <v>2E-3</v>
      </c>
      <c r="AD107" s="33">
        <f t="shared" si="81"/>
        <v>2E-3</v>
      </c>
      <c r="AE107" s="33">
        <f t="shared" si="81"/>
        <v>2E-3</v>
      </c>
    </row>
    <row r="108" spans="1:31" ht="15" x14ac:dyDescent="0.25">
      <c r="A108" s="33">
        <v>17</v>
      </c>
      <c r="D108" s="82">
        <v>7.8789999999999999E-2</v>
      </c>
      <c r="E108" s="82">
        <v>7.9240000000000005E-2</v>
      </c>
      <c r="F108" s="82">
        <v>8.0329999999999999E-2</v>
      </c>
      <c r="G108" s="82">
        <v>7.9339999999999994E-2</v>
      </c>
      <c r="H108" s="82">
        <v>7.9170000000000004E-2</v>
      </c>
      <c r="I108" s="82">
        <v>8.0439999999999998E-2</v>
      </c>
      <c r="J108" s="82"/>
      <c r="K108" s="13">
        <v>17</v>
      </c>
      <c r="L108" s="5"/>
      <c r="M108" s="5"/>
      <c r="N108" s="5"/>
      <c r="O108" s="5"/>
      <c r="P108" s="5"/>
      <c r="Q108" s="13"/>
      <c r="R108" s="5"/>
      <c r="S108" s="5"/>
      <c r="T108" s="5"/>
      <c r="U108" s="5"/>
      <c r="V108" s="5"/>
      <c r="W108" s="5"/>
      <c r="X108" s="13"/>
      <c r="Y108" s="5"/>
      <c r="Z108" s="5"/>
      <c r="AA108" s="33"/>
      <c r="AB108" s="33">
        <f t="shared" ref="AB108:AE108" si="82">AB80+0.002</f>
        <v>2E-3</v>
      </c>
      <c r="AC108" s="33">
        <f t="shared" si="82"/>
        <v>2E-3</v>
      </c>
      <c r="AD108" s="33">
        <f t="shared" si="82"/>
        <v>2E-3</v>
      </c>
      <c r="AE108" s="33">
        <f t="shared" si="82"/>
        <v>2E-3</v>
      </c>
    </row>
    <row r="109" spans="1:31" ht="15" x14ac:dyDescent="0.25">
      <c r="A109" s="33">
        <v>18</v>
      </c>
      <c r="D109" s="82">
        <v>7.7789999999999998E-2</v>
      </c>
      <c r="E109" s="82">
        <v>7.9350000000000004E-2</v>
      </c>
      <c r="F109" s="82">
        <v>8.047E-2</v>
      </c>
      <c r="G109" s="82">
        <v>7.9909999999999995E-2</v>
      </c>
      <c r="H109" s="82">
        <v>7.9769999999999994E-2</v>
      </c>
      <c r="I109" s="82">
        <v>8.0519999999999994E-2</v>
      </c>
      <c r="J109" s="82"/>
      <c r="K109" s="13">
        <v>18</v>
      </c>
      <c r="L109" s="5"/>
      <c r="M109" s="5"/>
      <c r="N109" s="5"/>
      <c r="O109" s="5"/>
      <c r="P109" s="5"/>
      <c r="Q109" s="13"/>
      <c r="R109" s="5"/>
      <c r="S109" s="5"/>
      <c r="T109" s="5"/>
      <c r="U109" s="5"/>
      <c r="V109" s="5"/>
      <c r="W109" s="5"/>
      <c r="X109" s="13"/>
      <c r="Y109" s="5"/>
      <c r="Z109" s="5"/>
      <c r="AA109" s="33"/>
      <c r="AB109" s="33">
        <f t="shared" ref="AB109:AE109" si="83">AB81+0.002</f>
        <v>2E-3</v>
      </c>
      <c r="AC109" s="33">
        <f t="shared" si="83"/>
        <v>2E-3</v>
      </c>
      <c r="AD109" s="33">
        <f t="shared" si="83"/>
        <v>2E-3</v>
      </c>
      <c r="AE109" s="33">
        <f t="shared" si="83"/>
        <v>2E-3</v>
      </c>
    </row>
    <row r="110" spans="1:31" ht="15" x14ac:dyDescent="0.25">
      <c r="A110" s="33">
        <v>19</v>
      </c>
      <c r="D110" s="82">
        <v>7.7969999999999998E-2</v>
      </c>
      <c r="E110" s="82">
        <v>7.9530000000000003E-2</v>
      </c>
      <c r="F110" s="82">
        <v>8.0939999999999998E-2</v>
      </c>
      <c r="G110" s="82">
        <v>8.0430000000000001E-2</v>
      </c>
      <c r="H110" s="82">
        <v>7.9869999999999997E-2</v>
      </c>
      <c r="I110" s="82">
        <v>8.0610000000000001E-2</v>
      </c>
      <c r="J110" s="82"/>
      <c r="K110" s="13">
        <v>19</v>
      </c>
      <c r="L110" s="5"/>
      <c r="M110" s="5"/>
      <c r="N110" s="5"/>
      <c r="O110" s="5"/>
      <c r="P110" s="5"/>
      <c r="Q110" s="13"/>
      <c r="R110" s="5"/>
      <c r="S110" s="5"/>
      <c r="T110" s="5"/>
      <c r="U110" s="5"/>
      <c r="V110" s="5"/>
      <c r="W110" s="5"/>
      <c r="X110" s="13"/>
      <c r="Y110" s="5"/>
      <c r="Z110" s="5"/>
      <c r="AA110" s="33"/>
      <c r="AB110" s="33">
        <f t="shared" ref="AB110:AE110" si="84">AB82+0.002</f>
        <v>2E-3</v>
      </c>
      <c r="AC110" s="33">
        <f t="shared" si="84"/>
        <v>2E-3</v>
      </c>
      <c r="AD110" s="33">
        <f t="shared" si="84"/>
        <v>2E-3</v>
      </c>
      <c r="AE110" s="33">
        <f t="shared" si="84"/>
        <v>2E-3</v>
      </c>
    </row>
    <row r="111" spans="1:31" ht="15" x14ac:dyDescent="0.25">
      <c r="A111" s="33">
        <v>20</v>
      </c>
      <c r="D111" s="82">
        <v>7.8200000000000006E-2</v>
      </c>
      <c r="E111" s="82">
        <v>8.0019999999999994E-2</v>
      </c>
      <c r="F111" s="82">
        <v>8.1379999999999994E-2</v>
      </c>
      <c r="G111" s="82">
        <v>8.0500000000000002E-2</v>
      </c>
      <c r="H111" s="82">
        <v>7.9990000000000006E-2</v>
      </c>
      <c r="I111" s="82">
        <v>7.9920000000000005E-2</v>
      </c>
      <c r="J111" s="82"/>
      <c r="K111" s="13">
        <v>20</v>
      </c>
      <c r="L111" s="5"/>
      <c r="M111" s="5"/>
      <c r="N111" s="5"/>
      <c r="O111" s="5"/>
      <c r="P111" s="5"/>
      <c r="Q111" s="13"/>
      <c r="R111" s="5"/>
      <c r="S111" s="5"/>
      <c r="T111" s="5"/>
      <c r="U111" s="5"/>
      <c r="V111" s="5"/>
      <c r="W111" s="5"/>
      <c r="X111" s="13"/>
      <c r="Y111" s="5"/>
      <c r="Z111" s="5"/>
      <c r="AA111" s="33"/>
      <c r="AB111" s="33">
        <f t="shared" ref="AB111:AE111" si="85">AB83+0.002</f>
        <v>2E-3</v>
      </c>
      <c r="AC111" s="33">
        <f t="shared" si="85"/>
        <v>2E-3</v>
      </c>
      <c r="AD111" s="33">
        <f t="shared" si="85"/>
        <v>2E-3</v>
      </c>
      <c r="AE111" s="33">
        <f t="shared" si="85"/>
        <v>2E-3</v>
      </c>
    </row>
    <row r="112" spans="1:31" ht="15" x14ac:dyDescent="0.25">
      <c r="A112" s="33">
        <v>21</v>
      </c>
      <c r="D112" s="82">
        <v>7.8740000000000004E-2</v>
      </c>
      <c r="E112" s="82">
        <v>8.0479999999999996E-2</v>
      </c>
      <c r="F112" s="82">
        <v>8.14E-2</v>
      </c>
      <c r="G112" s="82">
        <v>8.0579999999999999E-2</v>
      </c>
      <c r="H112" s="82">
        <v>7.9369999999999996E-2</v>
      </c>
      <c r="I112" s="82">
        <v>7.9579999999999998E-2</v>
      </c>
      <c r="J112" s="82"/>
      <c r="K112" s="13">
        <v>21</v>
      </c>
      <c r="L112" s="5"/>
      <c r="M112" s="5"/>
      <c r="N112" s="5"/>
      <c r="O112" s="5"/>
      <c r="P112" s="5"/>
      <c r="Q112" s="13"/>
      <c r="R112" s="5"/>
      <c r="S112" s="5"/>
      <c r="T112" s="5"/>
      <c r="U112" s="5"/>
      <c r="V112" s="5"/>
      <c r="W112" s="5"/>
      <c r="X112" s="13"/>
      <c r="Y112" s="5"/>
      <c r="Z112" s="5"/>
      <c r="AA112" s="33"/>
      <c r="AB112" s="33">
        <f t="shared" ref="AB112:AE112" si="86">AB84+0.002</f>
        <v>2E-3</v>
      </c>
      <c r="AC112" s="33">
        <f t="shared" si="86"/>
        <v>2E-3</v>
      </c>
      <c r="AD112" s="33">
        <f t="shared" si="86"/>
        <v>2E-3</v>
      </c>
      <c r="AE112" s="33">
        <f t="shared" si="86"/>
        <v>2E-3</v>
      </c>
    </row>
    <row r="113" spans="1:31" ht="15" x14ac:dyDescent="0.25">
      <c r="A113" s="33">
        <v>22</v>
      </c>
      <c r="D113" s="82">
        <v>7.9240000000000005E-2</v>
      </c>
      <c r="E113" s="82">
        <v>8.054E-2</v>
      </c>
      <c r="F113" s="82">
        <v>8.1439999999999999E-2</v>
      </c>
      <c r="G113" s="82">
        <v>7.9960000000000003E-2</v>
      </c>
      <c r="H113" s="82">
        <v>7.9070000000000001E-2</v>
      </c>
      <c r="I113" s="82">
        <v>8.0750000000000002E-2</v>
      </c>
      <c r="J113" s="82"/>
      <c r="K113" s="13">
        <v>22</v>
      </c>
      <c r="L113" s="5"/>
      <c r="M113" s="5"/>
      <c r="N113" s="5"/>
      <c r="O113" s="5"/>
      <c r="P113" s="5"/>
      <c r="Q113" s="13"/>
      <c r="R113" s="5"/>
      <c r="S113" s="5"/>
      <c r="T113" s="5"/>
      <c r="U113" s="5"/>
      <c r="V113" s="5"/>
      <c r="W113" s="5"/>
      <c r="X113" s="13"/>
      <c r="Y113" s="5"/>
      <c r="Z113" s="5"/>
      <c r="AA113" s="33"/>
      <c r="AB113" s="33">
        <f t="shared" ref="AB113:AE113" si="87">AB85+0.002</f>
        <v>2E-3</v>
      </c>
      <c r="AC113" s="33">
        <f t="shared" si="87"/>
        <v>2E-3</v>
      </c>
      <c r="AD113" s="33">
        <f t="shared" si="87"/>
        <v>2E-3</v>
      </c>
      <c r="AE113" s="33">
        <f t="shared" si="87"/>
        <v>2E-3</v>
      </c>
    </row>
    <row r="114" spans="1:31" ht="15" x14ac:dyDescent="0.25">
      <c r="A114" s="33">
        <v>23</v>
      </c>
      <c r="D114" s="82">
        <v>7.9339999999999994E-2</v>
      </c>
      <c r="E114" s="82">
        <v>8.0610000000000001E-2</v>
      </c>
      <c r="F114" s="82">
        <v>8.0820000000000003E-2</v>
      </c>
      <c r="G114" s="82">
        <v>7.9649999999999999E-2</v>
      </c>
      <c r="H114" s="82">
        <v>8.022E-2</v>
      </c>
      <c r="I114" s="82">
        <v>8.1559999999999994E-2</v>
      </c>
      <c r="J114" s="82"/>
      <c r="K114" s="13">
        <v>23</v>
      </c>
      <c r="L114" s="5"/>
      <c r="M114" s="5"/>
      <c r="N114" s="5"/>
      <c r="O114" s="5"/>
      <c r="P114" s="5"/>
      <c r="Q114" s="13"/>
      <c r="R114" s="5"/>
      <c r="S114" s="5"/>
      <c r="T114" s="5"/>
      <c r="U114" s="5"/>
      <c r="V114" s="5"/>
      <c r="W114" s="5"/>
      <c r="X114" s="13"/>
      <c r="Y114" s="5"/>
      <c r="Z114" s="5"/>
      <c r="AA114" s="33"/>
      <c r="AB114" s="33">
        <f t="shared" ref="AB114:AE114" si="88">AB86+0.002</f>
        <v>2E-3</v>
      </c>
      <c r="AC114" s="33">
        <f t="shared" si="88"/>
        <v>2E-3</v>
      </c>
      <c r="AD114" s="33">
        <f t="shared" si="88"/>
        <v>2E-3</v>
      </c>
      <c r="AE114" s="33">
        <f t="shared" si="88"/>
        <v>2E-3</v>
      </c>
    </row>
    <row r="115" spans="1:31" ht="15" x14ac:dyDescent="0.25">
      <c r="A115" s="33">
        <v>24</v>
      </c>
      <c r="D115" s="82">
        <v>7.9460000000000003E-2</v>
      </c>
      <c r="E115" s="82">
        <v>8.0049999999999996E-2</v>
      </c>
      <c r="F115" s="82">
        <v>8.0479999999999996E-2</v>
      </c>
      <c r="G115" s="82">
        <v>8.072E-2</v>
      </c>
      <c r="H115" s="82">
        <v>8.1009999999999999E-2</v>
      </c>
      <c r="I115" s="82">
        <v>8.1250000000000003E-2</v>
      </c>
      <c r="J115" s="82"/>
      <c r="K115" s="13">
        <v>24</v>
      </c>
      <c r="L115" s="5"/>
      <c r="M115" s="5"/>
      <c r="N115" s="5"/>
      <c r="O115" s="5"/>
      <c r="P115" s="5"/>
      <c r="Q115" s="13"/>
      <c r="R115" s="5"/>
      <c r="S115" s="5"/>
      <c r="T115" s="5"/>
      <c r="U115" s="5"/>
      <c r="V115" s="5"/>
      <c r="W115" s="5"/>
      <c r="X115" s="13"/>
      <c r="Y115" s="5"/>
      <c r="Z115" s="5"/>
      <c r="AA115" s="33"/>
      <c r="AB115" s="33">
        <f t="shared" ref="AB115:AE115" si="89">AB87+0.002</f>
        <v>2E-3</v>
      </c>
      <c r="AC115" s="33">
        <f t="shared" si="89"/>
        <v>2E-3</v>
      </c>
      <c r="AD115" s="33">
        <f t="shared" si="89"/>
        <v>2E-3</v>
      </c>
      <c r="AE115" s="33">
        <f t="shared" si="89"/>
        <v>2E-3</v>
      </c>
    </row>
    <row r="116" spans="1:31" x14ac:dyDescent="0.2">
      <c r="D116" s="84"/>
      <c r="E116" s="84"/>
      <c r="F116" s="84"/>
      <c r="G116" s="84"/>
      <c r="H116" s="84"/>
      <c r="I116" s="84"/>
      <c r="AA116" s="33"/>
      <c r="AB116" s="33">
        <f t="shared" ref="AB116:AE116" si="90">AB88+0.002</f>
        <v>2E-3</v>
      </c>
      <c r="AC116" s="33">
        <f t="shared" si="90"/>
        <v>2E-3</v>
      </c>
      <c r="AD116" s="33">
        <f t="shared" si="90"/>
        <v>2E-3</v>
      </c>
      <c r="AE116" s="33">
        <f t="shared" si="90"/>
        <v>2E-3</v>
      </c>
    </row>
    <row r="117" spans="1:31" x14ac:dyDescent="0.2">
      <c r="AA117" s="33"/>
      <c r="AB117" s="33">
        <f t="shared" ref="AB117:AE117" si="91">AB89+0.002</f>
        <v>2E-3</v>
      </c>
      <c r="AC117" s="33">
        <f t="shared" si="91"/>
        <v>2E-3</v>
      </c>
      <c r="AD117" s="33">
        <f t="shared" si="91"/>
        <v>2E-3</v>
      </c>
      <c r="AE117" s="33">
        <f t="shared" si="91"/>
        <v>2E-3</v>
      </c>
    </row>
    <row r="118" spans="1:31" x14ac:dyDescent="0.2">
      <c r="AA118" s="33"/>
      <c r="AB118" s="33">
        <f t="shared" ref="AB118:AE118" si="92">AB90+0.002</f>
        <v>2E-3</v>
      </c>
      <c r="AC118" s="33">
        <f t="shared" si="92"/>
        <v>2E-3</v>
      </c>
      <c r="AD118" s="33">
        <f t="shared" si="92"/>
        <v>2E-3</v>
      </c>
      <c r="AE118" s="33">
        <f t="shared" si="92"/>
        <v>2E-3</v>
      </c>
    </row>
    <row r="119" spans="1:31" x14ac:dyDescent="0.2">
      <c r="AA119" s="33"/>
      <c r="AB119" s="33">
        <f t="shared" ref="AB119:AE119" si="93">AB91+0.002</f>
        <v>2E-3</v>
      </c>
      <c r="AC119" s="33">
        <f t="shared" si="93"/>
        <v>2E-3</v>
      </c>
      <c r="AD119" s="33">
        <f t="shared" si="93"/>
        <v>2E-3</v>
      </c>
      <c r="AE119" s="33">
        <f t="shared" si="93"/>
        <v>2E-3</v>
      </c>
    </row>
    <row r="120" spans="1:31" x14ac:dyDescent="0.2">
      <c r="AA120" s="33"/>
      <c r="AB120" s="33">
        <f t="shared" ref="AB120:AE120" si="94">AB92+0.002</f>
        <v>2E-3</v>
      </c>
      <c r="AC120" s="33">
        <f t="shared" si="94"/>
        <v>2E-3</v>
      </c>
      <c r="AD120" s="33">
        <f t="shared" si="94"/>
        <v>2E-3</v>
      </c>
      <c r="AE120" s="33">
        <f t="shared" si="94"/>
        <v>2E-3</v>
      </c>
    </row>
    <row r="121" spans="1:31" x14ac:dyDescent="0.2">
      <c r="AB121" s="33">
        <f t="shared" ref="AB121:AE121" si="95">AB93+0.002</f>
        <v>2E-3</v>
      </c>
      <c r="AC121" s="33">
        <f t="shared" si="95"/>
        <v>2E-3</v>
      </c>
      <c r="AD121" s="33">
        <f t="shared" si="95"/>
        <v>2E-3</v>
      </c>
      <c r="AE121" s="33">
        <f t="shared" si="95"/>
        <v>2E-3</v>
      </c>
    </row>
    <row r="122" spans="1:31" x14ac:dyDescent="0.2">
      <c r="AB122" s="33">
        <f t="shared" ref="AB122:AE122" si="96">AB94+0.002</f>
        <v>2E-3</v>
      </c>
      <c r="AC122" s="33">
        <f t="shared" si="96"/>
        <v>2E-3</v>
      </c>
      <c r="AD122" s="33">
        <f t="shared" si="96"/>
        <v>2E-3</v>
      </c>
      <c r="AE122" s="33">
        <f t="shared" si="96"/>
        <v>2E-3</v>
      </c>
    </row>
    <row r="123" spans="1:31" x14ac:dyDescent="0.2">
      <c r="AB123" s="33"/>
      <c r="AC123" s="33"/>
      <c r="AD123" s="33"/>
      <c r="AE123" s="33"/>
    </row>
    <row r="124" spans="1:31" x14ac:dyDescent="0.2">
      <c r="AB124" s="33"/>
      <c r="AC124" s="33"/>
      <c r="AD124" s="33"/>
      <c r="AE124" s="33"/>
    </row>
    <row r="125" spans="1:31" x14ac:dyDescent="0.2">
      <c r="AB125" s="33"/>
      <c r="AC125" s="33"/>
      <c r="AD125" s="33"/>
      <c r="AE125" s="33"/>
    </row>
    <row r="126" spans="1:31" x14ac:dyDescent="0.2">
      <c r="AB126" s="33"/>
      <c r="AC126" s="33"/>
      <c r="AD126" s="33"/>
      <c r="AE126" s="33"/>
    </row>
    <row r="127" spans="1:31" x14ac:dyDescent="0.2">
      <c r="N127" s="77">
        <f>D2</f>
        <v>7.2639999999999996E-2</v>
      </c>
      <c r="O127" s="77">
        <f t="shared" ref="O127:S127" si="97">E2</f>
        <v>7.6079999999999995E-2</v>
      </c>
      <c r="P127" s="77">
        <f t="shared" si="97"/>
        <v>7.6649999999999996E-2</v>
      </c>
      <c r="Q127" s="77">
        <f t="shared" si="97"/>
        <v>7.3569999999999997E-2</v>
      </c>
      <c r="R127" s="77">
        <f t="shared" si="97"/>
        <v>7.0900000000000005E-2</v>
      </c>
      <c r="S127" s="77">
        <f t="shared" si="97"/>
        <v>7.145E-2</v>
      </c>
      <c r="U127">
        <f>N127+0.001</f>
        <v>7.3639999999999997E-2</v>
      </c>
      <c r="V127" s="33">
        <f t="shared" ref="V127:Z127" si="98">O127+0.001</f>
        <v>7.7079999999999996E-2</v>
      </c>
      <c r="W127" s="33">
        <f t="shared" si="98"/>
        <v>7.7649999999999997E-2</v>
      </c>
      <c r="X127" s="33">
        <f t="shared" si="98"/>
        <v>7.4569999999999997E-2</v>
      </c>
      <c r="Y127" s="33">
        <f t="shared" si="98"/>
        <v>7.1900000000000006E-2</v>
      </c>
      <c r="Z127" s="33">
        <f t="shared" si="98"/>
        <v>7.2450000000000001E-2</v>
      </c>
      <c r="AA127" s="33"/>
      <c r="AB127" s="33"/>
      <c r="AC127" s="33"/>
      <c r="AD127" s="33"/>
      <c r="AE127" s="33"/>
    </row>
    <row r="128" spans="1:31" x14ac:dyDescent="0.2">
      <c r="N128" s="77">
        <f t="shared" ref="N128:N145" si="99">D3</f>
        <v>7.2650000000000006E-2</v>
      </c>
      <c r="O128" s="77">
        <f t="shared" ref="O128:O145" si="100">E3</f>
        <v>7.5240000000000001E-2</v>
      </c>
      <c r="P128" s="77">
        <f t="shared" ref="P128:P145" si="101">F3</f>
        <v>7.6649999999999996E-2</v>
      </c>
      <c r="Q128" s="77">
        <f t="shared" ref="Q128:Q145" si="102">G3</f>
        <v>7.3800000000000004E-2</v>
      </c>
      <c r="R128" s="77">
        <f t="shared" ref="R128:R145" si="103">H3</f>
        <v>7.1260000000000004E-2</v>
      </c>
      <c r="S128" s="77">
        <f t="shared" ref="S128:S145" si="104">I3</f>
        <v>7.1529999999999996E-2</v>
      </c>
      <c r="U128" s="33">
        <f t="shared" ref="U128:U145" si="105">N128+0.001</f>
        <v>7.3650000000000007E-2</v>
      </c>
      <c r="V128" s="33">
        <f t="shared" ref="V128:V145" si="106">O128+0.001</f>
        <v>7.6240000000000002E-2</v>
      </c>
      <c r="W128" s="33">
        <f t="shared" ref="W128:W145" si="107">P128+0.001</f>
        <v>7.7649999999999997E-2</v>
      </c>
      <c r="X128" s="33">
        <f t="shared" ref="X128:X145" si="108">Q128+0.001</f>
        <v>7.4800000000000005E-2</v>
      </c>
      <c r="Y128" s="33">
        <f t="shared" ref="Y128:Y145" si="109">R128+0.001</f>
        <v>7.2260000000000005E-2</v>
      </c>
      <c r="Z128" s="33">
        <f t="shared" ref="Z128:Z145" si="110">S128+0.001</f>
        <v>7.2529999999999997E-2</v>
      </c>
      <c r="AB128" s="33"/>
      <c r="AC128" s="33"/>
      <c r="AD128" s="33"/>
      <c r="AE128" s="33"/>
    </row>
    <row r="129" spans="14:31" x14ac:dyDescent="0.2">
      <c r="N129" s="77">
        <f t="shared" si="99"/>
        <v>7.2410000000000002E-2</v>
      </c>
      <c r="O129" s="77">
        <f t="shared" si="100"/>
        <v>7.5459999999999999E-2</v>
      </c>
      <c r="P129" s="77">
        <f t="shared" si="101"/>
        <v>7.6410000000000006E-2</v>
      </c>
      <c r="Q129" s="77">
        <f t="shared" si="102"/>
        <v>7.3779999999999998E-2</v>
      </c>
      <c r="R129" s="77">
        <f t="shared" si="103"/>
        <v>7.1349999999999997E-2</v>
      </c>
      <c r="S129" s="77">
        <f t="shared" si="104"/>
        <v>7.0180000000000006E-2</v>
      </c>
      <c r="U129" s="33">
        <f t="shared" si="105"/>
        <v>7.3410000000000003E-2</v>
      </c>
      <c r="V129" s="33">
        <f t="shared" si="106"/>
        <v>7.646E-2</v>
      </c>
      <c r="W129" s="33">
        <f t="shared" si="107"/>
        <v>7.7410000000000007E-2</v>
      </c>
      <c r="X129" s="33">
        <f t="shared" si="108"/>
        <v>7.4779999999999999E-2</v>
      </c>
      <c r="Y129" s="33">
        <f t="shared" si="109"/>
        <v>7.2349999999999998E-2</v>
      </c>
      <c r="Z129" s="33">
        <f t="shared" si="110"/>
        <v>7.1180000000000007E-2</v>
      </c>
      <c r="AB129" s="33"/>
      <c r="AC129" s="33"/>
      <c r="AD129" s="33"/>
      <c r="AE129" s="33"/>
    </row>
    <row r="130" spans="14:31" x14ac:dyDescent="0.2">
      <c r="N130" s="77">
        <f t="shared" si="99"/>
        <v>7.2999999999999995E-2</v>
      </c>
      <c r="O130" s="77">
        <f t="shared" si="100"/>
        <v>7.5399999999999995E-2</v>
      </c>
      <c r="P130" s="77">
        <f t="shared" si="101"/>
        <v>7.6100000000000001E-2</v>
      </c>
      <c r="Q130" s="77">
        <f t="shared" si="102"/>
        <v>7.3599999999999999E-2</v>
      </c>
      <c r="R130" s="77">
        <f t="shared" si="103"/>
        <v>7.016E-2</v>
      </c>
      <c r="S130" s="77">
        <f t="shared" si="104"/>
        <v>7.0419999999999996E-2</v>
      </c>
      <c r="U130" s="33">
        <f t="shared" si="105"/>
        <v>7.3999999999999996E-2</v>
      </c>
      <c r="V130" s="33">
        <f t="shared" si="106"/>
        <v>7.6399999999999996E-2</v>
      </c>
      <c r="W130" s="33">
        <f t="shared" si="107"/>
        <v>7.7100000000000002E-2</v>
      </c>
      <c r="X130" s="33">
        <f t="shared" si="108"/>
        <v>7.46E-2</v>
      </c>
      <c r="Y130" s="33">
        <f t="shared" si="109"/>
        <v>7.1160000000000001E-2</v>
      </c>
      <c r="Z130" s="33">
        <f t="shared" si="110"/>
        <v>7.1419999999999997E-2</v>
      </c>
      <c r="AB130" s="33"/>
      <c r="AC130" s="33"/>
      <c r="AD130" s="33"/>
      <c r="AE130" s="33"/>
    </row>
    <row r="131" spans="14:31" x14ac:dyDescent="0.2">
      <c r="N131" s="77">
        <f t="shared" si="99"/>
        <v>7.324E-2</v>
      </c>
      <c r="O131" s="77">
        <f t="shared" si="100"/>
        <v>7.5219999999999995E-2</v>
      </c>
      <c r="P131" s="77">
        <f t="shared" si="101"/>
        <v>7.5730000000000006E-2</v>
      </c>
      <c r="Q131" s="77">
        <f t="shared" si="102"/>
        <v>7.2300000000000003E-2</v>
      </c>
      <c r="R131" s="77">
        <f t="shared" si="103"/>
        <v>7.0379999999999998E-2</v>
      </c>
      <c r="S131" s="77">
        <f t="shared" si="104"/>
        <v>7.3130000000000001E-2</v>
      </c>
      <c r="U131" s="33">
        <f t="shared" si="105"/>
        <v>7.424E-2</v>
      </c>
      <c r="V131" s="33">
        <f t="shared" si="106"/>
        <v>7.6219999999999996E-2</v>
      </c>
      <c r="W131" s="33">
        <f t="shared" si="107"/>
        <v>7.6730000000000007E-2</v>
      </c>
      <c r="X131" s="33">
        <f t="shared" si="108"/>
        <v>7.3300000000000004E-2</v>
      </c>
      <c r="Y131" s="33">
        <f t="shared" si="109"/>
        <v>7.1379999999999999E-2</v>
      </c>
      <c r="Z131" s="33">
        <f t="shared" si="110"/>
        <v>7.4130000000000001E-2</v>
      </c>
      <c r="AB131" s="33"/>
      <c r="AC131" s="33"/>
      <c r="AD131" s="33"/>
      <c r="AE131" s="33"/>
    </row>
    <row r="132" spans="14:31" x14ac:dyDescent="0.2">
      <c r="N132" s="77">
        <f t="shared" si="99"/>
        <v>7.3270000000000002E-2</v>
      </c>
      <c r="O132" s="77">
        <f t="shared" si="100"/>
        <v>7.4950000000000003E-2</v>
      </c>
      <c r="P132" s="77">
        <f t="shared" si="101"/>
        <v>7.4359999999999996E-2</v>
      </c>
      <c r="Q132" s="77">
        <f t="shared" si="102"/>
        <v>7.2330000000000005E-2</v>
      </c>
      <c r="R132" s="77">
        <f t="shared" si="103"/>
        <v>7.2859999999999994E-2</v>
      </c>
      <c r="S132" s="77">
        <f t="shared" si="104"/>
        <v>7.4950000000000003E-2</v>
      </c>
      <c r="U132" s="33">
        <f t="shared" si="105"/>
        <v>7.4270000000000003E-2</v>
      </c>
      <c r="V132" s="33">
        <f t="shared" si="106"/>
        <v>7.5950000000000004E-2</v>
      </c>
      <c r="W132" s="33">
        <f t="shared" si="107"/>
        <v>7.5359999999999996E-2</v>
      </c>
      <c r="X132" s="33">
        <f t="shared" si="108"/>
        <v>7.3330000000000006E-2</v>
      </c>
      <c r="Y132" s="33">
        <f t="shared" si="109"/>
        <v>7.3859999999999995E-2</v>
      </c>
      <c r="Z132" s="33">
        <f t="shared" si="110"/>
        <v>7.5950000000000004E-2</v>
      </c>
      <c r="AB132" s="33"/>
      <c r="AC132" s="33"/>
      <c r="AD132" s="33"/>
      <c r="AE132" s="33"/>
    </row>
    <row r="133" spans="14:31" x14ac:dyDescent="0.2">
      <c r="N133" s="77">
        <f t="shared" si="99"/>
        <v>7.3179999999999995E-2</v>
      </c>
      <c r="O133" s="77">
        <f t="shared" si="100"/>
        <v>7.3749999999999996E-2</v>
      </c>
      <c r="P133" s="77">
        <f t="shared" si="101"/>
        <v>7.4219999999999994E-2</v>
      </c>
      <c r="Q133" s="77">
        <f t="shared" si="102"/>
        <v>7.4480000000000005E-2</v>
      </c>
      <c r="R133" s="77">
        <f t="shared" si="103"/>
        <v>7.4550000000000005E-2</v>
      </c>
      <c r="S133" s="77">
        <f t="shared" si="104"/>
        <v>7.4630000000000002E-2</v>
      </c>
      <c r="U133" s="33">
        <f t="shared" si="105"/>
        <v>7.4179999999999996E-2</v>
      </c>
      <c r="V133" s="33">
        <f t="shared" si="106"/>
        <v>7.4749999999999997E-2</v>
      </c>
      <c r="W133" s="33">
        <f t="shared" si="107"/>
        <v>7.5219999999999995E-2</v>
      </c>
      <c r="X133" s="33">
        <f t="shared" si="108"/>
        <v>7.5480000000000005E-2</v>
      </c>
      <c r="Y133" s="33">
        <f t="shared" si="109"/>
        <v>7.5550000000000006E-2</v>
      </c>
      <c r="Z133" s="33">
        <f t="shared" si="110"/>
        <v>7.5630000000000003E-2</v>
      </c>
      <c r="AB133" s="33"/>
      <c r="AC133" s="33"/>
      <c r="AD133" s="33"/>
      <c r="AE133" s="33"/>
    </row>
    <row r="134" spans="14:31" x14ac:dyDescent="0.2">
      <c r="N134" s="77">
        <f t="shared" si="99"/>
        <v>7.2190000000000004E-2</v>
      </c>
      <c r="O134" s="77">
        <f t="shared" si="100"/>
        <v>7.3669999999999999E-2</v>
      </c>
      <c r="P134" s="77">
        <f t="shared" si="101"/>
        <v>7.6079999999999995E-2</v>
      </c>
      <c r="Q134" s="77">
        <f t="shared" si="102"/>
        <v>7.5950000000000004E-2</v>
      </c>
      <c r="R134" s="77">
        <f t="shared" si="103"/>
        <v>7.4289999999999995E-2</v>
      </c>
      <c r="S134" s="77">
        <f t="shared" si="104"/>
        <v>7.3279999999999998E-2</v>
      </c>
      <c r="U134" s="33">
        <f t="shared" si="105"/>
        <v>7.3190000000000005E-2</v>
      </c>
      <c r="V134" s="33">
        <f t="shared" si="106"/>
        <v>7.467E-2</v>
      </c>
      <c r="W134" s="33">
        <f t="shared" si="107"/>
        <v>7.7079999999999996E-2</v>
      </c>
      <c r="X134" s="33">
        <f t="shared" si="108"/>
        <v>7.6950000000000005E-2</v>
      </c>
      <c r="Y134" s="33">
        <f t="shared" si="109"/>
        <v>7.5289999999999996E-2</v>
      </c>
      <c r="Z134" s="33">
        <f t="shared" si="110"/>
        <v>7.4279999999999999E-2</v>
      </c>
      <c r="AB134" s="33"/>
      <c r="AC134" s="33"/>
      <c r="AD134" s="33"/>
      <c r="AE134" s="33"/>
    </row>
    <row r="135" spans="14:31" x14ac:dyDescent="0.2">
      <c r="N135" s="77">
        <f t="shared" si="99"/>
        <v>7.2220000000000006E-2</v>
      </c>
      <c r="O135" s="77">
        <f t="shared" si="100"/>
        <v>7.5439999999999993E-2</v>
      </c>
      <c r="P135" s="77">
        <f t="shared" si="101"/>
        <v>7.7350000000000002E-2</v>
      </c>
      <c r="Q135" s="77">
        <f t="shared" si="102"/>
        <v>7.5609999999999997E-2</v>
      </c>
      <c r="R135" s="77">
        <f t="shared" si="103"/>
        <v>7.306E-2</v>
      </c>
      <c r="S135" s="77">
        <f t="shared" si="104"/>
        <v>7.3029999999999998E-2</v>
      </c>
      <c r="U135" s="33">
        <f t="shared" si="105"/>
        <v>7.3220000000000007E-2</v>
      </c>
      <c r="V135" s="33">
        <f t="shared" si="106"/>
        <v>7.6439999999999994E-2</v>
      </c>
      <c r="W135" s="33">
        <f t="shared" si="107"/>
        <v>7.8350000000000003E-2</v>
      </c>
      <c r="X135" s="33">
        <f t="shared" si="108"/>
        <v>7.6609999999999998E-2</v>
      </c>
      <c r="Y135" s="33">
        <f t="shared" si="109"/>
        <v>7.4060000000000001E-2</v>
      </c>
      <c r="Z135" s="33">
        <f t="shared" si="110"/>
        <v>7.4029999999999999E-2</v>
      </c>
      <c r="AB135" s="33"/>
      <c r="AC135" s="33"/>
      <c r="AD135" s="33"/>
      <c r="AE135" s="33"/>
    </row>
    <row r="136" spans="14:31" x14ac:dyDescent="0.2">
      <c r="N136" s="77">
        <f t="shared" si="99"/>
        <v>7.3969999999999994E-2</v>
      </c>
      <c r="O136" s="77">
        <f t="shared" si="100"/>
        <v>7.6670000000000002E-2</v>
      </c>
      <c r="P136" s="77">
        <f t="shared" si="101"/>
        <v>7.6939999999999995E-2</v>
      </c>
      <c r="Q136" s="77">
        <f t="shared" si="102"/>
        <v>7.4359999999999996E-2</v>
      </c>
      <c r="R136" s="77">
        <f t="shared" si="103"/>
        <v>7.2830000000000006E-2</v>
      </c>
      <c r="S136" s="77">
        <f t="shared" si="104"/>
        <v>7.2660000000000002E-2</v>
      </c>
      <c r="U136" s="33">
        <f t="shared" si="105"/>
        <v>7.4969999999999995E-2</v>
      </c>
      <c r="V136" s="33">
        <f t="shared" si="106"/>
        <v>7.7670000000000003E-2</v>
      </c>
      <c r="W136" s="33">
        <f t="shared" si="107"/>
        <v>7.7939999999999995E-2</v>
      </c>
      <c r="X136" s="33">
        <f t="shared" si="108"/>
        <v>7.5359999999999996E-2</v>
      </c>
      <c r="Y136" s="33">
        <f t="shared" si="109"/>
        <v>7.3830000000000007E-2</v>
      </c>
      <c r="Z136" s="33">
        <f t="shared" si="110"/>
        <v>7.3660000000000003E-2</v>
      </c>
      <c r="AB136" s="33"/>
      <c r="AC136" s="33"/>
      <c r="AD136" s="33"/>
      <c r="AE136" s="33"/>
    </row>
    <row r="137" spans="14:31" x14ac:dyDescent="0.2">
      <c r="N137" s="77">
        <f t="shared" si="99"/>
        <v>7.5209999999999999E-2</v>
      </c>
      <c r="O137" s="77">
        <f t="shared" si="100"/>
        <v>7.6319999999999999E-2</v>
      </c>
      <c r="P137" s="77">
        <f t="shared" si="101"/>
        <v>7.5689999999999993E-2</v>
      </c>
      <c r="Q137" s="77">
        <f t="shared" si="102"/>
        <v>7.4069999999999997E-2</v>
      </c>
      <c r="R137" s="77">
        <f t="shared" si="103"/>
        <v>7.2499999999999995E-2</v>
      </c>
      <c r="S137" s="77">
        <f t="shared" si="104"/>
        <v>7.2819999999999996E-2</v>
      </c>
      <c r="U137" s="33">
        <f t="shared" si="105"/>
        <v>7.621E-2</v>
      </c>
      <c r="V137" s="33">
        <f t="shared" si="106"/>
        <v>7.732E-2</v>
      </c>
      <c r="W137" s="33">
        <f t="shared" si="107"/>
        <v>7.6689999999999994E-2</v>
      </c>
      <c r="X137" s="33">
        <f t="shared" si="108"/>
        <v>7.5069999999999998E-2</v>
      </c>
      <c r="Y137" s="33">
        <f t="shared" si="109"/>
        <v>7.3499999999999996E-2</v>
      </c>
      <c r="Z137" s="33">
        <f t="shared" si="110"/>
        <v>7.3819999999999997E-2</v>
      </c>
      <c r="AB137" s="33"/>
      <c r="AC137" s="33"/>
      <c r="AD137" s="33"/>
      <c r="AE137" s="33"/>
    </row>
    <row r="138" spans="14:31" x14ac:dyDescent="0.2">
      <c r="N138" s="77">
        <f t="shared" si="99"/>
        <v>7.4959999999999999E-2</v>
      </c>
      <c r="O138" s="77">
        <f t="shared" si="100"/>
        <v>7.5179999999999997E-2</v>
      </c>
      <c r="P138" s="77">
        <f t="shared" si="101"/>
        <v>7.5340000000000004E-2</v>
      </c>
      <c r="Q138" s="77">
        <f t="shared" si="102"/>
        <v>7.3669999999999999E-2</v>
      </c>
      <c r="R138" s="77">
        <f t="shared" si="103"/>
        <v>7.2669999999999998E-2</v>
      </c>
      <c r="S138" s="77">
        <f t="shared" si="104"/>
        <v>7.2870000000000004E-2</v>
      </c>
      <c r="U138" s="33">
        <f t="shared" si="105"/>
        <v>7.596E-2</v>
      </c>
      <c r="V138" s="33">
        <f t="shared" si="106"/>
        <v>7.6179999999999998E-2</v>
      </c>
      <c r="W138" s="33">
        <f t="shared" si="107"/>
        <v>7.6340000000000005E-2</v>
      </c>
      <c r="X138" s="33">
        <f t="shared" si="108"/>
        <v>7.467E-2</v>
      </c>
      <c r="Y138" s="33">
        <f t="shared" si="109"/>
        <v>7.3669999999999999E-2</v>
      </c>
      <c r="Z138" s="33">
        <f t="shared" si="110"/>
        <v>7.3870000000000005E-2</v>
      </c>
      <c r="AB138" s="33"/>
      <c r="AC138" s="33"/>
      <c r="AD138" s="33"/>
      <c r="AE138" s="33"/>
    </row>
    <row r="139" spans="14:31" x14ac:dyDescent="0.2">
      <c r="N139" s="77">
        <f t="shared" si="99"/>
        <v>7.3950000000000002E-2</v>
      </c>
      <c r="O139" s="77">
        <f t="shared" si="100"/>
        <v>7.4870000000000006E-2</v>
      </c>
      <c r="P139" s="77">
        <f t="shared" si="101"/>
        <v>7.4880000000000002E-2</v>
      </c>
      <c r="Q139" s="77">
        <f t="shared" si="102"/>
        <v>7.3749999999999996E-2</v>
      </c>
      <c r="R139" s="77">
        <f t="shared" si="103"/>
        <v>7.2720000000000007E-2</v>
      </c>
      <c r="S139" s="77">
        <f t="shared" si="104"/>
        <v>7.2669999999999998E-2</v>
      </c>
      <c r="U139" s="33">
        <f t="shared" si="105"/>
        <v>7.4950000000000003E-2</v>
      </c>
      <c r="V139" s="33">
        <f t="shared" si="106"/>
        <v>7.5870000000000007E-2</v>
      </c>
      <c r="W139" s="33">
        <f t="shared" si="107"/>
        <v>7.5880000000000003E-2</v>
      </c>
      <c r="X139" s="33">
        <f t="shared" si="108"/>
        <v>7.4749999999999997E-2</v>
      </c>
      <c r="Y139" s="33">
        <f t="shared" si="109"/>
        <v>7.3720000000000008E-2</v>
      </c>
      <c r="Z139" s="33">
        <f t="shared" si="110"/>
        <v>7.3669999999999999E-2</v>
      </c>
      <c r="AB139" s="33"/>
      <c r="AC139" s="33"/>
      <c r="AD139" s="33"/>
      <c r="AE139" s="33"/>
    </row>
    <row r="140" spans="14:31" x14ac:dyDescent="0.2">
      <c r="N140" s="77">
        <f t="shared" si="99"/>
        <v>7.3730000000000004E-2</v>
      </c>
      <c r="O140" s="77">
        <f t="shared" si="100"/>
        <v>7.4459999999999998E-2</v>
      </c>
      <c r="P140" s="77">
        <f t="shared" si="101"/>
        <v>7.4880000000000002E-2</v>
      </c>
      <c r="Q140" s="77">
        <f t="shared" si="102"/>
        <v>7.3730000000000004E-2</v>
      </c>
      <c r="R140" s="77">
        <f t="shared" si="103"/>
        <v>7.2539999999999993E-2</v>
      </c>
      <c r="S140" s="77">
        <f t="shared" si="104"/>
        <v>7.2569999999999996E-2</v>
      </c>
      <c r="U140" s="33">
        <f t="shared" si="105"/>
        <v>7.4730000000000005E-2</v>
      </c>
      <c r="V140" s="33">
        <f t="shared" si="106"/>
        <v>7.5459999999999999E-2</v>
      </c>
      <c r="W140" s="33">
        <f t="shared" si="107"/>
        <v>7.5880000000000003E-2</v>
      </c>
      <c r="X140" s="33">
        <f t="shared" si="108"/>
        <v>7.4730000000000005E-2</v>
      </c>
      <c r="Y140" s="33">
        <f t="shared" si="109"/>
        <v>7.3539999999999994E-2</v>
      </c>
      <c r="Z140" s="33">
        <f t="shared" si="110"/>
        <v>7.3569999999999997E-2</v>
      </c>
    </row>
    <row r="141" spans="14:31" x14ac:dyDescent="0.2">
      <c r="N141" s="77">
        <f t="shared" si="99"/>
        <v>7.3400000000000007E-2</v>
      </c>
      <c r="O141" s="77">
        <f t="shared" si="100"/>
        <v>7.4490000000000001E-2</v>
      </c>
      <c r="P141" s="77">
        <f t="shared" si="101"/>
        <v>7.4789999999999995E-2</v>
      </c>
      <c r="Q141" s="77">
        <f t="shared" si="102"/>
        <v>7.3510000000000006E-2</v>
      </c>
      <c r="R141" s="77">
        <f t="shared" si="103"/>
        <v>7.2450000000000001E-2</v>
      </c>
      <c r="S141" s="77">
        <f t="shared" si="104"/>
        <v>7.2179999999999994E-2</v>
      </c>
      <c r="U141" s="33">
        <f t="shared" si="105"/>
        <v>7.4400000000000008E-2</v>
      </c>
      <c r="V141" s="33">
        <f t="shared" si="106"/>
        <v>7.5490000000000002E-2</v>
      </c>
      <c r="W141" s="33">
        <f t="shared" si="107"/>
        <v>7.5789999999999996E-2</v>
      </c>
      <c r="X141" s="33">
        <f t="shared" si="108"/>
        <v>7.4510000000000007E-2</v>
      </c>
      <c r="Y141" s="33">
        <f t="shared" si="109"/>
        <v>7.3450000000000001E-2</v>
      </c>
      <c r="Z141" s="33">
        <f t="shared" si="110"/>
        <v>7.3179999999999995E-2</v>
      </c>
    </row>
    <row r="142" spans="14:31" x14ac:dyDescent="0.2">
      <c r="N142" s="77">
        <f t="shared" si="99"/>
        <v>7.349E-2</v>
      </c>
      <c r="O142" s="77">
        <f t="shared" si="100"/>
        <v>7.4429999999999996E-2</v>
      </c>
      <c r="P142" s="77">
        <f t="shared" si="101"/>
        <v>7.4529999999999999E-2</v>
      </c>
      <c r="Q142" s="77">
        <f t="shared" si="102"/>
        <v>7.3380000000000001E-2</v>
      </c>
      <c r="R142" s="77">
        <f t="shared" si="103"/>
        <v>7.2080000000000005E-2</v>
      </c>
      <c r="S142" s="77">
        <f t="shared" si="104"/>
        <v>7.2300000000000003E-2</v>
      </c>
      <c r="U142" s="33">
        <f t="shared" si="105"/>
        <v>7.4490000000000001E-2</v>
      </c>
      <c r="V142" s="33">
        <f t="shared" si="106"/>
        <v>7.5429999999999997E-2</v>
      </c>
      <c r="W142" s="33">
        <f t="shared" si="107"/>
        <v>7.553E-2</v>
      </c>
      <c r="X142" s="33">
        <f t="shared" si="108"/>
        <v>7.4380000000000002E-2</v>
      </c>
      <c r="Y142" s="33">
        <f t="shared" si="109"/>
        <v>7.3080000000000006E-2</v>
      </c>
      <c r="Z142" s="33">
        <f t="shared" si="110"/>
        <v>7.3300000000000004E-2</v>
      </c>
    </row>
    <row r="143" spans="14:31" x14ac:dyDescent="0.2">
      <c r="N143" s="77">
        <f t="shared" si="99"/>
        <v>7.3480000000000004E-2</v>
      </c>
      <c r="O143" s="77">
        <f t="shared" si="100"/>
        <v>7.4200000000000002E-2</v>
      </c>
      <c r="P143" s="77">
        <f t="shared" si="101"/>
        <v>7.4359999999999996E-2</v>
      </c>
      <c r="Q143" s="77">
        <f t="shared" si="102"/>
        <v>7.2989999999999999E-2</v>
      </c>
      <c r="R143" s="77">
        <f t="shared" si="103"/>
        <v>7.22E-2</v>
      </c>
      <c r="S143" s="77">
        <f t="shared" si="104"/>
        <v>7.3510000000000006E-2</v>
      </c>
      <c r="U143" s="33">
        <f t="shared" si="105"/>
        <v>7.4480000000000005E-2</v>
      </c>
      <c r="V143" s="33">
        <f t="shared" si="106"/>
        <v>7.5200000000000003E-2</v>
      </c>
      <c r="W143" s="33">
        <f t="shared" si="107"/>
        <v>7.5359999999999996E-2</v>
      </c>
      <c r="X143" s="33">
        <f t="shared" si="108"/>
        <v>7.399E-2</v>
      </c>
      <c r="Y143" s="33">
        <f t="shared" si="109"/>
        <v>7.3200000000000001E-2</v>
      </c>
      <c r="Z143" s="33">
        <f t="shared" si="110"/>
        <v>7.4510000000000007E-2</v>
      </c>
    </row>
    <row r="144" spans="14:31" x14ac:dyDescent="0.2">
      <c r="N144" s="77">
        <f t="shared" si="99"/>
        <v>7.3300000000000004E-2</v>
      </c>
      <c r="O144" s="77">
        <f t="shared" si="100"/>
        <v>7.4050000000000005E-2</v>
      </c>
      <c r="P144" s="77">
        <f t="shared" si="101"/>
        <v>7.3950000000000002E-2</v>
      </c>
      <c r="Q144" s="77">
        <f t="shared" si="102"/>
        <v>7.3069999999999996E-2</v>
      </c>
      <c r="R144" s="77">
        <f t="shared" si="103"/>
        <v>7.3359999999999995E-2</v>
      </c>
      <c r="S144" s="77">
        <f t="shared" si="104"/>
        <v>7.4389999999999998E-2</v>
      </c>
      <c r="U144" s="33">
        <f t="shared" si="105"/>
        <v>7.4300000000000005E-2</v>
      </c>
      <c r="V144" s="33">
        <f t="shared" si="106"/>
        <v>7.5050000000000006E-2</v>
      </c>
      <c r="W144" s="33">
        <f t="shared" si="107"/>
        <v>7.4950000000000003E-2</v>
      </c>
      <c r="X144" s="33">
        <f t="shared" si="108"/>
        <v>7.4069999999999997E-2</v>
      </c>
      <c r="Y144" s="33">
        <f t="shared" si="109"/>
        <v>7.4359999999999996E-2</v>
      </c>
      <c r="Z144" s="33">
        <f t="shared" si="110"/>
        <v>7.5389999999999999E-2</v>
      </c>
    </row>
    <row r="145" spans="14:26" x14ac:dyDescent="0.2">
      <c r="N145" s="77">
        <f t="shared" si="99"/>
        <v>7.3190000000000005E-2</v>
      </c>
      <c r="O145" s="77">
        <f t="shared" si="100"/>
        <v>7.3660000000000003E-2</v>
      </c>
      <c r="P145" s="77">
        <f t="shared" si="101"/>
        <v>7.399E-2</v>
      </c>
      <c r="Q145" s="77">
        <f t="shared" si="102"/>
        <v>7.4160000000000004E-2</v>
      </c>
      <c r="R145" s="77">
        <f t="shared" si="103"/>
        <v>7.4209999999999998E-2</v>
      </c>
      <c r="S145" s="77">
        <f t="shared" si="104"/>
        <v>7.4370000000000006E-2</v>
      </c>
      <c r="U145" s="33">
        <f t="shared" si="105"/>
        <v>7.4190000000000006E-2</v>
      </c>
      <c r="V145" s="33">
        <f t="shared" si="106"/>
        <v>7.4660000000000004E-2</v>
      </c>
      <c r="W145" s="33">
        <f t="shared" si="107"/>
        <v>7.4990000000000001E-2</v>
      </c>
      <c r="X145" s="33">
        <f t="shared" si="108"/>
        <v>7.5160000000000005E-2</v>
      </c>
      <c r="Y145" s="33">
        <f t="shared" si="109"/>
        <v>7.5209999999999999E-2</v>
      </c>
      <c r="Z145" s="33">
        <f t="shared" si="110"/>
        <v>7.5370000000000006E-2</v>
      </c>
    </row>
    <row r="146" spans="14:26" ht="15" x14ac:dyDescent="0.25">
      <c r="N146" s="80"/>
      <c r="O146" s="80"/>
      <c r="P146" s="80"/>
      <c r="Q146" s="80"/>
      <c r="R146" s="80"/>
      <c r="S146" s="80"/>
      <c r="T146" s="80"/>
    </row>
    <row r="147" spans="14:26" ht="15" x14ac:dyDescent="0.25">
      <c r="N147" s="80"/>
      <c r="O147" s="80"/>
      <c r="P147" s="80"/>
      <c r="Q147" s="80"/>
      <c r="R147" s="80"/>
      <c r="S147" s="80"/>
      <c r="T147" s="80"/>
    </row>
    <row r="149" spans="14:26" x14ac:dyDescent="0.2">
      <c r="N149" s="79">
        <f>D78</f>
        <v>7.4929999999999997E-2</v>
      </c>
      <c r="O149" s="79">
        <f t="shared" ref="O149:S149" si="111">E78</f>
        <v>7.9850000000000004E-2</v>
      </c>
      <c r="P149" s="79">
        <f t="shared" si="111"/>
        <v>8.1879999999999994E-2</v>
      </c>
      <c r="Q149" s="79">
        <f t="shared" si="111"/>
        <v>7.9729999999999995E-2</v>
      </c>
      <c r="R149" s="79">
        <f t="shared" si="111"/>
        <v>7.8710000000000002E-2</v>
      </c>
      <c r="S149" s="79">
        <f t="shared" si="111"/>
        <v>8.0409999999999995E-2</v>
      </c>
      <c r="U149">
        <f>N149+0.001</f>
        <v>7.5929999999999997E-2</v>
      </c>
      <c r="V149" s="33">
        <f t="shared" ref="V149:Z149" si="112">O149+0.001</f>
        <v>8.0850000000000005E-2</v>
      </c>
      <c r="W149" s="33">
        <f t="shared" si="112"/>
        <v>8.2879999999999995E-2</v>
      </c>
      <c r="X149" s="33">
        <f t="shared" si="112"/>
        <v>8.0729999999999996E-2</v>
      </c>
      <c r="Y149" s="33">
        <f t="shared" si="112"/>
        <v>7.9710000000000003E-2</v>
      </c>
      <c r="Z149" s="33">
        <f t="shared" si="112"/>
        <v>8.1409999999999996E-2</v>
      </c>
    </row>
    <row r="150" spans="14:26" x14ac:dyDescent="0.2">
      <c r="N150" s="79">
        <f t="shared" ref="N150:N167" si="113">D79</f>
        <v>7.6139999999999999E-2</v>
      </c>
      <c r="O150" s="79">
        <f t="shared" ref="O150:O167" si="114">E79</f>
        <v>8.004E-2</v>
      </c>
      <c r="P150" s="79">
        <f t="shared" ref="P150:P167" si="115">F79</f>
        <v>8.2600000000000007E-2</v>
      </c>
      <c r="Q150" s="79">
        <f t="shared" ref="Q150:Q167" si="116">G79</f>
        <v>8.0790000000000001E-2</v>
      </c>
      <c r="R150" s="79">
        <f t="shared" ref="R150:R167" si="117">H79</f>
        <v>7.9390000000000002E-2</v>
      </c>
      <c r="S150" s="79">
        <f t="shared" ref="S150:S167" si="118">I79</f>
        <v>8.0839999999999995E-2</v>
      </c>
      <c r="U150" s="33">
        <f t="shared" ref="U150:U167" si="119">N150+0.001</f>
        <v>7.714E-2</v>
      </c>
      <c r="V150" s="33">
        <f t="shared" ref="V150:V167" si="120">O150+0.001</f>
        <v>8.1040000000000001E-2</v>
      </c>
      <c r="W150" s="33">
        <f t="shared" ref="W150:W167" si="121">P150+0.001</f>
        <v>8.3600000000000008E-2</v>
      </c>
      <c r="X150" s="33">
        <f t="shared" ref="X150:X167" si="122">Q150+0.001</f>
        <v>8.1790000000000002E-2</v>
      </c>
      <c r="Y150" s="33">
        <f t="shared" ref="Y150:Y167" si="123">R150+0.001</f>
        <v>8.0390000000000003E-2</v>
      </c>
      <c r="Z150" s="33">
        <f t="shared" ref="Z150:Z167" si="124">S150+0.001</f>
        <v>8.1839999999999996E-2</v>
      </c>
    </row>
    <row r="151" spans="14:26" x14ac:dyDescent="0.2">
      <c r="N151" s="79">
        <f t="shared" si="113"/>
        <v>7.6840000000000006E-2</v>
      </c>
      <c r="O151" s="79">
        <f t="shared" si="114"/>
        <v>8.0960000000000004E-2</v>
      </c>
      <c r="P151" s="79">
        <f t="shared" si="115"/>
        <v>8.3110000000000003E-2</v>
      </c>
      <c r="Q151" s="79">
        <f t="shared" si="116"/>
        <v>8.115E-2</v>
      </c>
      <c r="R151" s="79">
        <f t="shared" si="117"/>
        <v>7.9890000000000003E-2</v>
      </c>
      <c r="S151" s="79">
        <f t="shared" si="118"/>
        <v>7.9299999999999995E-2</v>
      </c>
      <c r="U151" s="33">
        <f t="shared" si="119"/>
        <v>7.7840000000000006E-2</v>
      </c>
      <c r="V151" s="33">
        <f t="shared" si="120"/>
        <v>8.1960000000000005E-2</v>
      </c>
      <c r="W151" s="33">
        <f t="shared" si="121"/>
        <v>8.4110000000000004E-2</v>
      </c>
      <c r="X151" s="33">
        <f t="shared" si="122"/>
        <v>8.2150000000000001E-2</v>
      </c>
      <c r="Y151" s="33">
        <f t="shared" si="123"/>
        <v>8.0890000000000004E-2</v>
      </c>
      <c r="Z151" s="33">
        <f t="shared" si="124"/>
        <v>8.0299999999999996E-2</v>
      </c>
    </row>
    <row r="152" spans="14:26" x14ac:dyDescent="0.2">
      <c r="N152" s="79">
        <f t="shared" si="113"/>
        <v>7.8109999999999999E-2</v>
      </c>
      <c r="O152" s="79">
        <f t="shared" si="114"/>
        <v>8.1640000000000004E-2</v>
      </c>
      <c r="P152" s="79">
        <f t="shared" si="115"/>
        <v>8.319E-2</v>
      </c>
      <c r="Q152" s="79">
        <f t="shared" si="116"/>
        <v>8.1420000000000006E-2</v>
      </c>
      <c r="R152" s="79">
        <f t="shared" si="117"/>
        <v>7.8600000000000003E-2</v>
      </c>
      <c r="S152" s="79">
        <f t="shared" si="118"/>
        <v>7.8909999999999994E-2</v>
      </c>
      <c r="U152" s="33">
        <f t="shared" si="119"/>
        <v>7.911E-2</v>
      </c>
      <c r="V152" s="33">
        <f t="shared" si="120"/>
        <v>8.2640000000000005E-2</v>
      </c>
      <c r="W152" s="33">
        <f t="shared" si="121"/>
        <v>8.4190000000000001E-2</v>
      </c>
      <c r="X152" s="33">
        <f t="shared" si="122"/>
        <v>8.2420000000000007E-2</v>
      </c>
      <c r="Y152" s="33">
        <f t="shared" si="123"/>
        <v>7.9600000000000004E-2</v>
      </c>
      <c r="Z152" s="33">
        <f t="shared" si="124"/>
        <v>7.9909999999999995E-2</v>
      </c>
    </row>
    <row r="153" spans="14:26" x14ac:dyDescent="0.2">
      <c r="N153" s="79">
        <f t="shared" si="113"/>
        <v>7.9070000000000001E-2</v>
      </c>
      <c r="O153" s="79">
        <f t="shared" si="114"/>
        <v>8.1850000000000006E-2</v>
      </c>
      <c r="P153" s="79">
        <f t="shared" si="115"/>
        <v>8.3239999999999995E-2</v>
      </c>
      <c r="Q153" s="79">
        <f t="shared" si="116"/>
        <v>8.0100000000000005E-2</v>
      </c>
      <c r="R153" s="79">
        <f t="shared" si="117"/>
        <v>7.8320000000000001E-2</v>
      </c>
      <c r="S153" s="79">
        <f t="shared" si="118"/>
        <v>8.1360000000000002E-2</v>
      </c>
      <c r="U153" s="33">
        <f t="shared" si="119"/>
        <v>8.0070000000000002E-2</v>
      </c>
      <c r="V153" s="33">
        <f t="shared" si="120"/>
        <v>8.2850000000000007E-2</v>
      </c>
      <c r="W153" s="33">
        <f t="shared" si="121"/>
        <v>8.4239999999999995E-2</v>
      </c>
      <c r="X153" s="33">
        <f t="shared" si="122"/>
        <v>8.1100000000000005E-2</v>
      </c>
      <c r="Y153" s="33">
        <f t="shared" si="123"/>
        <v>7.9320000000000002E-2</v>
      </c>
      <c r="Z153" s="33">
        <f t="shared" si="124"/>
        <v>8.2360000000000003E-2</v>
      </c>
    </row>
    <row r="154" spans="14:26" x14ac:dyDescent="0.2">
      <c r="N154" s="79">
        <f t="shared" si="113"/>
        <v>7.9490000000000005E-2</v>
      </c>
      <c r="O154" s="79">
        <f t="shared" si="114"/>
        <v>8.201E-2</v>
      </c>
      <c r="P154" s="79">
        <f t="shared" si="115"/>
        <v>8.1879999999999994E-2</v>
      </c>
      <c r="Q154" s="79">
        <f t="shared" si="116"/>
        <v>7.9710000000000003E-2</v>
      </c>
      <c r="R154" s="79">
        <f t="shared" si="117"/>
        <v>8.0610000000000001E-2</v>
      </c>
      <c r="S154" s="79">
        <f t="shared" si="118"/>
        <v>8.3040000000000003E-2</v>
      </c>
      <c r="U154" s="33">
        <f t="shared" si="119"/>
        <v>8.0490000000000006E-2</v>
      </c>
      <c r="V154" s="33">
        <f t="shared" si="120"/>
        <v>8.301E-2</v>
      </c>
      <c r="W154" s="33">
        <f t="shared" si="121"/>
        <v>8.2879999999999995E-2</v>
      </c>
      <c r="X154" s="33">
        <f t="shared" si="122"/>
        <v>8.0710000000000004E-2</v>
      </c>
      <c r="Y154" s="33">
        <f t="shared" si="123"/>
        <v>8.1610000000000002E-2</v>
      </c>
      <c r="Z154" s="33">
        <f t="shared" si="124"/>
        <v>8.4040000000000004E-2</v>
      </c>
    </row>
    <row r="155" spans="14:26" x14ac:dyDescent="0.2">
      <c r="N155" s="79">
        <f t="shared" si="113"/>
        <v>7.9829999999999998E-2</v>
      </c>
      <c r="O155" s="79">
        <f t="shared" si="114"/>
        <v>8.0850000000000005E-2</v>
      </c>
      <c r="P155" s="79">
        <f t="shared" si="115"/>
        <v>8.1379999999999994E-2</v>
      </c>
      <c r="Q155" s="79">
        <f t="shared" si="116"/>
        <v>8.1729999999999997E-2</v>
      </c>
      <c r="R155" s="79">
        <f t="shared" si="117"/>
        <v>8.2199999999999995E-2</v>
      </c>
      <c r="S155" s="79">
        <f t="shared" si="118"/>
        <v>8.2570000000000005E-2</v>
      </c>
      <c r="U155" s="33">
        <f t="shared" si="119"/>
        <v>8.0829999999999999E-2</v>
      </c>
      <c r="V155" s="33">
        <f t="shared" si="120"/>
        <v>8.1850000000000006E-2</v>
      </c>
      <c r="W155" s="33">
        <f t="shared" si="121"/>
        <v>8.2379999999999995E-2</v>
      </c>
      <c r="X155" s="33">
        <f t="shared" si="122"/>
        <v>8.2729999999999998E-2</v>
      </c>
      <c r="Y155" s="33">
        <f t="shared" si="123"/>
        <v>8.3199999999999996E-2</v>
      </c>
      <c r="Z155" s="33">
        <f t="shared" si="124"/>
        <v>8.3570000000000005E-2</v>
      </c>
    </row>
    <row r="156" spans="14:26" x14ac:dyDescent="0.2">
      <c r="N156" s="79">
        <f t="shared" si="113"/>
        <v>7.8909999999999994E-2</v>
      </c>
      <c r="O156" s="79">
        <f t="shared" si="114"/>
        <v>8.0460000000000004E-2</v>
      </c>
      <c r="P156" s="79">
        <f t="shared" si="115"/>
        <v>8.3129999999999996E-2</v>
      </c>
      <c r="Q156" s="79">
        <f t="shared" si="116"/>
        <v>8.3150000000000002E-2</v>
      </c>
      <c r="R156" s="79">
        <f t="shared" si="117"/>
        <v>8.183E-2</v>
      </c>
      <c r="S156" s="79">
        <f t="shared" si="118"/>
        <v>8.1030000000000005E-2</v>
      </c>
      <c r="U156" s="33">
        <f t="shared" si="119"/>
        <v>7.9909999999999995E-2</v>
      </c>
      <c r="V156" s="33">
        <f t="shared" si="120"/>
        <v>8.1460000000000005E-2</v>
      </c>
      <c r="W156" s="33">
        <f t="shared" si="121"/>
        <v>8.4129999999999996E-2</v>
      </c>
      <c r="X156" s="33">
        <f t="shared" si="122"/>
        <v>8.4150000000000003E-2</v>
      </c>
      <c r="Y156" s="33">
        <f t="shared" si="123"/>
        <v>8.2830000000000001E-2</v>
      </c>
      <c r="Z156" s="33">
        <f t="shared" si="124"/>
        <v>8.2030000000000006E-2</v>
      </c>
    </row>
    <row r="157" spans="14:26" x14ac:dyDescent="0.2">
      <c r="N157" s="79">
        <f t="shared" si="113"/>
        <v>7.868E-2</v>
      </c>
      <c r="O157" s="79">
        <f t="shared" si="114"/>
        <v>8.2159999999999997E-2</v>
      </c>
      <c r="P157" s="79">
        <f t="shared" si="115"/>
        <v>8.4370000000000001E-2</v>
      </c>
      <c r="Q157" s="79">
        <f t="shared" si="116"/>
        <v>8.2729999999999998E-2</v>
      </c>
      <c r="R157" s="79">
        <f t="shared" si="117"/>
        <v>8.0449999999999994E-2</v>
      </c>
      <c r="S157" s="79">
        <f t="shared" si="118"/>
        <v>8.1259999999999999E-2</v>
      </c>
      <c r="U157" s="33">
        <f t="shared" si="119"/>
        <v>7.9680000000000001E-2</v>
      </c>
      <c r="V157" s="33">
        <f t="shared" si="120"/>
        <v>8.3159999999999998E-2</v>
      </c>
      <c r="W157" s="33">
        <f t="shared" si="121"/>
        <v>8.5370000000000001E-2</v>
      </c>
      <c r="X157" s="33">
        <f t="shared" si="122"/>
        <v>8.3729999999999999E-2</v>
      </c>
      <c r="Y157" s="33">
        <f t="shared" si="123"/>
        <v>8.1449999999999995E-2</v>
      </c>
      <c r="Z157" s="33">
        <f t="shared" si="124"/>
        <v>8.226E-2</v>
      </c>
    </row>
    <row r="158" spans="14:26" x14ac:dyDescent="0.2">
      <c r="N158" s="79">
        <f t="shared" si="113"/>
        <v>8.0379999999999993E-2</v>
      </c>
      <c r="O158" s="79">
        <f t="shared" si="114"/>
        <v>8.337E-2</v>
      </c>
      <c r="P158" s="79">
        <f t="shared" si="115"/>
        <v>8.3900000000000002E-2</v>
      </c>
      <c r="Q158" s="79">
        <f t="shared" si="116"/>
        <v>8.1369999999999998E-2</v>
      </c>
      <c r="R158" s="79">
        <f t="shared" si="117"/>
        <v>8.0699999999999994E-2</v>
      </c>
      <c r="S158" s="79">
        <f t="shared" si="118"/>
        <v>8.1360000000000002E-2</v>
      </c>
      <c r="U158" s="33">
        <f t="shared" si="119"/>
        <v>8.1379999999999994E-2</v>
      </c>
      <c r="V158" s="33">
        <f t="shared" si="120"/>
        <v>8.4370000000000001E-2</v>
      </c>
      <c r="W158" s="33">
        <f t="shared" si="121"/>
        <v>8.4900000000000003E-2</v>
      </c>
      <c r="X158" s="33">
        <f t="shared" si="122"/>
        <v>8.2369999999999999E-2</v>
      </c>
      <c r="Y158" s="33">
        <f t="shared" si="123"/>
        <v>8.1699999999999995E-2</v>
      </c>
      <c r="Z158" s="33">
        <f t="shared" si="124"/>
        <v>8.2360000000000003E-2</v>
      </c>
    </row>
    <row r="159" spans="14:26" x14ac:dyDescent="0.2">
      <c r="N159" s="79">
        <f t="shared" si="113"/>
        <v>8.1619999999999998E-2</v>
      </c>
      <c r="O159" s="79">
        <f t="shared" si="114"/>
        <v>8.2989999999999994E-2</v>
      </c>
      <c r="P159" s="79">
        <f t="shared" si="115"/>
        <v>8.2549999999999998E-2</v>
      </c>
      <c r="Q159" s="79">
        <f t="shared" si="116"/>
        <v>8.1549999999999997E-2</v>
      </c>
      <c r="R159" s="79">
        <f t="shared" si="117"/>
        <v>8.0839999999999995E-2</v>
      </c>
      <c r="S159" s="79">
        <f t="shared" si="118"/>
        <v>8.1920000000000007E-2</v>
      </c>
      <c r="U159" s="33">
        <f t="shared" si="119"/>
        <v>8.2619999999999999E-2</v>
      </c>
      <c r="V159" s="33">
        <f t="shared" si="120"/>
        <v>8.3989999999999995E-2</v>
      </c>
      <c r="W159" s="33">
        <f t="shared" si="121"/>
        <v>8.3549999999999999E-2</v>
      </c>
      <c r="X159" s="33">
        <f t="shared" si="122"/>
        <v>8.2549999999999998E-2</v>
      </c>
      <c r="Y159" s="33">
        <f t="shared" si="123"/>
        <v>8.1839999999999996E-2</v>
      </c>
      <c r="Z159" s="33">
        <f t="shared" si="124"/>
        <v>8.2920000000000008E-2</v>
      </c>
    </row>
    <row r="160" spans="14:26" x14ac:dyDescent="0.2">
      <c r="N160" s="79">
        <f t="shared" si="113"/>
        <v>8.1360000000000002E-2</v>
      </c>
      <c r="O160" s="79">
        <f t="shared" si="114"/>
        <v>8.1769999999999995E-2</v>
      </c>
      <c r="P160" s="79">
        <f t="shared" si="115"/>
        <v>8.2650000000000001E-2</v>
      </c>
      <c r="Q160" s="79">
        <f t="shared" si="116"/>
        <v>8.1629999999999994E-2</v>
      </c>
      <c r="R160" s="79">
        <f t="shared" si="117"/>
        <v>8.14E-2</v>
      </c>
      <c r="S160" s="79">
        <f t="shared" si="118"/>
        <v>8.2439999999999999E-2</v>
      </c>
      <c r="U160" s="33">
        <f t="shared" si="119"/>
        <v>8.2360000000000003E-2</v>
      </c>
      <c r="V160" s="33">
        <f t="shared" si="120"/>
        <v>8.2769999999999996E-2</v>
      </c>
      <c r="W160" s="33">
        <f t="shared" si="121"/>
        <v>8.3650000000000002E-2</v>
      </c>
      <c r="X160" s="33">
        <f t="shared" si="122"/>
        <v>8.2629999999999995E-2</v>
      </c>
      <c r="Y160" s="33">
        <f t="shared" si="123"/>
        <v>8.2400000000000001E-2</v>
      </c>
      <c r="Z160" s="33">
        <f t="shared" si="124"/>
        <v>8.344E-2</v>
      </c>
    </row>
    <row r="161" spans="14:26" x14ac:dyDescent="0.2">
      <c r="N161" s="79">
        <f t="shared" si="113"/>
        <v>8.029E-2</v>
      </c>
      <c r="O161" s="79">
        <f t="shared" si="114"/>
        <v>8.1909999999999997E-2</v>
      </c>
      <c r="P161" s="79">
        <f t="shared" si="115"/>
        <v>8.2650000000000001E-2</v>
      </c>
      <c r="Q161" s="79">
        <f t="shared" si="116"/>
        <v>8.2110000000000002E-2</v>
      </c>
      <c r="R161" s="79">
        <f t="shared" si="117"/>
        <v>8.1920000000000007E-2</v>
      </c>
      <c r="S161" s="79">
        <f t="shared" si="118"/>
        <v>8.2489999999999994E-2</v>
      </c>
      <c r="U161" s="33">
        <f t="shared" si="119"/>
        <v>8.1290000000000001E-2</v>
      </c>
      <c r="V161" s="33">
        <f t="shared" si="120"/>
        <v>8.2909999999999998E-2</v>
      </c>
      <c r="W161" s="33">
        <f t="shared" si="121"/>
        <v>8.3650000000000002E-2</v>
      </c>
      <c r="X161" s="33">
        <f t="shared" si="122"/>
        <v>8.3110000000000003E-2</v>
      </c>
      <c r="Y161" s="33">
        <f t="shared" si="123"/>
        <v>8.2920000000000008E-2</v>
      </c>
      <c r="Z161" s="33">
        <f t="shared" si="124"/>
        <v>8.3489999999999995E-2</v>
      </c>
    </row>
    <row r="162" spans="14:26" x14ac:dyDescent="0.2">
      <c r="N162" s="79">
        <f t="shared" si="113"/>
        <v>8.0500000000000002E-2</v>
      </c>
      <c r="O162" s="79">
        <f t="shared" si="114"/>
        <v>8.1960000000000005E-2</v>
      </c>
      <c r="P162" s="79">
        <f t="shared" si="115"/>
        <v>8.3049999999999999E-2</v>
      </c>
      <c r="Q162" s="79">
        <f t="shared" si="116"/>
        <v>8.2570000000000005E-2</v>
      </c>
      <c r="R162" s="79">
        <f t="shared" si="117"/>
        <v>8.2000000000000003E-2</v>
      </c>
      <c r="S162" s="79">
        <f t="shared" si="118"/>
        <v>8.2659999999999997E-2</v>
      </c>
      <c r="U162" s="33">
        <f t="shared" si="119"/>
        <v>8.1500000000000003E-2</v>
      </c>
      <c r="V162" s="33">
        <f t="shared" si="120"/>
        <v>8.2960000000000006E-2</v>
      </c>
      <c r="W162" s="33">
        <f t="shared" si="121"/>
        <v>8.405E-2</v>
      </c>
      <c r="X162" s="33">
        <f t="shared" si="122"/>
        <v>8.3570000000000005E-2</v>
      </c>
      <c r="Y162" s="33">
        <f t="shared" si="123"/>
        <v>8.3000000000000004E-2</v>
      </c>
      <c r="Z162" s="33">
        <f t="shared" si="124"/>
        <v>8.3659999999999998E-2</v>
      </c>
    </row>
    <row r="163" spans="14:26" x14ac:dyDescent="0.2">
      <c r="N163" s="79">
        <f t="shared" si="113"/>
        <v>8.0619999999999997E-2</v>
      </c>
      <c r="O163" s="79">
        <f t="shared" si="114"/>
        <v>8.2369999999999999E-2</v>
      </c>
      <c r="P163" s="79">
        <f t="shared" si="115"/>
        <v>8.3430000000000004E-2</v>
      </c>
      <c r="Q163" s="79">
        <f t="shared" si="116"/>
        <v>8.2610000000000003E-2</v>
      </c>
      <c r="R163" s="79">
        <f t="shared" si="117"/>
        <v>8.2189999999999999E-2</v>
      </c>
      <c r="S163" s="79">
        <f t="shared" si="118"/>
        <v>8.2049999999999998E-2</v>
      </c>
      <c r="U163" s="33">
        <f t="shared" si="119"/>
        <v>8.1619999999999998E-2</v>
      </c>
      <c r="V163" s="33">
        <f t="shared" si="120"/>
        <v>8.337E-2</v>
      </c>
      <c r="W163" s="33">
        <f t="shared" si="121"/>
        <v>8.4430000000000005E-2</v>
      </c>
      <c r="X163" s="33">
        <f t="shared" si="122"/>
        <v>8.3610000000000004E-2</v>
      </c>
      <c r="Y163" s="33">
        <f t="shared" si="123"/>
        <v>8.319E-2</v>
      </c>
      <c r="Z163" s="33">
        <f t="shared" si="124"/>
        <v>8.3049999999999999E-2</v>
      </c>
    </row>
    <row r="164" spans="14:26" x14ac:dyDescent="0.2">
      <c r="N164" s="79">
        <f t="shared" si="113"/>
        <v>8.1100000000000005E-2</v>
      </c>
      <c r="O164" s="79">
        <f t="shared" si="114"/>
        <v>8.2769999999999996E-2</v>
      </c>
      <c r="P164" s="79">
        <f t="shared" si="115"/>
        <v>8.3430000000000004E-2</v>
      </c>
      <c r="Q164" s="79">
        <f t="shared" si="116"/>
        <v>8.276E-2</v>
      </c>
      <c r="R164" s="79">
        <f t="shared" si="117"/>
        <v>8.1629999999999994E-2</v>
      </c>
      <c r="S164" s="79">
        <f t="shared" si="118"/>
        <v>8.1930000000000003E-2</v>
      </c>
      <c r="U164" s="33">
        <f t="shared" si="119"/>
        <v>8.2100000000000006E-2</v>
      </c>
      <c r="V164" s="33">
        <f t="shared" si="120"/>
        <v>8.3769999999999997E-2</v>
      </c>
      <c r="W164" s="33">
        <f t="shared" si="121"/>
        <v>8.4430000000000005E-2</v>
      </c>
      <c r="X164" s="33">
        <f t="shared" si="122"/>
        <v>8.3760000000000001E-2</v>
      </c>
      <c r="Y164" s="33">
        <f t="shared" si="123"/>
        <v>8.2629999999999995E-2</v>
      </c>
      <c r="Z164" s="33">
        <f t="shared" si="124"/>
        <v>8.2930000000000004E-2</v>
      </c>
    </row>
    <row r="165" spans="14:26" x14ac:dyDescent="0.2">
      <c r="N165" s="79">
        <f t="shared" si="113"/>
        <v>8.1559999999999994E-2</v>
      </c>
      <c r="O165" s="79">
        <f t="shared" si="114"/>
        <v>8.2799999999999999E-2</v>
      </c>
      <c r="P165" s="79">
        <f t="shared" si="115"/>
        <v>8.3540000000000003E-2</v>
      </c>
      <c r="Q165" s="79">
        <f t="shared" si="116"/>
        <v>8.2199999999999995E-2</v>
      </c>
      <c r="R165" s="79">
        <f t="shared" si="117"/>
        <v>8.1530000000000005E-2</v>
      </c>
      <c r="S165" s="79">
        <f t="shared" si="118"/>
        <v>8.301E-2</v>
      </c>
      <c r="U165" s="33">
        <f t="shared" si="119"/>
        <v>8.2559999999999995E-2</v>
      </c>
      <c r="V165" s="33">
        <f t="shared" si="120"/>
        <v>8.3799999999999999E-2</v>
      </c>
      <c r="W165" s="33">
        <f t="shared" si="121"/>
        <v>8.4540000000000004E-2</v>
      </c>
      <c r="X165" s="33">
        <f t="shared" si="122"/>
        <v>8.3199999999999996E-2</v>
      </c>
      <c r="Y165" s="33">
        <f t="shared" si="123"/>
        <v>8.2530000000000006E-2</v>
      </c>
      <c r="Z165" s="33">
        <f t="shared" si="124"/>
        <v>8.4010000000000001E-2</v>
      </c>
    </row>
    <row r="166" spans="14:26" x14ac:dyDescent="0.2">
      <c r="N166" s="79">
        <f t="shared" si="113"/>
        <v>8.1640000000000004E-2</v>
      </c>
      <c r="O166" s="79">
        <f t="shared" si="114"/>
        <v>8.294E-2</v>
      </c>
      <c r="P166" s="79">
        <f t="shared" si="115"/>
        <v>8.2970000000000002E-2</v>
      </c>
      <c r="Q166" s="79">
        <f t="shared" si="116"/>
        <v>8.208E-2</v>
      </c>
      <c r="R166" s="79">
        <f t="shared" si="117"/>
        <v>8.2580000000000001E-2</v>
      </c>
      <c r="S166" s="79">
        <f t="shared" si="118"/>
        <v>8.3809999999999996E-2</v>
      </c>
      <c r="U166" s="33">
        <f t="shared" si="119"/>
        <v>8.2640000000000005E-2</v>
      </c>
      <c r="V166" s="33">
        <f t="shared" si="120"/>
        <v>8.3940000000000001E-2</v>
      </c>
      <c r="W166" s="33">
        <f t="shared" si="121"/>
        <v>8.3970000000000003E-2</v>
      </c>
      <c r="X166" s="33">
        <f t="shared" si="122"/>
        <v>8.3080000000000001E-2</v>
      </c>
      <c r="Y166" s="33">
        <f t="shared" si="123"/>
        <v>8.3580000000000002E-2</v>
      </c>
      <c r="Z166" s="33">
        <f t="shared" si="124"/>
        <v>8.4809999999999997E-2</v>
      </c>
    </row>
    <row r="167" spans="14:26" x14ac:dyDescent="0.2">
      <c r="N167" s="79">
        <f t="shared" si="113"/>
        <v>8.1809999999999994E-2</v>
      </c>
      <c r="O167" s="79">
        <f t="shared" si="114"/>
        <v>8.2409999999999997E-2</v>
      </c>
      <c r="P167" s="79">
        <f t="shared" si="115"/>
        <v>8.2820000000000005E-2</v>
      </c>
      <c r="Q167" s="79">
        <f t="shared" si="116"/>
        <v>8.3070000000000005E-2</v>
      </c>
      <c r="R167" s="79">
        <f t="shared" si="117"/>
        <v>8.3360000000000004E-2</v>
      </c>
      <c r="S167" s="79">
        <f t="shared" si="118"/>
        <v>8.362E-2</v>
      </c>
      <c r="U167" s="33">
        <f t="shared" si="119"/>
        <v>8.2809999999999995E-2</v>
      </c>
      <c r="V167" s="33">
        <f t="shared" si="120"/>
        <v>8.3409999999999998E-2</v>
      </c>
      <c r="W167" s="33">
        <f t="shared" si="121"/>
        <v>8.3820000000000006E-2</v>
      </c>
      <c r="X167" s="33">
        <f t="shared" si="122"/>
        <v>8.4070000000000006E-2</v>
      </c>
      <c r="Y167" s="33">
        <f t="shared" si="123"/>
        <v>8.4360000000000004E-2</v>
      </c>
      <c r="Z167" s="33">
        <f t="shared" si="124"/>
        <v>8.4620000000000001E-2</v>
      </c>
    </row>
    <row r="171" spans="14:26" x14ac:dyDescent="0.2">
      <c r="N171" s="78">
        <f>D40</f>
        <v>6.9110000000000005E-2</v>
      </c>
      <c r="O171" s="78">
        <f t="shared" ref="O171:S171" si="125">E40</f>
        <v>7.1819999999999995E-2</v>
      </c>
      <c r="P171" s="78">
        <f t="shared" si="125"/>
        <v>7.2749999999999995E-2</v>
      </c>
      <c r="Q171" s="78">
        <f t="shared" si="125"/>
        <v>6.9830000000000003E-2</v>
      </c>
      <c r="R171" s="78">
        <f t="shared" si="125"/>
        <v>6.6699999999999995E-2</v>
      </c>
      <c r="S171" s="78">
        <f t="shared" si="125"/>
        <v>6.7960000000000007E-2</v>
      </c>
      <c r="U171">
        <f>N171+0.001</f>
        <v>7.0110000000000006E-2</v>
      </c>
      <c r="V171" s="33">
        <f t="shared" ref="V171:Z171" si="126">O171+0.001</f>
        <v>7.2819999999999996E-2</v>
      </c>
      <c r="W171" s="33">
        <f t="shared" si="126"/>
        <v>7.3749999999999996E-2</v>
      </c>
      <c r="X171" s="33">
        <f t="shared" si="126"/>
        <v>7.0830000000000004E-2</v>
      </c>
      <c r="Y171" s="33">
        <f t="shared" si="126"/>
        <v>6.7699999999999996E-2</v>
      </c>
      <c r="Z171" s="33">
        <f t="shared" si="126"/>
        <v>6.8960000000000007E-2</v>
      </c>
    </row>
    <row r="172" spans="14:26" x14ac:dyDescent="0.2">
      <c r="N172" s="78">
        <f t="shared" ref="N172:N189" si="127">D41</f>
        <v>6.8919999999999995E-2</v>
      </c>
      <c r="O172" s="78">
        <f t="shared" ref="O172:O189" si="128">E41</f>
        <v>7.1150000000000005E-2</v>
      </c>
      <c r="P172" s="78">
        <f t="shared" ref="P172:P189" si="129">F41</f>
        <v>7.2969999999999993E-2</v>
      </c>
      <c r="Q172" s="78">
        <f t="shared" ref="Q172:Q189" si="130">G41</f>
        <v>6.9839999999999999E-2</v>
      </c>
      <c r="R172" s="78">
        <f t="shared" ref="R172:R189" si="131">H41</f>
        <v>6.719E-2</v>
      </c>
      <c r="S172" s="78">
        <f t="shared" ref="S172:S189" si="132">I41</f>
        <v>6.8949999999999997E-2</v>
      </c>
      <c r="U172" s="33">
        <f t="shared" ref="U172:U189" si="133">N172+0.001</f>
        <v>6.9919999999999996E-2</v>
      </c>
      <c r="V172" s="33">
        <f t="shared" ref="V172:V189" si="134">O172+0.001</f>
        <v>7.2150000000000006E-2</v>
      </c>
      <c r="W172" s="33">
        <f t="shared" ref="W172:W189" si="135">P172+0.001</f>
        <v>7.3969999999999994E-2</v>
      </c>
      <c r="X172" s="33">
        <f t="shared" ref="X172:X189" si="136">Q172+0.001</f>
        <v>7.084E-2</v>
      </c>
      <c r="Y172" s="33">
        <f t="shared" ref="Y172:Y189" si="137">R172+0.001</f>
        <v>6.8190000000000001E-2</v>
      </c>
      <c r="Z172" s="33">
        <f t="shared" ref="Z172:Z189" si="138">S172+0.001</f>
        <v>6.9949999999999998E-2</v>
      </c>
    </row>
    <row r="173" spans="14:26" x14ac:dyDescent="0.2">
      <c r="N173" s="78">
        <f t="shared" si="127"/>
        <v>6.8669999999999995E-2</v>
      </c>
      <c r="O173" s="78">
        <f t="shared" si="128"/>
        <v>7.1550000000000002E-2</v>
      </c>
      <c r="P173" s="78">
        <f t="shared" si="129"/>
        <v>7.2580000000000006E-2</v>
      </c>
      <c r="Q173" s="78">
        <f t="shared" si="130"/>
        <v>6.9919999999999996E-2</v>
      </c>
      <c r="R173" s="78">
        <f t="shared" si="131"/>
        <v>6.8099999999999994E-2</v>
      </c>
      <c r="S173" s="78">
        <f t="shared" si="132"/>
        <v>6.7330000000000001E-2</v>
      </c>
      <c r="U173" s="33">
        <f t="shared" si="133"/>
        <v>6.9669999999999996E-2</v>
      </c>
      <c r="V173" s="33">
        <f t="shared" si="134"/>
        <v>7.2550000000000003E-2</v>
      </c>
      <c r="W173" s="33">
        <f t="shared" si="135"/>
        <v>7.3580000000000007E-2</v>
      </c>
      <c r="X173" s="33">
        <f t="shared" si="136"/>
        <v>7.0919999999999997E-2</v>
      </c>
      <c r="Y173" s="33">
        <f t="shared" si="137"/>
        <v>6.9099999999999995E-2</v>
      </c>
      <c r="Z173" s="33">
        <f t="shared" si="138"/>
        <v>6.8330000000000002E-2</v>
      </c>
    </row>
    <row r="174" spans="14:26" x14ac:dyDescent="0.2">
      <c r="N174" s="78">
        <f t="shared" si="127"/>
        <v>6.9309999999999997E-2</v>
      </c>
      <c r="O174" s="78">
        <f t="shared" si="128"/>
        <v>7.1360000000000007E-2</v>
      </c>
      <c r="P174" s="78">
        <f t="shared" si="129"/>
        <v>7.238E-2</v>
      </c>
      <c r="Q174" s="78">
        <f t="shared" si="130"/>
        <v>7.0489999999999997E-2</v>
      </c>
      <c r="R174" s="78">
        <f t="shared" si="131"/>
        <v>6.6790000000000002E-2</v>
      </c>
      <c r="S174" s="78">
        <f t="shared" si="132"/>
        <v>6.7280000000000006E-2</v>
      </c>
      <c r="U174" s="33">
        <f t="shared" si="133"/>
        <v>7.0309999999999997E-2</v>
      </c>
      <c r="V174" s="33">
        <f t="shared" si="134"/>
        <v>7.2360000000000008E-2</v>
      </c>
      <c r="W174" s="33">
        <f t="shared" si="135"/>
        <v>7.3380000000000001E-2</v>
      </c>
      <c r="X174" s="33">
        <f t="shared" si="136"/>
        <v>7.1489999999999998E-2</v>
      </c>
      <c r="Y174" s="33">
        <f t="shared" si="137"/>
        <v>6.7790000000000003E-2</v>
      </c>
      <c r="Z174" s="33">
        <f t="shared" si="138"/>
        <v>6.8280000000000007E-2</v>
      </c>
    </row>
    <row r="175" spans="14:26" x14ac:dyDescent="0.2">
      <c r="N175" s="78">
        <f t="shared" si="127"/>
        <v>6.9370000000000001E-2</v>
      </c>
      <c r="O175" s="78">
        <f t="shared" si="128"/>
        <v>7.1290000000000006E-2</v>
      </c>
      <c r="P175" s="78">
        <f t="shared" si="129"/>
        <v>7.2709999999999997E-2</v>
      </c>
      <c r="Q175" s="78">
        <f t="shared" si="130"/>
        <v>6.9120000000000001E-2</v>
      </c>
      <c r="R175" s="78">
        <f t="shared" si="131"/>
        <v>6.6809999999999994E-2</v>
      </c>
      <c r="S175" s="78">
        <f t="shared" si="132"/>
        <v>7.0370000000000002E-2</v>
      </c>
      <c r="U175" s="33">
        <f t="shared" si="133"/>
        <v>7.0370000000000002E-2</v>
      </c>
      <c r="V175" s="33">
        <f t="shared" si="134"/>
        <v>7.2290000000000007E-2</v>
      </c>
      <c r="W175" s="33">
        <f t="shared" si="135"/>
        <v>7.3709999999999998E-2</v>
      </c>
      <c r="X175" s="33">
        <f t="shared" si="136"/>
        <v>7.0120000000000002E-2</v>
      </c>
      <c r="Y175" s="33">
        <f t="shared" si="137"/>
        <v>6.7809999999999995E-2</v>
      </c>
      <c r="Z175" s="33">
        <f t="shared" si="138"/>
        <v>7.1370000000000003E-2</v>
      </c>
    </row>
    <row r="176" spans="14:26" x14ac:dyDescent="0.2">
      <c r="N176" s="78">
        <f t="shared" si="127"/>
        <v>6.9459999999999994E-2</v>
      </c>
      <c r="O176" s="78">
        <f t="shared" si="128"/>
        <v>7.1650000000000005E-2</v>
      </c>
      <c r="P176" s="78">
        <f t="shared" si="129"/>
        <v>7.1319999999999995E-2</v>
      </c>
      <c r="Q176" s="78">
        <f t="shared" si="130"/>
        <v>6.8909999999999999E-2</v>
      </c>
      <c r="R176" s="78">
        <f t="shared" si="131"/>
        <v>6.9610000000000005E-2</v>
      </c>
      <c r="S176" s="78">
        <f t="shared" si="132"/>
        <v>7.2160000000000002E-2</v>
      </c>
      <c r="U176" s="33">
        <f t="shared" si="133"/>
        <v>7.0459999999999995E-2</v>
      </c>
      <c r="V176" s="33">
        <f t="shared" si="134"/>
        <v>7.2650000000000006E-2</v>
      </c>
      <c r="W176" s="33">
        <f t="shared" si="135"/>
        <v>7.2319999999999995E-2</v>
      </c>
      <c r="X176" s="33">
        <f t="shared" si="136"/>
        <v>6.991E-2</v>
      </c>
      <c r="Y176" s="33">
        <f t="shared" si="137"/>
        <v>7.0610000000000006E-2</v>
      </c>
      <c r="Z176" s="33">
        <f t="shared" si="138"/>
        <v>7.3160000000000003E-2</v>
      </c>
    </row>
    <row r="177" spans="14:26" x14ac:dyDescent="0.2">
      <c r="N177" s="78">
        <f t="shared" si="127"/>
        <v>6.991E-2</v>
      </c>
      <c r="O177" s="78">
        <f t="shared" si="128"/>
        <v>7.0459999999999995E-2</v>
      </c>
      <c r="P177" s="78">
        <f t="shared" si="129"/>
        <v>7.0930000000000007E-2</v>
      </c>
      <c r="Q177" s="78">
        <f t="shared" si="130"/>
        <v>7.1209999999999996E-2</v>
      </c>
      <c r="R177" s="78">
        <f t="shared" si="131"/>
        <v>7.1309999999999998E-2</v>
      </c>
      <c r="S177" s="78">
        <f t="shared" si="132"/>
        <v>7.1379999999999999E-2</v>
      </c>
      <c r="U177" s="33">
        <f t="shared" si="133"/>
        <v>7.0910000000000001E-2</v>
      </c>
      <c r="V177" s="33">
        <f t="shared" si="134"/>
        <v>7.1459999999999996E-2</v>
      </c>
      <c r="W177" s="33">
        <f t="shared" si="135"/>
        <v>7.1930000000000008E-2</v>
      </c>
      <c r="X177" s="33">
        <f t="shared" si="136"/>
        <v>7.2209999999999996E-2</v>
      </c>
      <c r="Y177" s="33">
        <f t="shared" si="137"/>
        <v>7.2309999999999999E-2</v>
      </c>
      <c r="Z177" s="33">
        <f t="shared" si="138"/>
        <v>7.238E-2</v>
      </c>
    </row>
    <row r="178" spans="14:26" x14ac:dyDescent="0.2">
      <c r="N178" s="78">
        <f t="shared" si="127"/>
        <v>6.8919999999999995E-2</v>
      </c>
      <c r="O178" s="78">
        <f t="shared" si="128"/>
        <v>7.0180000000000006E-2</v>
      </c>
      <c r="P178" s="78">
        <f t="shared" si="129"/>
        <v>7.2840000000000002E-2</v>
      </c>
      <c r="Q178" s="78">
        <f t="shared" si="130"/>
        <v>7.2609999999999994E-2</v>
      </c>
      <c r="R178" s="78">
        <f t="shared" si="131"/>
        <v>7.0669999999999997E-2</v>
      </c>
      <c r="S178" s="78">
        <f t="shared" si="132"/>
        <v>7.0379999999999998E-2</v>
      </c>
      <c r="U178" s="33">
        <f t="shared" si="133"/>
        <v>6.9919999999999996E-2</v>
      </c>
      <c r="V178" s="33">
        <f t="shared" si="134"/>
        <v>7.1180000000000007E-2</v>
      </c>
      <c r="W178" s="33">
        <f t="shared" si="135"/>
        <v>7.3840000000000003E-2</v>
      </c>
      <c r="X178" s="33">
        <f t="shared" si="136"/>
        <v>7.3609999999999995E-2</v>
      </c>
      <c r="Y178" s="33">
        <f t="shared" si="137"/>
        <v>7.1669999999999998E-2</v>
      </c>
      <c r="Z178" s="33">
        <f t="shared" si="138"/>
        <v>7.1379999999999999E-2</v>
      </c>
    </row>
    <row r="179" spans="14:26" x14ac:dyDescent="0.2">
      <c r="N179" s="78">
        <f t="shared" si="127"/>
        <v>6.8769999999999998E-2</v>
      </c>
      <c r="O179" s="78">
        <f t="shared" si="128"/>
        <v>7.2010000000000005E-2</v>
      </c>
      <c r="P179" s="78">
        <f t="shared" si="129"/>
        <v>7.3980000000000004E-2</v>
      </c>
      <c r="Q179" s="78">
        <f t="shared" si="130"/>
        <v>7.1919999999999998E-2</v>
      </c>
      <c r="R179" s="78">
        <f t="shared" si="131"/>
        <v>6.9790000000000005E-2</v>
      </c>
      <c r="S179" s="78">
        <f t="shared" si="132"/>
        <v>6.9989999999999997E-2</v>
      </c>
      <c r="U179" s="33">
        <f t="shared" si="133"/>
        <v>6.9769999999999999E-2</v>
      </c>
      <c r="V179" s="33">
        <f t="shared" si="134"/>
        <v>7.3010000000000005E-2</v>
      </c>
      <c r="W179" s="33">
        <f t="shared" si="135"/>
        <v>7.4980000000000005E-2</v>
      </c>
      <c r="X179" s="33">
        <f t="shared" si="136"/>
        <v>7.2919999999999999E-2</v>
      </c>
      <c r="Y179" s="33">
        <f t="shared" si="137"/>
        <v>7.0790000000000006E-2</v>
      </c>
      <c r="Z179" s="33">
        <f t="shared" si="138"/>
        <v>7.0989999999999998E-2</v>
      </c>
    </row>
    <row r="180" spans="14:26" x14ac:dyDescent="0.2">
      <c r="N180" s="78">
        <f t="shared" si="127"/>
        <v>7.0599999999999996E-2</v>
      </c>
      <c r="O180" s="78">
        <f t="shared" si="128"/>
        <v>7.3139999999999997E-2</v>
      </c>
      <c r="P180" s="78">
        <f t="shared" si="129"/>
        <v>7.3249999999999996E-2</v>
      </c>
      <c r="Q180" s="78">
        <f t="shared" si="130"/>
        <v>7.1050000000000002E-2</v>
      </c>
      <c r="R180" s="78">
        <f t="shared" si="131"/>
        <v>6.9470000000000004E-2</v>
      </c>
      <c r="S180" s="78">
        <f t="shared" si="132"/>
        <v>6.9580000000000003E-2</v>
      </c>
      <c r="U180" s="33">
        <f t="shared" si="133"/>
        <v>7.1599999999999997E-2</v>
      </c>
      <c r="V180" s="33">
        <f t="shared" si="134"/>
        <v>7.4139999999999998E-2</v>
      </c>
      <c r="W180" s="33">
        <f t="shared" si="135"/>
        <v>7.4249999999999997E-2</v>
      </c>
      <c r="X180" s="33">
        <f t="shared" si="136"/>
        <v>7.2050000000000003E-2</v>
      </c>
      <c r="Y180" s="33">
        <f t="shared" si="137"/>
        <v>7.0470000000000005E-2</v>
      </c>
      <c r="Z180" s="33">
        <f t="shared" si="138"/>
        <v>7.0580000000000004E-2</v>
      </c>
    </row>
    <row r="181" spans="14:26" x14ac:dyDescent="0.2">
      <c r="N181" s="78">
        <f t="shared" si="127"/>
        <v>7.177E-2</v>
      </c>
      <c r="O181" s="78">
        <f t="shared" si="128"/>
        <v>7.2510000000000005E-2</v>
      </c>
      <c r="P181" s="78">
        <f t="shared" si="129"/>
        <v>7.238E-2</v>
      </c>
      <c r="Q181" s="78">
        <f t="shared" si="130"/>
        <v>7.0669999999999997E-2</v>
      </c>
      <c r="R181" s="78">
        <f t="shared" si="131"/>
        <v>6.9120000000000001E-2</v>
      </c>
      <c r="S181" s="78">
        <f t="shared" si="132"/>
        <v>6.9769999999999999E-2</v>
      </c>
      <c r="U181" s="33">
        <f t="shared" si="133"/>
        <v>7.2770000000000001E-2</v>
      </c>
      <c r="V181" s="33">
        <f t="shared" si="134"/>
        <v>7.3510000000000006E-2</v>
      </c>
      <c r="W181" s="33">
        <f t="shared" si="135"/>
        <v>7.3380000000000001E-2</v>
      </c>
      <c r="X181" s="33">
        <f t="shared" si="136"/>
        <v>7.1669999999999998E-2</v>
      </c>
      <c r="Y181" s="33">
        <f t="shared" si="137"/>
        <v>7.0120000000000002E-2</v>
      </c>
      <c r="Z181" s="33">
        <f t="shared" si="138"/>
        <v>7.077E-2</v>
      </c>
    </row>
    <row r="182" spans="14:26" x14ac:dyDescent="0.2">
      <c r="N182" s="78">
        <f t="shared" si="127"/>
        <v>7.127E-2</v>
      </c>
      <c r="O182" s="78">
        <f t="shared" si="128"/>
        <v>7.1720000000000006E-2</v>
      </c>
      <c r="P182" s="78">
        <f t="shared" si="129"/>
        <v>7.195E-2</v>
      </c>
      <c r="Q182" s="78">
        <f t="shared" si="130"/>
        <v>7.0279999999999995E-2</v>
      </c>
      <c r="R182" s="78">
        <f t="shared" si="131"/>
        <v>6.9330000000000003E-2</v>
      </c>
      <c r="S182" s="78">
        <f t="shared" si="132"/>
        <v>6.9699999999999998E-2</v>
      </c>
      <c r="U182" s="33">
        <f t="shared" si="133"/>
        <v>7.2270000000000001E-2</v>
      </c>
      <c r="V182" s="33">
        <f t="shared" si="134"/>
        <v>7.2720000000000007E-2</v>
      </c>
      <c r="W182" s="33">
        <f t="shared" si="135"/>
        <v>7.2950000000000001E-2</v>
      </c>
      <c r="X182" s="33">
        <f t="shared" si="136"/>
        <v>7.1279999999999996E-2</v>
      </c>
      <c r="Y182" s="33">
        <f t="shared" si="137"/>
        <v>7.0330000000000004E-2</v>
      </c>
      <c r="Z182" s="33">
        <f t="shared" si="138"/>
        <v>7.0699999999999999E-2</v>
      </c>
    </row>
    <row r="183" spans="14:26" x14ac:dyDescent="0.2">
      <c r="N183" s="78">
        <f t="shared" si="127"/>
        <v>7.0569999999999994E-2</v>
      </c>
      <c r="O183" s="78">
        <f t="shared" si="128"/>
        <v>7.1360000000000007E-2</v>
      </c>
      <c r="P183" s="78">
        <f t="shared" si="129"/>
        <v>7.152E-2</v>
      </c>
      <c r="Q183" s="78">
        <f t="shared" si="130"/>
        <v>7.041E-2</v>
      </c>
      <c r="R183" s="78">
        <f t="shared" si="131"/>
        <v>6.9290000000000004E-2</v>
      </c>
      <c r="S183" s="78">
        <f t="shared" si="132"/>
        <v>6.9550000000000001E-2</v>
      </c>
      <c r="U183" s="33">
        <f t="shared" si="133"/>
        <v>7.1569999999999995E-2</v>
      </c>
      <c r="V183" s="33">
        <f t="shared" si="134"/>
        <v>7.2360000000000008E-2</v>
      </c>
      <c r="W183" s="33">
        <f t="shared" si="135"/>
        <v>7.2520000000000001E-2</v>
      </c>
      <c r="X183" s="33">
        <f t="shared" si="136"/>
        <v>7.1410000000000001E-2</v>
      </c>
      <c r="Y183" s="33">
        <f t="shared" si="137"/>
        <v>7.0290000000000005E-2</v>
      </c>
      <c r="Z183" s="33">
        <f t="shared" si="138"/>
        <v>7.0550000000000002E-2</v>
      </c>
    </row>
    <row r="184" spans="14:26" x14ac:dyDescent="0.2">
      <c r="N184" s="78">
        <f t="shared" si="127"/>
        <v>7.0279999999999995E-2</v>
      </c>
      <c r="O184" s="78">
        <f t="shared" si="128"/>
        <v>7.0980000000000001E-2</v>
      </c>
      <c r="P184" s="78">
        <f t="shared" si="129"/>
        <v>7.1569999999999995E-2</v>
      </c>
      <c r="Q184" s="78">
        <f t="shared" si="130"/>
        <v>7.0309999999999997E-2</v>
      </c>
      <c r="R184" s="78">
        <f t="shared" si="131"/>
        <v>6.9169999999999995E-2</v>
      </c>
      <c r="S184" s="78">
        <f t="shared" si="132"/>
        <v>6.9750000000000006E-2</v>
      </c>
      <c r="U184" s="33">
        <f t="shared" si="133"/>
        <v>7.1279999999999996E-2</v>
      </c>
      <c r="V184" s="33">
        <f t="shared" si="134"/>
        <v>7.1980000000000002E-2</v>
      </c>
      <c r="W184" s="33">
        <f t="shared" si="135"/>
        <v>7.2569999999999996E-2</v>
      </c>
      <c r="X184" s="33">
        <f t="shared" si="136"/>
        <v>7.1309999999999998E-2</v>
      </c>
      <c r="Y184" s="33">
        <f t="shared" si="137"/>
        <v>7.0169999999999996E-2</v>
      </c>
      <c r="Z184" s="33">
        <f t="shared" si="138"/>
        <v>7.0750000000000007E-2</v>
      </c>
    </row>
    <row r="185" spans="14:26" x14ac:dyDescent="0.2">
      <c r="N185" s="78">
        <f t="shared" si="127"/>
        <v>6.9970000000000004E-2</v>
      </c>
      <c r="O185" s="78">
        <f t="shared" si="128"/>
        <v>7.1059999999999998E-2</v>
      </c>
      <c r="P185" s="78">
        <f t="shared" si="129"/>
        <v>7.1419999999999997E-2</v>
      </c>
      <c r="Q185" s="78">
        <f t="shared" si="130"/>
        <v>7.016E-2</v>
      </c>
      <c r="R185" s="78">
        <f t="shared" si="131"/>
        <v>6.9379999999999997E-2</v>
      </c>
      <c r="S185" s="78">
        <f t="shared" si="132"/>
        <v>6.9290000000000004E-2</v>
      </c>
      <c r="U185" s="33">
        <f t="shared" si="133"/>
        <v>7.0970000000000005E-2</v>
      </c>
      <c r="V185" s="33">
        <f t="shared" si="134"/>
        <v>7.2059999999999999E-2</v>
      </c>
      <c r="W185" s="33">
        <f t="shared" si="135"/>
        <v>7.2419999999999998E-2</v>
      </c>
      <c r="X185" s="33">
        <f t="shared" si="136"/>
        <v>7.1160000000000001E-2</v>
      </c>
      <c r="Y185" s="33">
        <f t="shared" si="137"/>
        <v>7.0379999999999998E-2</v>
      </c>
      <c r="Z185" s="33">
        <f t="shared" si="138"/>
        <v>7.0290000000000005E-2</v>
      </c>
    </row>
    <row r="186" spans="14:26" x14ac:dyDescent="0.2">
      <c r="N186" s="78">
        <f t="shared" si="127"/>
        <v>7.0099999999999996E-2</v>
      </c>
      <c r="O186" s="78">
        <f t="shared" si="128"/>
        <v>7.0930000000000007E-2</v>
      </c>
      <c r="P186" s="78">
        <f t="shared" si="129"/>
        <v>7.1220000000000006E-2</v>
      </c>
      <c r="Q186" s="78">
        <f t="shared" si="130"/>
        <v>7.0309999999999997E-2</v>
      </c>
      <c r="R186" s="78">
        <f t="shared" si="131"/>
        <v>6.8949999999999997E-2</v>
      </c>
      <c r="S186" s="78">
        <f t="shared" si="132"/>
        <v>6.9250000000000006E-2</v>
      </c>
      <c r="U186" s="33">
        <f t="shared" si="133"/>
        <v>7.1099999999999997E-2</v>
      </c>
      <c r="V186" s="33">
        <f t="shared" si="134"/>
        <v>7.1930000000000008E-2</v>
      </c>
      <c r="W186" s="33">
        <f t="shared" si="135"/>
        <v>7.2220000000000006E-2</v>
      </c>
      <c r="X186" s="33">
        <f t="shared" si="136"/>
        <v>7.1309999999999998E-2</v>
      </c>
      <c r="Y186" s="33">
        <f t="shared" si="137"/>
        <v>6.9949999999999998E-2</v>
      </c>
      <c r="Z186" s="33">
        <f t="shared" si="138"/>
        <v>7.0250000000000007E-2</v>
      </c>
    </row>
    <row r="187" spans="14:26" x14ac:dyDescent="0.2">
      <c r="N187" s="78">
        <f t="shared" si="127"/>
        <v>7.0029999999999995E-2</v>
      </c>
      <c r="O187" s="78">
        <f t="shared" si="128"/>
        <v>7.077E-2</v>
      </c>
      <c r="P187" s="78">
        <f t="shared" si="129"/>
        <v>7.1340000000000001E-2</v>
      </c>
      <c r="Q187" s="78">
        <f t="shared" si="130"/>
        <v>6.9879999999999998E-2</v>
      </c>
      <c r="R187" s="78">
        <f t="shared" si="131"/>
        <v>6.8940000000000001E-2</v>
      </c>
      <c r="S187" s="78">
        <f t="shared" si="132"/>
        <v>7.0540000000000005E-2</v>
      </c>
      <c r="U187" s="33">
        <f t="shared" si="133"/>
        <v>7.1029999999999996E-2</v>
      </c>
      <c r="V187" s="33">
        <f t="shared" si="134"/>
        <v>7.177E-2</v>
      </c>
      <c r="W187" s="33">
        <f t="shared" si="135"/>
        <v>7.2340000000000002E-2</v>
      </c>
      <c r="X187" s="33">
        <f t="shared" si="136"/>
        <v>7.0879999999999999E-2</v>
      </c>
      <c r="Y187" s="33">
        <f t="shared" si="137"/>
        <v>6.9940000000000002E-2</v>
      </c>
      <c r="Z187" s="33">
        <f t="shared" si="138"/>
        <v>7.1540000000000006E-2</v>
      </c>
    </row>
    <row r="188" spans="14:26" x14ac:dyDescent="0.2">
      <c r="N188" s="78">
        <f t="shared" si="127"/>
        <v>6.9900000000000004E-2</v>
      </c>
      <c r="O188" s="78">
        <f t="shared" si="128"/>
        <v>7.0889999999999995E-2</v>
      </c>
      <c r="P188" s="78">
        <f t="shared" si="129"/>
        <v>7.0879999999999999E-2</v>
      </c>
      <c r="Q188" s="78">
        <f t="shared" si="130"/>
        <v>6.9819999999999993E-2</v>
      </c>
      <c r="R188" s="78">
        <f t="shared" si="131"/>
        <v>7.0180000000000006E-2</v>
      </c>
      <c r="S188" s="78">
        <f t="shared" si="132"/>
        <v>7.1400000000000005E-2</v>
      </c>
      <c r="U188" s="33">
        <f t="shared" si="133"/>
        <v>7.0900000000000005E-2</v>
      </c>
      <c r="V188" s="33">
        <f t="shared" si="134"/>
        <v>7.1889999999999996E-2</v>
      </c>
      <c r="W188" s="33">
        <f t="shared" si="135"/>
        <v>7.1879999999999999E-2</v>
      </c>
      <c r="X188" s="33">
        <f t="shared" si="136"/>
        <v>7.0819999999999994E-2</v>
      </c>
      <c r="Y188" s="33">
        <f t="shared" si="137"/>
        <v>7.1180000000000007E-2</v>
      </c>
      <c r="Z188" s="33">
        <f t="shared" si="138"/>
        <v>7.2400000000000006E-2</v>
      </c>
    </row>
    <row r="189" spans="14:26" x14ac:dyDescent="0.2">
      <c r="N189" s="78">
        <f t="shared" si="127"/>
        <v>7.0050000000000001E-2</v>
      </c>
      <c r="O189" s="78">
        <f t="shared" si="128"/>
        <v>7.0470000000000005E-2</v>
      </c>
      <c r="P189" s="78">
        <f t="shared" si="129"/>
        <v>7.0779999999999996E-2</v>
      </c>
      <c r="Q189" s="78">
        <f t="shared" si="130"/>
        <v>7.0949999999999999E-2</v>
      </c>
      <c r="R189" s="78">
        <f t="shared" si="131"/>
        <v>7.0999999999999994E-2</v>
      </c>
      <c r="S189" s="78">
        <f t="shared" si="132"/>
        <v>7.1139999999999995E-2</v>
      </c>
      <c r="U189" s="33">
        <f t="shared" si="133"/>
        <v>7.1050000000000002E-2</v>
      </c>
      <c r="V189" s="33">
        <f t="shared" si="134"/>
        <v>7.1470000000000006E-2</v>
      </c>
      <c r="W189" s="33">
        <f t="shared" si="135"/>
        <v>7.1779999999999997E-2</v>
      </c>
      <c r="X189" s="33">
        <f t="shared" si="136"/>
        <v>7.195E-2</v>
      </c>
      <c r="Y189" s="33">
        <f t="shared" si="137"/>
        <v>7.1999999999999995E-2</v>
      </c>
      <c r="Z189" s="33">
        <f t="shared" si="138"/>
        <v>7.2139999999999996E-2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ConEd 0-499K</vt:lpstr>
      <vt:lpstr>ConEd 500K-999K</vt:lpstr>
      <vt:lpstr>O&amp;R</vt:lpstr>
      <vt:lpstr>Sheet1</vt:lpstr>
      <vt:lpstr>'ConEd 0-499K'!Print_Area</vt:lpstr>
      <vt:lpstr>'ConEd 500K-999K'!Print_Area</vt:lpstr>
      <vt:lpstr>'O&amp;R'!Print_Area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2011-06-17T12:10:59Z</dcterms:created>
  <dcterms:modified xsi:type="dcterms:W3CDTF">2016-10-27T13:42:39Z</dcterms:modified>
</cp:coreProperties>
</file>