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Co. Desc" sheetId="2" state="visible" r:id="rId2"/>
    <sheet xmlns:r="http://schemas.openxmlformats.org/officeDocument/2006/relationships" name="Analyses" sheetId="3" state="visible" r:id="rId3"/>
    <sheet xmlns:r="http://schemas.openxmlformats.org/officeDocument/2006/relationships" name="Profit.Desc." sheetId="4" state="visible" r:id="rId4"/>
    <sheet xmlns:r="http://schemas.openxmlformats.org/officeDocument/2006/relationships" name="Balance Sht." sheetId="5" state="visible" r:id="rId5"/>
    <sheet xmlns:r="http://schemas.openxmlformats.org/officeDocument/2006/relationships" name="Studies" sheetId="6" state="visible" r:id="rId6"/>
    <sheet xmlns:r="http://schemas.openxmlformats.org/officeDocument/2006/relationships" name="Industry" sheetId="7" state="visible" r:id="rId7"/>
    <sheet xmlns:r="http://schemas.openxmlformats.org/officeDocument/2006/relationships" name="Hist. Pricing" sheetId="8" state="visible" r:id="rId8"/>
    <sheet xmlns:r="http://schemas.openxmlformats.org/officeDocument/2006/relationships" name="Valuation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$#,##0.00"/>
    <numFmt numFmtId="165" formatCode="$#,##0"/>
    <numFmt numFmtId="166" formatCode="#,##0.0"/>
    <numFmt numFmtId="167" formatCode="0.0%"/>
    <numFmt numFmtId="168" formatCode="&quot;$&quot;#,##0.00"/>
  </numFmts>
  <fonts count="13">
    <font>
      <name val="Calibri"/>
      <family val="2"/>
      <color theme="1"/>
      <sz val="11"/>
      <scheme val="minor"/>
    </font>
    <font>
      <name val="Times New Roman"/>
      <b val="1"/>
      <i val="1"/>
      <sz val="14"/>
    </font>
    <font>
      <name val="Times New Roman"/>
      <b val="1"/>
      <i val="1"/>
      <sz val="10"/>
    </font>
    <font>
      <name val="Times New Roman"/>
      <sz val="10"/>
    </font>
    <font>
      <name val="Times New Roman"/>
      <i val="1"/>
      <sz val="10"/>
    </font>
    <font>
      <name val="Times New Roman"/>
      <b val="1"/>
    </font>
    <font>
      <i val="1"/>
    </font>
    <font>
      <name val="Arial"/>
      <i val="1"/>
    </font>
    <font>
      <name val="Arial"/>
      <i val="1"/>
      <sz val="10"/>
    </font>
    <font>
      <name val="Arial"/>
      <i val="1"/>
      <sz val="8"/>
    </font>
    <font>
      <name val="Arial"/>
      <b val="1"/>
      <sz val="10"/>
    </font>
    <font>
      <name val="Arial"/>
      <sz val="10"/>
    </font>
    <font>
      <name val="Times New Roman"/>
      <b val="1"/>
      <i val="1"/>
      <sz val="12"/>
    </font>
  </fonts>
  <fills count="4">
    <fill>
      <patternFill/>
    </fill>
    <fill>
      <patternFill patternType="gray125"/>
    </fill>
    <fill>
      <patternFill patternType="solid">
        <fgColor rgb="0000FFFF"/>
        <bgColor rgb="0000FFFF"/>
      </patternFill>
    </fill>
    <fill>
      <patternFill patternType="solid">
        <fgColor rgb="00FFFF99"/>
        <bgColor rgb="00FFFF99"/>
      </patternFill>
    </fill>
  </fills>
  <borders count="7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</borders>
  <cellStyleXfs count="1">
    <xf numFmtId="0" fontId="0" fillId="0" borderId="0"/>
  </cellStyleXfs>
  <cellXfs count="6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2" borderId="1" pivotButton="0" quotePrefix="0" xfId="0"/>
    <xf numFmtId="0" fontId="2" fillId="3" borderId="1" pivotButton="0" quotePrefix="0" xfId="0"/>
    <xf numFmtId="164" fontId="2" fillId="3" borderId="1" pivotButton="0" quotePrefix="0" xfId="0"/>
    <xf numFmtId="165" fontId="2" fillId="3" borderId="1" pivotButton="0" quotePrefix="0" xfId="0"/>
    <xf numFmtId="3" fontId="3" fillId="3" borderId="1" pivotButton="0" quotePrefix="0" xfId="0"/>
    <xf numFmtId="3" fontId="4" fillId="3" borderId="1" applyAlignment="1" pivotButton="0" quotePrefix="0" xfId="0">
      <alignment horizontal="right" vertical="center"/>
    </xf>
    <xf numFmtId="164" fontId="3" fillId="3" borderId="1" pivotButton="0" quotePrefix="0" xfId="0"/>
    <xf numFmtId="164" fontId="4" fillId="3" borderId="1" applyAlignment="1" pivotButton="0" quotePrefix="0" xfId="0">
      <alignment horizontal="right" vertical="center"/>
    </xf>
    <xf numFmtId="166" fontId="3" fillId="3" borderId="1" pivotButton="0" quotePrefix="0" xfId="0"/>
    <xf numFmtId="166" fontId="4" fillId="3" borderId="1" applyAlignment="1" pivotButton="0" quotePrefix="0" xfId="0">
      <alignment horizontal="right" vertical="center"/>
    </xf>
    <xf numFmtId="10" fontId="3" fillId="3" borderId="1" pivotButton="0" quotePrefix="0" xfId="0"/>
    <xf numFmtId="10" fontId="4" fillId="3" borderId="1" applyAlignment="1" pivotButton="0" quotePrefix="0" xfId="0">
      <alignment horizontal="right" vertical="center"/>
    </xf>
    <xf numFmtId="167" fontId="3" fillId="3" borderId="1" pivotButton="0" quotePrefix="0" xfId="0"/>
    <xf numFmtId="167" fontId="4" fillId="3" borderId="1" applyAlignment="1" pivotButton="0" quotePrefix="0" xfId="0">
      <alignment horizontal="right" vertical="center"/>
    </xf>
    <xf numFmtId="0" fontId="0" fillId="2" borderId="2" pivotButton="0" quotePrefix="0" xfId="0"/>
    <xf numFmtId="0" fontId="1" fillId="2" borderId="3" pivotButton="0" quotePrefix="0" xfId="0"/>
    <xf numFmtId="0" fontId="0" fillId="2" borderId="3" pivotButton="0" quotePrefix="0" xfId="0"/>
    <xf numFmtId="0" fontId="0" fillId="2" borderId="4" pivotButton="0" quotePrefix="0" xfId="0"/>
    <xf numFmtId="0" fontId="2" fillId="2" borderId="2" pivotButton="0" quotePrefix="0" xfId="0"/>
    <xf numFmtId="167" fontId="5" fillId="3" borderId="1" pivotButton="0" quotePrefix="0" xfId="0"/>
    <xf numFmtId="3" fontId="4" fillId="3" borderId="1" pivotButton="0" quotePrefix="0" xfId="0"/>
    <xf numFmtId="164" fontId="4" fillId="3" borderId="1" pivotButton="0" quotePrefix="0" xfId="0"/>
    <xf numFmtId="167" fontId="4" fillId="3" borderId="1" pivotButton="0" quotePrefix="0" xfId="0"/>
    <xf numFmtId="0" fontId="2" fillId="2" borderId="3" pivotButton="0" quotePrefix="0" xfId="0"/>
    <xf numFmtId="10" fontId="9" fillId="2" borderId="4" pivotButton="0" quotePrefix="0" xfId="0"/>
    <xf numFmtId="3" fontId="7" fillId="3" borderId="1" pivotButton="0" quotePrefix="0" xfId="0"/>
    <xf numFmtId="0" fontId="6" fillId="0" borderId="0" pivotButton="0" quotePrefix="0" xfId="0"/>
    <xf numFmtId="167" fontId="9" fillId="0" borderId="0" pivotButton="0" quotePrefix="0" xfId="0"/>
    <xf numFmtId="3" fontId="0" fillId="0" borderId="0" pivotButton="0" quotePrefix="0" xfId="0"/>
    <xf numFmtId="3" fontId="8" fillId="0" borderId="0" pivotButton="0" quotePrefix="0" xfId="0"/>
    <xf numFmtId="0" fontId="9" fillId="0" borderId="0" pivotButton="0" quotePrefix="0" xfId="0"/>
    <xf numFmtId="10" fontId="9" fillId="0" borderId="0" pivotButton="0" quotePrefix="0" xfId="0"/>
    <xf numFmtId="0" fontId="2" fillId="2" borderId="4" pivotButton="0" quotePrefix="0" xfId="0"/>
    <xf numFmtId="167" fontId="7" fillId="3" borderId="1" pivotButton="0" quotePrefix="0" xfId="0"/>
    <xf numFmtId="0" fontId="1" fillId="2" borderId="2" pivotButton="0" quotePrefix="0" xfId="0"/>
    <xf numFmtId="167" fontId="0" fillId="2" borderId="4" pivotButton="0" quotePrefix="0" xfId="0"/>
    <xf numFmtId="3" fontId="10" fillId="3" borderId="1" pivotButton="0" quotePrefix="0" xfId="0"/>
    <xf numFmtId="0" fontId="11" fillId="3" borderId="0" pivotButton="0" quotePrefix="0" xfId="0"/>
    <xf numFmtId="0" fontId="0" fillId="3" borderId="0" pivotButton="0" quotePrefix="0" xfId="0"/>
    <xf numFmtId="3" fontId="11" fillId="0" borderId="0" pivotButton="0" quotePrefix="0" xfId="0"/>
    <xf numFmtId="0" fontId="11" fillId="0" borderId="0" pivotButton="0" quotePrefix="0" xfId="0"/>
    <xf numFmtId="167" fontId="11" fillId="0" borderId="0" pivotButton="0" quotePrefix="0" xfId="0"/>
    <xf numFmtId="166" fontId="11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166" fontId="11" fillId="0" borderId="0" applyAlignment="1" pivotButton="0" quotePrefix="0" xfId="0">
      <alignment horizontal="center" vertical="center"/>
    </xf>
    <xf numFmtId="3" fontId="11" fillId="0" borderId="0" applyAlignment="1" pivotButton="0" quotePrefix="0" xfId="0">
      <alignment horizontal="center" vertical="center"/>
    </xf>
    <xf numFmtId="167" fontId="11" fillId="0" borderId="0" applyAlignment="1" pivotButton="0" quotePrefix="0" xfId="0">
      <alignment horizontal="center" vertical="center"/>
    </xf>
    <xf numFmtId="4" fontId="11" fillId="0" borderId="0" applyAlignment="1" pivotButton="0" quotePrefix="0" xfId="0">
      <alignment horizontal="center" vertical="center"/>
    </xf>
    <xf numFmtId="10" fontId="11" fillId="0" borderId="0" applyAlignment="1" pivotButton="0" quotePrefix="0" xfId="0">
      <alignment horizontal="center" vertical="center"/>
    </xf>
    <xf numFmtId="0" fontId="0" fillId="0" borderId="1" pivotButton="0" quotePrefix="0" xfId="0"/>
    <xf numFmtId="166" fontId="11" fillId="3" borderId="1" applyAlignment="1" pivotButton="0" quotePrefix="0" xfId="0">
      <alignment horizontal="right" vertical="center"/>
    </xf>
    <xf numFmtId="4" fontId="11" fillId="3" borderId="1" applyAlignment="1" pivotButton="0" quotePrefix="0" xfId="0">
      <alignment horizontal="right" vertical="center"/>
    </xf>
    <xf numFmtId="164" fontId="10" fillId="3" borderId="1" applyAlignment="1" pivotButton="0" quotePrefix="0" xfId="0">
      <alignment horizontal="right" vertical="center"/>
    </xf>
    <xf numFmtId="0" fontId="11" fillId="3" borderId="1" applyAlignment="1" pivotButton="0" quotePrefix="0" xfId="0">
      <alignment horizontal="center" vertical="center"/>
    </xf>
    <xf numFmtId="10" fontId="11" fillId="3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0" fillId="0" borderId="4" pivotButton="0" quotePrefix="0" xfId="0"/>
    <xf numFmtId="168" fontId="11" fillId="3" borderId="1" applyAlignment="1" pivotButton="0" quotePrefix="0" xfId="0">
      <alignment horizontal="center" vertical="center"/>
    </xf>
    <xf numFmtId="168" fontId="10" fillId="3" borderId="1" applyAlignment="1" pivotButton="0" quotePrefix="0" xfId="0">
      <alignment horizontal="center" vertical="center"/>
    </xf>
    <xf numFmtId="2" fontId="11" fillId="3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"/>
  <sheetViews>
    <sheetView showGridLines="0" workbookViewId="0">
      <selection activeCell="A1" sqref="A1"/>
    </sheetView>
  </sheetViews>
  <sheetFormatPr baseColWidth="8" defaultRowHeight="15"/>
  <sheetData>
    <row r="1">
      <c r="E1" s="1" t="inlineStr">
        <is>
          <t>TAIWAN SEMICONDUCTOR MANUFACTURING COMPANY LIMITED (New York Stock Exchange) - TSM</t>
        </is>
      </c>
    </row>
    <row r="4">
      <c r="A4" s="2" t="inlineStr">
        <is>
          <t>Company Description</t>
        </is>
      </c>
    </row>
    <row r="5">
      <c r="B5" t="inlineStr">
        <is>
          <t>Taiwan Semiconductor Manufacturing Company Limited manufactures, packages, tests, and sells integrated circuits and other semiconductor devices in</t>
        </is>
      </c>
    </row>
    <row r="6">
      <c r="B6" t="inlineStr">
        <is>
          <t>Taiwan, China, Europe, the Middle East, Africa, Japan, the United States, and internationally. It provides complementary metal oxide silicon wafer</t>
        </is>
      </c>
    </row>
    <row r="7">
      <c r="B7" t="inlineStr">
        <is>
          <t>fabrication processes to manufacture logic, mixed-signal, radio frequency, and embedded memory semiconductors. The company also offers customer</t>
        </is>
      </c>
    </row>
    <row r="8">
      <c r="B8" t="inlineStr">
        <is>
          <t>support, account management, and engineering services, as well as manufactures masks. Its products are used in mobile devices, high performance</t>
        </is>
      </c>
    </row>
    <row r="9">
      <c r="B9" t="inlineStr">
        <is>
          <t>computing, automotive electronics, and internet of things markets. The company was incorporated in 1987 and is headquartered in Hsinchu City, Taiwan.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5"/>
  <sheetViews>
    <sheetView showGridLines="0" workbookViewId="0">
      <pane xSplit="1" topLeftCell="B1" activePane="topRight" state="frozen"/>
      <selection pane="topRight" activeCell="A1" sqref="A1"/>
    </sheetView>
  </sheetViews>
  <sheetFormatPr baseColWidth="8" defaultRowHeight="15"/>
  <sheetData>
    <row r="1">
      <c r="C1" s="3" t="inlineStr">
        <is>
          <t>Currency</t>
        </is>
      </c>
      <c r="E1" s="3" t="inlineStr">
        <is>
          <t>FY End</t>
        </is>
      </c>
      <c r="G1" s="3" t="inlineStr">
        <is>
          <t>Stock Price</t>
        </is>
      </c>
      <c r="I1" s="3" t="inlineStr">
        <is>
          <t>Market Cap</t>
        </is>
      </c>
    </row>
    <row r="2">
      <c r="C2" s="4" t="inlineStr">
        <is>
          <t>TWD</t>
        </is>
      </c>
      <c r="E2" s="4" t="inlineStr">
        <is>
          <t>12-31</t>
        </is>
      </c>
      <c r="G2" s="5" t="n">
        <v>1075</v>
      </c>
      <c r="I2" s="6" t="n">
        <v>27877652.1216</v>
      </c>
    </row>
    <row r="3">
      <c r="B3" s="3" t="inlineStr">
        <is>
          <t>2014</t>
        </is>
      </c>
      <c r="C3" s="3" t="inlineStr">
        <is>
          <t>2015</t>
        </is>
      </c>
      <c r="D3" s="3" t="inlineStr">
        <is>
          <t>2016</t>
        </is>
      </c>
      <c r="E3" s="3" t="inlineStr">
        <is>
          <t>2017</t>
        </is>
      </c>
      <c r="F3" s="3" t="inlineStr">
        <is>
          <t>2018</t>
        </is>
      </c>
      <c r="G3" s="3" t="inlineStr">
        <is>
          <t>2019</t>
        </is>
      </c>
      <c r="H3" s="3" t="inlineStr">
        <is>
          <t>2020</t>
        </is>
      </c>
      <c r="I3" s="3" t="inlineStr">
        <is>
          <t>2021</t>
        </is>
      </c>
      <c r="J3" s="3" t="inlineStr">
        <is>
          <t>2022</t>
        </is>
      </c>
      <c r="K3" s="3" t="inlineStr">
        <is>
          <t>2023</t>
        </is>
      </c>
      <c r="L3" s="3" t="inlineStr">
        <is>
          <t>2024</t>
        </is>
      </c>
      <c r="M3" s="3" t="inlineStr">
        <is>
          <t>2025</t>
        </is>
      </c>
    </row>
    <row r="4">
      <c r="A4" s="3" t="inlineStr">
        <is>
          <t>Net Profit</t>
        </is>
      </c>
      <c r="B4" s="7" t="n">
        <v>263898.794</v>
      </c>
      <c r="C4" s="7" t="n">
        <v>306573.837</v>
      </c>
      <c r="D4" s="7" t="n">
        <v>334247.18</v>
      </c>
      <c r="E4" s="7" t="n">
        <v>343111.476</v>
      </c>
      <c r="F4" s="7" t="n">
        <v>351130.884</v>
      </c>
      <c r="G4" s="7" t="n">
        <v>345263.668</v>
      </c>
      <c r="H4" s="7" t="n">
        <v>510744</v>
      </c>
      <c r="I4" s="7" t="n">
        <v>592359.2</v>
      </c>
      <c r="J4" s="7" t="n">
        <v>992923.4</v>
      </c>
      <c r="K4" s="7" t="n">
        <v>851740</v>
      </c>
      <c r="L4" s="8" t="n"/>
      <c r="M4" s="8" t="n"/>
    </row>
    <row r="5">
      <c r="A5" s="3" t="inlineStr">
        <is>
          <t>Diluted EPS</t>
        </is>
      </c>
      <c r="B5" s="9" t="n">
        <v>10.18</v>
      </c>
      <c r="C5" s="9" t="n">
        <v>11.82</v>
      </c>
      <c r="D5" s="9" t="n">
        <v>12.89</v>
      </c>
      <c r="E5" s="9" t="n">
        <v>13.23</v>
      </c>
      <c r="F5" s="9" t="n">
        <v>13.54</v>
      </c>
      <c r="G5" s="9" t="n">
        <v>13.32</v>
      </c>
      <c r="H5" s="9" t="n">
        <v>19.97</v>
      </c>
      <c r="I5" s="9" t="n">
        <v>23.01</v>
      </c>
      <c r="J5" s="9" t="n">
        <v>39.2</v>
      </c>
      <c r="K5" s="9" t="n">
        <v>32.85</v>
      </c>
      <c r="L5" s="10">
        <f>L4/L16</f>
        <v/>
      </c>
      <c r="M5" s="10">
        <f>M4/M16</f>
        <v/>
      </c>
    </row>
    <row r="6">
      <c r="A6" s="3" t="inlineStr">
        <is>
          <t>Operating EPS</t>
        </is>
      </c>
      <c r="B6" s="9" t="n">
        <v>10.17763953505368</v>
      </c>
      <c r="C6" s="9" t="n">
        <v>11.82300161880192</v>
      </c>
      <c r="D6" s="9" t="n">
        <v>12.89017669621502</v>
      </c>
      <c r="E6" s="9" t="n">
        <v>13.23202652641419</v>
      </c>
      <c r="F6" s="9" t="n">
        <v>13.54129341721949</v>
      </c>
      <c r="G6" s="9" t="n">
        <v>13.31502538720991</v>
      </c>
      <c r="H6" s="9" t="n">
        <v>19.69674181404206</v>
      </c>
      <c r="I6" s="9" t="n">
        <v>22.84421593513092</v>
      </c>
      <c r="J6" s="9" t="n">
        <v>38.29365282910882</v>
      </c>
      <c r="K6" s="9" t="n">
        <v>32.84868025237956</v>
      </c>
      <c r="L6" s="10">
        <f>L5</f>
        <v/>
      </c>
      <c r="M6" s="10">
        <f>M5</f>
        <v/>
      </c>
    </row>
    <row r="8">
      <c r="A8" s="3" t="inlineStr">
        <is>
          <t>P/E Ratio</t>
        </is>
      </c>
      <c r="B8" s="11" t="n">
        <v>13.85389996515103</v>
      </c>
      <c r="C8" s="11" t="n">
        <v>12.09506727738153</v>
      </c>
      <c r="D8" s="11" t="n">
        <v>14.08048968431087</v>
      </c>
      <c r="E8" s="11" t="n">
        <v>17.57100467837456</v>
      </c>
      <c r="F8" s="11" t="n">
        <v>16.20967755715843</v>
      </c>
      <c r="G8" s="11" t="n">
        <v>24.85913397641364</v>
      </c>
      <c r="H8" s="11" t="n">
        <v>26.90800361825102</v>
      </c>
      <c r="I8" s="11" t="n">
        <v>26.92147551688232</v>
      </c>
      <c r="J8" s="11" t="n">
        <v>11.7121237297862</v>
      </c>
      <c r="K8" s="11" t="n">
        <v>18.05247563810552</v>
      </c>
      <c r="L8" s="12">
        <f>((L9+L10)/2)/L5</f>
        <v/>
      </c>
      <c r="M8" s="12">
        <f>((M9+M10)/2)/M5</f>
        <v/>
      </c>
    </row>
    <row r="9">
      <c r="A9" s="3" t="inlineStr">
        <is>
          <t>Yrly Price Low</t>
        </is>
      </c>
      <c r="B9" s="11" t="n">
        <v>100.5</v>
      </c>
      <c r="C9" s="11" t="n">
        <v>112.5</v>
      </c>
      <c r="D9" s="11" t="n">
        <v>130.5</v>
      </c>
      <c r="E9" s="11" t="n">
        <v>179</v>
      </c>
      <c r="F9" s="11" t="n">
        <v>210</v>
      </c>
      <c r="G9" s="11" t="n">
        <v>206.5</v>
      </c>
      <c r="H9" s="11" t="n">
        <v>235.5</v>
      </c>
      <c r="I9" s="11" t="n">
        <v>518</v>
      </c>
      <c r="J9" s="11" t="n">
        <v>370</v>
      </c>
      <c r="K9" s="11" t="n">
        <v>443</v>
      </c>
      <c r="L9" s="12" t="n"/>
      <c r="M9" s="12" t="n"/>
    </row>
    <row r="10">
      <c r="A10" s="3" t="inlineStr">
        <is>
          <t>Yrly Price High</t>
        </is>
      </c>
      <c r="B10" s="11" t="n">
        <v>142</v>
      </c>
      <c r="C10" s="11" t="n">
        <v>155</v>
      </c>
      <c r="D10" s="11" t="n">
        <v>193</v>
      </c>
      <c r="E10" s="11" t="n">
        <v>245</v>
      </c>
      <c r="F10" s="11" t="n">
        <v>268</v>
      </c>
      <c r="G10" s="11" t="n">
        <v>345</v>
      </c>
      <c r="H10" s="11" t="n">
        <v>525</v>
      </c>
      <c r="I10" s="11" t="n">
        <v>679</v>
      </c>
      <c r="J10" s="11" t="n">
        <v>688</v>
      </c>
      <c r="K10" s="11" t="n">
        <v>594</v>
      </c>
      <c r="L10" s="12" t="n"/>
      <c r="M10" s="12" t="n"/>
    </row>
    <row r="12">
      <c r="A12" s="3" t="inlineStr">
        <is>
          <t>Dividends Paid</t>
        </is>
      </c>
      <c r="B12" s="7" t="n">
        <v>77785.851</v>
      </c>
      <c r="C12" s="7" t="n">
        <v>116683.481</v>
      </c>
      <c r="D12" s="7" t="n">
        <v>155582.283</v>
      </c>
      <c r="E12" s="7" t="n">
        <v>181512.663</v>
      </c>
      <c r="F12" s="7" t="n">
        <v>207443.044</v>
      </c>
      <c r="G12" s="7" t="n">
        <v>259303.805</v>
      </c>
      <c r="H12" s="7" t="n">
        <v>259303.805</v>
      </c>
      <c r="I12" s="7" t="n">
        <v>265786.398999</v>
      </c>
      <c r="J12" s="7" t="n">
        <v>285234.185</v>
      </c>
      <c r="K12" s="7" t="n">
        <v>291721.852</v>
      </c>
      <c r="L12" s="8" t="n"/>
      <c r="M12" s="8" t="n"/>
    </row>
    <row r="13">
      <c r="A13" s="3" t="inlineStr">
        <is>
          <t>Dividends/Share</t>
        </is>
      </c>
      <c r="B13" s="9" t="n">
        <v>2.999924101227212</v>
      </c>
      <c r="C13" s="9" t="n">
        <v>4.499891439693998</v>
      </c>
      <c r="D13" s="9" t="n">
        <v>6.00000011569441</v>
      </c>
      <c r="E13" s="9" t="n">
        <v>7.00000011569441</v>
      </c>
      <c r="F13" s="9" t="n">
        <v>8.000000154259213</v>
      </c>
      <c r="G13" s="9" t="n">
        <v>10.00000019282402</v>
      </c>
      <c r="H13" s="9" t="n">
        <v>10.00000019282402</v>
      </c>
      <c r="I13" s="9" t="n">
        <v>10.25000015422065</v>
      </c>
      <c r="J13" s="9" t="n">
        <v>11.00050502927396</v>
      </c>
      <c r="K13" s="9" t="n">
        <v>11.25070777347546</v>
      </c>
      <c r="L13" s="10">
        <f>L12/L16</f>
        <v/>
      </c>
      <c r="M13" s="10">
        <f>M12/M16</f>
        <v/>
      </c>
    </row>
    <row r="14">
      <c r="A14" s="3" t="inlineStr">
        <is>
          <t>Avg Div Yield</t>
        </is>
      </c>
      <c r="B14" s="13" t="n">
        <v>0.024741642071977</v>
      </c>
      <c r="C14" s="13" t="n">
        <v>0.03364404814724485</v>
      </c>
      <c r="D14" s="13" t="n">
        <v>0.03709428201356667</v>
      </c>
      <c r="E14" s="13" t="n">
        <v>0.03301886847025665</v>
      </c>
      <c r="F14" s="13" t="n">
        <v>0.03347280399271638</v>
      </c>
      <c r="G14" s="13" t="n">
        <v>0.0362647332468686</v>
      </c>
      <c r="H14" s="13" t="n">
        <v>0.02629848834404738</v>
      </c>
      <c r="I14" s="13" t="n">
        <v>0.01712614896277468</v>
      </c>
      <c r="J14" s="13" t="n">
        <v>0.02079490553737988</v>
      </c>
      <c r="K14" s="13" t="n">
        <v>0.02169856851200668</v>
      </c>
      <c r="L14" s="14">
        <f>L13/(((L9+L10)/2))</f>
        <v/>
      </c>
      <c r="M14" s="14">
        <f>M13/(((M9+M10)/2))</f>
        <v/>
      </c>
    </row>
    <row r="16">
      <c r="A16" s="3" t="inlineStr">
        <is>
          <t>Shares Outstanding</t>
        </is>
      </c>
      <c r="B16" s="7" t="n">
        <v>25929.273</v>
      </c>
      <c r="C16" s="7" t="n">
        <v>25930.288</v>
      </c>
      <c r="D16" s="7" t="n">
        <v>25930.38</v>
      </c>
      <c r="E16" s="7" t="n">
        <v>25930.38</v>
      </c>
      <c r="F16" s="7" t="n">
        <v>25930.38</v>
      </c>
      <c r="G16" s="7" t="n">
        <v>25930.38</v>
      </c>
      <c r="H16" s="7" t="n">
        <v>25930.38</v>
      </c>
      <c r="I16" s="7" t="n">
        <v>25930.38</v>
      </c>
      <c r="J16" s="7" t="n">
        <v>25929.19</v>
      </c>
      <c r="K16" s="7" t="n">
        <v>25929.2</v>
      </c>
      <c r="L16" s="8" t="n"/>
      <c r="M16" s="8" t="n"/>
    </row>
    <row r="17">
      <c r="A17" s="3" t="inlineStr">
        <is>
          <t>Buyback</t>
        </is>
      </c>
      <c r="B17" s="7" t="n"/>
      <c r="C17" s="7" t="n">
        <v>-135.75625</v>
      </c>
      <c r="D17" s="7" t="n">
        <v>-14.881</v>
      </c>
      <c r="E17" s="7" t="n">
        <v>0</v>
      </c>
      <c r="F17" s="7" t="n">
        <v>0</v>
      </c>
      <c r="G17" s="7" t="n">
        <v>0</v>
      </c>
      <c r="H17" s="7" t="n">
        <v>0</v>
      </c>
      <c r="I17" s="7" t="n">
        <v>0</v>
      </c>
      <c r="J17" s="7" t="n">
        <v>629.51</v>
      </c>
      <c r="K17" s="7" t="n">
        <v>-5.185</v>
      </c>
      <c r="L17" s="8">
        <f>(K16-L16)*(L9+L10)/2</f>
        <v/>
      </c>
      <c r="M17" s="8">
        <f>(L16-M16)*(M9+M10)/2</f>
        <v/>
      </c>
    </row>
    <row r="19">
      <c r="A19" s="3" t="inlineStr">
        <is>
          <t>Share Equity</t>
        </is>
      </c>
      <c r="B19" s="7" t="n">
        <v>1045548.501</v>
      </c>
      <c r="C19" s="7" t="n">
        <v>1221671.719</v>
      </c>
      <c r="D19" s="7" t="n">
        <v>1389248.261</v>
      </c>
      <c r="E19" s="7" t="n">
        <v>1522057.533</v>
      </c>
      <c r="F19" s="7" t="n">
        <v>1676817.665</v>
      </c>
      <c r="G19" s="7" t="n">
        <v>1621410.124</v>
      </c>
      <c r="H19" s="7" t="n">
        <v>1849657.256</v>
      </c>
      <c r="I19" s="7" t="n">
        <v>2168286.553</v>
      </c>
      <c r="J19" s="7" t="n">
        <v>2945653.195</v>
      </c>
      <c r="K19" s="7" t="n">
        <v>3458913.627</v>
      </c>
      <c r="L19" s="8" t="n"/>
      <c r="M19" s="8" t="n"/>
    </row>
    <row r="20">
      <c r="A20" s="3" t="inlineStr">
        <is>
          <t>Book Value/Share</t>
        </is>
      </c>
      <c r="B20" s="9" t="n">
        <v>40.3230935553033</v>
      </c>
      <c r="C20" s="9" t="n">
        <v>47.11369650040138</v>
      </c>
      <c r="D20" s="9" t="n">
        <v>53.57608569562035</v>
      </c>
      <c r="E20" s="9" t="n">
        <v>58.69784912523457</v>
      </c>
      <c r="F20" s="9" t="n">
        <v>64.66614314946406</v>
      </c>
      <c r="G20" s="9" t="n">
        <v>62.52936223842458</v>
      </c>
      <c r="H20" s="9" t="n">
        <v>71.33166795087462</v>
      </c>
      <c r="I20" s="9" t="n">
        <v>83.61954406375841</v>
      </c>
      <c r="J20" s="9" t="n">
        <v>113.6037490951318</v>
      </c>
      <c r="K20" s="9" t="n">
        <v>133.3983935871527</v>
      </c>
      <c r="L20" s="10">
        <f>L19/L16</f>
        <v/>
      </c>
      <c r="M20" s="10">
        <f>M19/M16</f>
        <v/>
      </c>
    </row>
    <row r="22">
      <c r="A22" s="3" t="inlineStr">
        <is>
          <t>Long-Term Debt</t>
        </is>
      </c>
      <c r="B22" s="7" t="n">
        <v>249872.3</v>
      </c>
      <c r="C22" s="7" t="n">
        <v>254981.682</v>
      </c>
      <c r="D22" s="7" t="n">
        <v>249173.537</v>
      </c>
      <c r="E22" s="7" t="n">
        <v>213967.9</v>
      </c>
      <c r="F22" s="7" t="n">
        <v>180554.7</v>
      </c>
      <c r="G22" s="7" t="n">
        <v>175422.3</v>
      </c>
      <c r="H22" s="7" t="n">
        <v>344631.726</v>
      </c>
      <c r="I22" s="7" t="n">
        <v>728301.116</v>
      </c>
      <c r="J22" s="7" t="n">
        <v>858410.375</v>
      </c>
      <c r="K22" s="7" t="n">
        <v>927576.108</v>
      </c>
      <c r="L22" s="8" t="n"/>
      <c r="M22" s="8" t="n"/>
    </row>
    <row r="24">
      <c r="A24" s="3" t="inlineStr">
        <is>
          <t>ROE</t>
        </is>
      </c>
      <c r="B24" s="15" t="n">
        <v>0.2524022498694204</v>
      </c>
      <c r="C24" s="15" t="n">
        <v>0.2509461684608253</v>
      </c>
      <c r="D24" s="15" t="n">
        <v>0.2405957159589347</v>
      </c>
      <c r="E24" s="15" t="n">
        <v>0.2254260884105489</v>
      </c>
      <c r="F24" s="15" t="n">
        <v>0.209403139845858</v>
      </c>
      <c r="G24" s="15" t="n">
        <v>0.2129403677018116</v>
      </c>
      <c r="H24" s="15" t="n">
        <v>0.2761289954358982</v>
      </c>
      <c r="I24" s="15" t="n">
        <v>0.2731923043937265</v>
      </c>
      <c r="J24" s="15" t="n">
        <v>0.3370808897956502</v>
      </c>
      <c r="K24" s="15" t="n">
        <v>0.2462449462025841</v>
      </c>
      <c r="L24" s="16">
        <f>L4/L19</f>
        <v/>
      </c>
      <c r="M24" s="16">
        <f>M4/M19</f>
        <v/>
      </c>
    </row>
    <row r="25">
      <c r="A25" s="3" t="inlineStr">
        <is>
          <t>ROC</t>
        </is>
      </c>
      <c r="B25" s="15" t="n">
        <v>0.2037166562373272</v>
      </c>
      <c r="C25" s="15" t="n">
        <v>0.2076139443368268</v>
      </c>
      <c r="D25" s="15" t="n">
        <v>0.2040055743936092</v>
      </c>
      <c r="E25" s="15" t="n">
        <v>0.1976419639239237</v>
      </c>
      <c r="F25" s="15" t="n">
        <v>0.1890471133396022</v>
      </c>
      <c r="G25" s="15" t="n">
        <v>0.1921512898968034</v>
      </c>
      <c r="H25" s="15" t="n">
        <v>0.2327605908746253</v>
      </c>
      <c r="I25" s="15" t="n">
        <v>0.2045024241246261</v>
      </c>
      <c r="J25" s="15" t="n">
        <v>0.2610165108255538</v>
      </c>
      <c r="K25" s="15" t="n">
        <v>0.194173485282304</v>
      </c>
      <c r="L25" s="16">
        <f>L4/(L19+L22)</f>
        <v/>
      </c>
      <c r="M25" s="16">
        <f>M4/(M19+M22)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23"/>
  <sheetViews>
    <sheetView showGridLines="0" workbookViewId="0">
      <pane xSplit="1" topLeftCell="B1" activePane="topRight" state="frozen"/>
      <selection pane="topRight" activeCell="A1" sqref="A1"/>
    </sheetView>
  </sheetViews>
  <sheetFormatPr baseColWidth="8" defaultRowHeight="15"/>
  <sheetData>
    <row r="1">
      <c r="E1" s="17" t="n"/>
      <c r="F1" s="18" t="inlineStr">
        <is>
          <t>Investment Characteristics (in mlns TWD)</t>
        </is>
      </c>
      <c r="G1" s="19" t="n"/>
      <c r="H1" s="19" t="n"/>
      <c r="I1" s="20" t="n"/>
    </row>
    <row r="3">
      <c r="C3" s="21" t="inlineStr">
        <is>
          <t>Earnings Analysis:</t>
        </is>
      </c>
      <c r="D3" s="20" t="n"/>
      <c r="H3" s="21" t="inlineStr">
        <is>
          <t>Use Of Earnings Analysis:</t>
        </is>
      </c>
      <c r="I3" s="20" t="n"/>
    </row>
    <row r="5">
      <c r="D5" s="21" t="inlineStr">
        <is>
          <t>Growth Rate %:</t>
        </is>
      </c>
      <c r="E5" s="20" t="n"/>
      <c r="F5" s="22" t="n">
        <v>0.139</v>
      </c>
      <c r="I5" s="21" t="inlineStr">
        <is>
          <t>Avg Div Payout Rate:</t>
        </is>
      </c>
      <c r="J5" s="20" t="n"/>
      <c r="K5" s="22" t="n">
        <v>0.43</v>
      </c>
    </row>
    <row r="7">
      <c r="D7" s="21" t="inlineStr">
        <is>
          <t>Quality %:</t>
        </is>
      </c>
      <c r="E7" s="20" t="n"/>
      <c r="F7" s="22" t="n">
        <v>1.01</v>
      </c>
      <c r="I7" s="21" t="inlineStr">
        <is>
          <t>Avg Stk Buyback Rate:</t>
        </is>
      </c>
      <c r="J7" s="20" t="n"/>
      <c r="K7" s="22" t="n">
        <v>0</v>
      </c>
    </row>
    <row r="9">
      <c r="B9" s="3" t="inlineStr">
        <is>
          <t>2014</t>
        </is>
      </c>
      <c r="C9" s="3" t="inlineStr">
        <is>
          <t>2015</t>
        </is>
      </c>
      <c r="D9" s="3" t="inlineStr">
        <is>
          <t>2016</t>
        </is>
      </c>
      <c r="E9" s="3" t="inlineStr">
        <is>
          <t>2017</t>
        </is>
      </c>
      <c r="F9" s="3" t="inlineStr">
        <is>
          <t>2018</t>
        </is>
      </c>
      <c r="G9" s="3" t="inlineStr">
        <is>
          <t>2019</t>
        </is>
      </c>
      <c r="H9" s="3" t="inlineStr">
        <is>
          <t>2020</t>
        </is>
      </c>
      <c r="I9" s="3" t="inlineStr">
        <is>
          <t>2021</t>
        </is>
      </c>
      <c r="J9" s="3" t="inlineStr">
        <is>
          <t>2022</t>
        </is>
      </c>
      <c r="K9" s="3" t="inlineStr">
        <is>
          <t>2023</t>
        </is>
      </c>
      <c r="L9" s="3" t="inlineStr">
        <is>
          <t>2024</t>
        </is>
      </c>
      <c r="M9" s="3" t="inlineStr">
        <is>
          <t>2025</t>
        </is>
      </c>
    </row>
    <row r="10">
      <c r="A10" s="3" t="inlineStr">
        <is>
          <t>Revenues</t>
        </is>
      </c>
      <c r="B10" s="7" t="n">
        <v>762835.0209999999</v>
      </c>
      <c r="C10" s="7" t="n">
        <v>843512.4939999999</v>
      </c>
      <c r="D10" s="7" t="n">
        <v>947909.2709999999</v>
      </c>
      <c r="E10" s="7" t="n">
        <v>977442.688</v>
      </c>
      <c r="F10" s="7" t="n">
        <v>1031361.769</v>
      </c>
      <c r="G10" s="7" t="n">
        <v>1069988.843</v>
      </c>
      <c r="H10" s="7" t="n">
        <v>1339238.429</v>
      </c>
      <c r="I10" s="7" t="n">
        <v>1587415.037</v>
      </c>
      <c r="J10" s="7" t="n">
        <v>2263891.292</v>
      </c>
      <c r="K10" s="7" t="n">
        <v>2161735.841</v>
      </c>
      <c r="L10" s="23" t="n"/>
      <c r="M10" s="23" t="n"/>
    </row>
    <row r="11">
      <c r="A11" s="3" t="inlineStr">
        <is>
          <t>Sales/Share</t>
        </is>
      </c>
      <c r="B11" s="9" t="n">
        <v>29.41983838112237</v>
      </c>
      <c r="C11" s="9" t="n">
        <v>32.53000869099487</v>
      </c>
      <c r="D11" s="9" t="n">
        <v>36.55593442903652</v>
      </c>
      <c r="E11" s="9" t="n">
        <v>37.69488484164135</v>
      </c>
      <c r="F11" s="9" t="n">
        <v>39.77426358580168</v>
      </c>
      <c r="G11" s="9" t="n">
        <v>41.26390909041827</v>
      </c>
      <c r="H11" s="9" t="n">
        <v>51.64746636956342</v>
      </c>
      <c r="I11" s="9" t="n">
        <v>61.21834840060192</v>
      </c>
      <c r="J11" s="9" t="n">
        <v>87.31052886727275</v>
      </c>
      <c r="K11" s="9" t="n">
        <v>83.37071105163291</v>
      </c>
      <c r="L11" s="24">
        <f>L10/('Co. Desc'!L16)</f>
        <v/>
      </c>
      <c r="M11" s="24">
        <f>M10/('Co. Desc'!M16)</f>
        <v/>
      </c>
    </row>
    <row r="13">
      <c r="C13" s="21" t="inlineStr">
        <is>
          <t>Sales Analysis:</t>
        </is>
      </c>
      <c r="D13" s="20" t="n"/>
      <c r="H13" s="21" t="inlineStr">
        <is>
          <t>Sales Analysis (last 5 yrs.):</t>
        </is>
      </c>
      <c r="I13" s="20" t="n"/>
    </row>
    <row r="15">
      <c r="D15" s="21" t="inlineStr">
        <is>
          <t>Growth Rate %:</t>
        </is>
      </c>
      <c r="E15" s="20" t="n"/>
      <c r="F15" s="22" t="n">
        <v>0.1227</v>
      </c>
      <c r="I15" s="21" t="inlineStr">
        <is>
          <t>Growth Rate %:</t>
        </is>
      </c>
      <c r="J15" s="20" t="n"/>
      <c r="K15" s="22" t="n">
        <v>0.1922</v>
      </c>
    </row>
    <row r="17">
      <c r="D17" s="21" t="inlineStr">
        <is>
          <t>Growth Rate PS %:</t>
        </is>
      </c>
      <c r="E17" s="20" t="n"/>
      <c r="F17" s="22" t="n">
        <v>0.1227</v>
      </c>
      <c r="I17" s="21" t="inlineStr">
        <is>
          <t>Growth Rate PS %:</t>
        </is>
      </c>
      <c r="J17" s="20" t="n"/>
      <c r="K17" s="22" t="n">
        <v>0.1922</v>
      </c>
    </row>
    <row r="19">
      <c r="B19" s="3" t="inlineStr">
        <is>
          <t>2014</t>
        </is>
      </c>
      <c r="C19" s="3" t="inlineStr">
        <is>
          <t>2015</t>
        </is>
      </c>
      <c r="D19" s="3" t="inlineStr">
        <is>
          <t>2016</t>
        </is>
      </c>
      <c r="E19" s="3" t="inlineStr">
        <is>
          <t>2017</t>
        </is>
      </c>
      <c r="F19" s="3" t="inlineStr">
        <is>
          <t>2018</t>
        </is>
      </c>
      <c r="G19" s="3" t="inlineStr">
        <is>
          <t>2019</t>
        </is>
      </c>
      <c r="H19" s="3" t="inlineStr">
        <is>
          <t>2020</t>
        </is>
      </c>
      <c r="I19" s="3" t="inlineStr">
        <is>
          <t>2021</t>
        </is>
      </c>
      <c r="J19" s="3" t="inlineStr">
        <is>
          <t>2022</t>
        </is>
      </c>
      <c r="K19" s="3" t="inlineStr">
        <is>
          <t>2023</t>
        </is>
      </c>
      <c r="L19" s="3" t="inlineStr">
        <is>
          <t>2024</t>
        </is>
      </c>
      <c r="M19" s="3" t="inlineStr">
        <is>
          <t>2025</t>
        </is>
      </c>
    </row>
    <row r="20">
      <c r="A20" s="3" t="inlineStr">
        <is>
          <t>Operating Margin %</t>
        </is>
      </c>
      <c r="B20" s="15" t="n">
        <v>-0.3878824186809326</v>
      </c>
      <c r="C20" s="15" t="n">
        <v>-0.3794226846389782</v>
      </c>
      <c r="D20" s="15" t="n">
        <v>-0.3987277997621779</v>
      </c>
      <c r="E20" s="15" t="n">
        <v>0.394457115218606</v>
      </c>
      <c r="F20" s="15" t="n">
        <v>0.3719582551251228</v>
      </c>
      <c r="G20" s="15" t="n">
        <v>0.3483224076944885</v>
      </c>
      <c r="H20" s="15" t="n">
        <v>0.4232134366269742</v>
      </c>
      <c r="I20" s="15" t="n">
        <v>0.4094586997414212</v>
      </c>
      <c r="J20" s="15" t="n">
        <v>0.4952882918726293</v>
      </c>
      <c r="K20" s="15" t="n">
        <v>0.4262618875642725</v>
      </c>
      <c r="L20" s="25" t="n"/>
      <c r="M20" s="25" t="n"/>
    </row>
    <row r="21">
      <c r="A21" s="3" t="inlineStr">
        <is>
          <t>Tax Rate %</t>
        </is>
      </c>
      <c r="B21" s="15" t="n">
        <v>0.126835446058208</v>
      </c>
      <c r="C21" s="15" t="n">
        <v>0.1251972728928179</v>
      </c>
      <c r="D21" s="15" t="n">
        <v>0.13374760836231</v>
      </c>
      <c r="E21" s="15" t="n">
        <v>0.1337585558063664</v>
      </c>
      <c r="F21" s="15" t="n">
        <v>0.1165400275464083</v>
      </c>
      <c r="G21" s="15" t="n">
        <v>0.114151749143922</v>
      </c>
      <c r="H21" s="15" t="n">
        <v>0.1139221916970153</v>
      </c>
      <c r="I21" s="15" t="n">
        <v>0.09960874512966469</v>
      </c>
      <c r="J21" s="15" t="n">
        <v>0.1112491134541785</v>
      </c>
      <c r="K21" s="15" t="n">
        <v>0.1443903038496747</v>
      </c>
      <c r="L21" s="25" t="n"/>
      <c r="M21" s="25" t="n"/>
    </row>
    <row r="22">
      <c r="A22" s="3" t="inlineStr">
        <is>
          <t>Depreciation</t>
        </is>
      </c>
      <c r="B22" s="7" t="n">
        <v>200251.535</v>
      </c>
      <c r="C22" s="7" t="n">
        <v>222505.569</v>
      </c>
      <c r="D22" s="7" t="n">
        <v>223828.404</v>
      </c>
      <c r="E22" s="7" t="n">
        <v>260142.698</v>
      </c>
      <c r="F22" s="7" t="n">
        <v>292546.302</v>
      </c>
      <c r="G22" s="7" t="n">
        <v>286884.241</v>
      </c>
      <c r="H22" s="7" t="n">
        <v>331724.691</v>
      </c>
      <c r="I22" s="7" t="n">
        <v>422394.869</v>
      </c>
      <c r="J22" s="7" t="n">
        <v>437254.273</v>
      </c>
      <c r="K22" s="7" t="n">
        <v>532190.921</v>
      </c>
      <c r="L22" s="23" t="n"/>
      <c r="M22" s="23" t="n"/>
    </row>
    <row r="23">
      <c r="A23" s="3" t="inlineStr">
        <is>
          <t>Depreciation %</t>
        </is>
      </c>
      <c r="B23" s="15" t="n">
        <v>0.7588194396977805</v>
      </c>
      <c r="C23" s="15" t="n">
        <v>0.7257813359983487</v>
      </c>
      <c r="D23" s="15" t="n">
        <v>0.669649341544183</v>
      </c>
      <c r="E23" s="15" t="n">
        <v>0.7581871088450566</v>
      </c>
      <c r="F23" s="15" t="n">
        <v>0.8331545737799584</v>
      </c>
      <c r="G23" s="15" t="n">
        <v>0.8309134947845135</v>
      </c>
      <c r="H23" s="15" t="n">
        <v>0.6494930748085146</v>
      </c>
      <c r="I23" s="15" t="n">
        <v>0.7130721849175298</v>
      </c>
      <c r="J23" s="15" t="n">
        <v>0.4403705995850234</v>
      </c>
      <c r="K23" s="15" t="n">
        <v>0.6248279064033625</v>
      </c>
      <c r="L23" s="25">
        <f>L22/('Co. Desc'!L4)</f>
        <v/>
      </c>
      <c r="M23" s="25">
        <f>M22/('Co. Desc'!M4)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26"/>
  <sheetViews>
    <sheetView showGridLines="0" workbookViewId="0">
      <pane xSplit="3" topLeftCell="D1" activePane="topRight" state="frozen"/>
      <selection pane="topRight" activeCell="A1" sqref="A1"/>
    </sheetView>
  </sheetViews>
  <sheetFormatPr baseColWidth="8" defaultRowHeight="15"/>
  <sheetData>
    <row r="1">
      <c r="C1" s="17" t="n"/>
      <c r="D1" s="18" t="inlineStr">
        <is>
          <t>Description &amp; Analysis of Profitability (in mlns TWD)</t>
        </is>
      </c>
      <c r="E1" s="19" t="n"/>
      <c r="F1" s="19" t="n"/>
      <c r="G1" s="19" t="n"/>
      <c r="H1" s="19" t="n"/>
      <c r="I1" s="19" t="n"/>
      <c r="J1" s="20" t="n"/>
    </row>
    <row r="3">
      <c r="D3" s="3" t="inlineStr">
        <is>
          <t>2014</t>
        </is>
      </c>
      <c r="F3" s="3" t="inlineStr">
        <is>
          <t>2015</t>
        </is>
      </c>
      <c r="H3" s="3" t="inlineStr">
        <is>
          <t>2016</t>
        </is>
      </c>
      <c r="J3" s="3" t="inlineStr">
        <is>
          <t>2017</t>
        </is>
      </c>
      <c r="L3" s="3" t="inlineStr">
        <is>
          <t>2018</t>
        </is>
      </c>
      <c r="N3" s="3" t="inlineStr">
        <is>
          <t>2019</t>
        </is>
      </c>
      <c r="P3" s="3" t="inlineStr">
        <is>
          <t>2020</t>
        </is>
      </c>
      <c r="R3" s="3" t="inlineStr">
        <is>
          <t>2021</t>
        </is>
      </c>
      <c r="T3" s="3" t="inlineStr">
        <is>
          <t>2022</t>
        </is>
      </c>
      <c r="V3" s="3" t="inlineStr">
        <is>
          <t>2023</t>
        </is>
      </c>
    </row>
    <row r="5">
      <c r="A5" s="21" t="inlineStr">
        <is>
          <t>Net Revenues:</t>
        </is>
      </c>
      <c r="B5" s="26" t="n"/>
      <c r="C5" s="27" t="n">
        <v>0.1227</v>
      </c>
      <c r="D5" s="28" t="n">
        <v>762835.0209999999</v>
      </c>
      <c r="F5" s="28" t="n">
        <v>843512.4939999999</v>
      </c>
      <c r="H5" s="28" t="n">
        <v>947909.2709999999</v>
      </c>
      <c r="J5" s="28" t="n">
        <v>977442.688</v>
      </c>
      <c r="L5" s="28" t="n">
        <v>1031361.769</v>
      </c>
      <c r="N5" s="28" t="n">
        <v>1069988.843</v>
      </c>
      <c r="P5" s="28" t="n">
        <v>1339238.429</v>
      </c>
      <c r="R5" s="28" t="n">
        <v>1587415.037</v>
      </c>
      <c r="T5" s="28" t="n">
        <v>2263891.292</v>
      </c>
      <c r="V5" s="28" t="n">
        <v>2161735.841</v>
      </c>
    </row>
    <row r="6">
      <c r="B6" s="29" t="inlineStr">
        <is>
          <t>Other Products</t>
        </is>
      </c>
      <c r="C6" s="30" t="n">
        <v>0.2266</v>
      </c>
      <c r="D6" s="31" t="n"/>
      <c r="F6" s="31" t="n"/>
      <c r="H6" s="31" t="n"/>
      <c r="J6" s="31" t="n"/>
      <c r="L6" s="32" t="n">
        <v>120177.2</v>
      </c>
      <c r="M6" s="33" t="inlineStr">
        <is>
          <t>11.7%</t>
        </is>
      </c>
      <c r="N6" s="32" t="n">
        <v>142668.1</v>
      </c>
      <c r="O6" s="33" t="inlineStr">
        <is>
          <t>13.3%</t>
        </is>
      </c>
      <c r="P6" s="32" t="n">
        <v>160798.5</v>
      </c>
      <c r="Q6" s="33" t="inlineStr">
        <is>
          <t>12.0%</t>
        </is>
      </c>
      <c r="R6" s="32" t="n">
        <v>182114.7</v>
      </c>
      <c r="S6" s="33" t="inlineStr">
        <is>
          <t>11.5%</t>
        </is>
      </c>
      <c r="T6" s="32" t="n">
        <v>272035.4</v>
      </c>
      <c r="U6" s="33" t="inlineStr">
        <is>
          <t>12.0%</t>
        </is>
      </c>
      <c r="V6" s="31" t="n"/>
    </row>
    <row r="7">
      <c r="B7" s="29" t="inlineStr">
        <is>
          <t>Others</t>
        </is>
      </c>
      <c r="D7" s="31" t="n"/>
      <c r="F7" s="31" t="n"/>
      <c r="H7" s="31" t="n"/>
      <c r="J7" s="32" t="n">
        <v>102874.6</v>
      </c>
      <c r="K7" s="33" t="inlineStr">
        <is>
          <t>10.5%</t>
        </is>
      </c>
      <c r="L7" s="31" t="n"/>
      <c r="N7" s="31" t="n"/>
      <c r="P7" s="31" t="n"/>
      <c r="R7" s="31" t="n"/>
      <c r="T7" s="31" t="n"/>
      <c r="V7" s="31" t="n"/>
    </row>
    <row r="8">
      <c r="B8" s="29" t="inlineStr">
        <is>
          <t>Wafer</t>
        </is>
      </c>
      <c r="C8" s="30" t="n">
        <v>0.1789</v>
      </c>
      <c r="D8" s="31" t="n"/>
      <c r="F8" s="31" t="n"/>
      <c r="H8" s="31" t="n"/>
      <c r="J8" s="32" t="n">
        <v>874572.6</v>
      </c>
      <c r="K8" s="33" t="inlineStr">
        <is>
          <t>89.5%</t>
        </is>
      </c>
      <c r="L8" s="32" t="n">
        <v>911296.4</v>
      </c>
      <c r="M8" s="33" t="inlineStr">
        <is>
          <t>88.4%</t>
        </is>
      </c>
      <c r="N8" s="32" t="n">
        <v>927317.3</v>
      </c>
      <c r="O8" s="33" t="inlineStr">
        <is>
          <t>86.7%</t>
        </is>
      </c>
      <c r="P8" s="32" t="n">
        <v>1178456.3</v>
      </c>
      <c r="Q8" s="33" t="inlineStr">
        <is>
          <t>88.0%</t>
        </is>
      </c>
      <c r="R8" s="32" t="n">
        <v>1405300.3</v>
      </c>
      <c r="S8" s="33" t="inlineStr">
        <is>
          <t>88.5%</t>
        </is>
      </c>
      <c r="T8" s="32" t="n">
        <v>1991855.9</v>
      </c>
      <c r="U8" s="33" t="inlineStr">
        <is>
          <t>88.0%</t>
        </is>
      </c>
      <c r="V8" s="31" t="n"/>
    </row>
    <row r="9">
      <c r="A9" s="21" t="inlineStr">
        <is>
          <t>Internal Costs:</t>
        </is>
      </c>
      <c r="B9" s="26" t="n"/>
      <c r="C9" s="27" t="n">
        <v>0.1149</v>
      </c>
      <c r="D9" s="28" t="n">
        <v>465943.59</v>
      </c>
      <c r="F9" s="28" t="n">
        <v>521584.101</v>
      </c>
      <c r="H9" s="28" t="n">
        <v>569981.306</v>
      </c>
      <c r="J9" s="28" t="n">
        <v>590517.954</v>
      </c>
      <c r="L9" s="28" t="n">
        <v>645636.796</v>
      </c>
      <c r="N9" s="28" t="n">
        <v>696791.529</v>
      </c>
      <c r="P9" s="28" t="n">
        <v>773164.858</v>
      </c>
      <c r="R9" s="28" t="n">
        <v>937100.726</v>
      </c>
      <c r="T9" s="28" t="n">
        <v>1142244.038</v>
      </c>
      <c r="V9" s="28" t="n">
        <v>1240458.883</v>
      </c>
    </row>
    <row r="10">
      <c r="B10" s="29" t="inlineStr">
        <is>
          <t>cost_of_revenue</t>
        </is>
      </c>
      <c r="C10" s="34" t="n">
        <v>0.1102</v>
      </c>
      <c r="D10" s="32" t="n">
        <v>385100.646</v>
      </c>
      <c r="E10" s="33" t="inlineStr">
        <is>
          <t>50.5%</t>
        </is>
      </c>
      <c r="F10" s="32" t="n">
        <v>433117.601</v>
      </c>
      <c r="G10" s="33" t="inlineStr">
        <is>
          <t>51.3%</t>
        </is>
      </c>
      <c r="H10" s="32" t="n">
        <v>473077.173</v>
      </c>
      <c r="I10" s="33" t="inlineStr">
        <is>
          <t>49.9%</t>
        </is>
      </c>
      <c r="J10" s="32" t="n">
        <v>482616.286</v>
      </c>
      <c r="K10" s="33" t="inlineStr">
        <is>
          <t>49.4%</t>
        </is>
      </c>
      <c r="L10" s="32" t="n">
        <v>533487.5159999999</v>
      </c>
      <c r="M10" s="33" t="inlineStr">
        <is>
          <t>51.7%</t>
        </is>
      </c>
      <c r="N10" s="32" t="n">
        <v>577286.947</v>
      </c>
      <c r="O10" s="33" t="inlineStr">
        <is>
          <t>54.0%</t>
        </is>
      </c>
      <c r="P10" s="32" t="n">
        <v>628108.309</v>
      </c>
      <c r="Q10" s="33" t="inlineStr">
        <is>
          <t>46.9%</t>
        </is>
      </c>
      <c r="R10" s="32" t="n">
        <v>767877.7709999999</v>
      </c>
      <c r="S10" s="33" t="inlineStr">
        <is>
          <t>48.4%</t>
        </is>
      </c>
      <c r="T10" s="32" t="n">
        <v>915536.486</v>
      </c>
      <c r="U10" s="33" t="inlineStr">
        <is>
          <t>40.4%</t>
        </is>
      </c>
      <c r="V10" s="32" t="n">
        <v>986625.213</v>
      </c>
      <c r="W10" s="33" t="inlineStr">
        <is>
          <t>45.6%</t>
        </is>
      </c>
    </row>
    <row r="11">
      <c r="B11" s="29" t="inlineStr">
        <is>
          <t>research_and_development</t>
        </is>
      </c>
      <c r="C11" s="34" t="n">
        <v>0.1383</v>
      </c>
      <c r="D11" s="32" t="n">
        <v>56823.732</v>
      </c>
      <c r="E11" s="33" t="inlineStr">
        <is>
          <t>7.4%</t>
        </is>
      </c>
      <c r="F11" s="32" t="n">
        <v>65544.579</v>
      </c>
      <c r="G11" s="33" t="inlineStr">
        <is>
          <t>7.8%</t>
        </is>
      </c>
      <c r="H11" s="32" t="n">
        <v>71207.70299999999</v>
      </c>
      <c r="I11" s="33" t="inlineStr">
        <is>
          <t>7.5%</t>
        </is>
      </c>
      <c r="J11" s="32" t="n">
        <v>80732.463</v>
      </c>
      <c r="K11" s="33" t="inlineStr">
        <is>
          <t>8.3%</t>
        </is>
      </c>
      <c r="L11" s="32" t="n">
        <v>85895.569</v>
      </c>
      <c r="M11" s="33" t="inlineStr">
        <is>
          <t>8.3%</t>
        </is>
      </c>
      <c r="N11" s="32" t="n">
        <v>91418.746</v>
      </c>
      <c r="O11" s="33" t="inlineStr">
        <is>
          <t>8.5%</t>
        </is>
      </c>
      <c r="P11" s="32" t="n">
        <v>109486.089</v>
      </c>
      <c r="Q11" s="33" t="inlineStr">
        <is>
          <t>8.2%</t>
        </is>
      </c>
      <c r="R11" s="32" t="n">
        <v>124734.755</v>
      </c>
      <c r="S11" s="33" t="inlineStr">
        <is>
          <t>7.9%</t>
        </is>
      </c>
      <c r="T11" s="32" t="n">
        <v>163262.208</v>
      </c>
      <c r="U11" s="33" t="inlineStr">
        <is>
          <t>7.2%</t>
        </is>
      </c>
      <c r="V11" s="32" t="n">
        <v>182370.17</v>
      </c>
      <c r="W11" s="33" t="inlineStr">
        <is>
          <t>8.4%</t>
        </is>
      </c>
    </row>
    <row r="12">
      <c r="B12" s="29" t="inlineStr">
        <is>
          <t>selling_marketing_general_admin</t>
        </is>
      </c>
      <c r="C12" s="34" t="n">
        <v>0.1288</v>
      </c>
      <c r="D12" s="32" t="n">
        <v>24019.212</v>
      </c>
      <c r="E12" s="33" t="inlineStr">
        <is>
          <t>3.1%</t>
        </is>
      </c>
      <c r="F12" s="32" t="n">
        <v>22921.921</v>
      </c>
      <c r="G12" s="33" t="inlineStr">
        <is>
          <t>2.7%</t>
        </is>
      </c>
      <c r="H12" s="32" t="n">
        <v>25696.43</v>
      </c>
      <c r="I12" s="33" t="inlineStr">
        <is>
          <t>2.7%</t>
        </is>
      </c>
      <c r="J12" s="32" t="n">
        <v>27169.205</v>
      </c>
      <c r="K12" s="33" t="inlineStr">
        <is>
          <t>2.8%</t>
        </is>
      </c>
      <c r="L12" s="32" t="n">
        <v>26253.711</v>
      </c>
      <c r="M12" s="33" t="inlineStr">
        <is>
          <t>2.5%</t>
        </is>
      </c>
      <c r="N12" s="32" t="n">
        <v>28085.836</v>
      </c>
      <c r="O12" s="33" t="inlineStr">
        <is>
          <t>2.6%</t>
        </is>
      </c>
      <c r="P12" s="32" t="n">
        <v>35570.46</v>
      </c>
      <c r="Q12" s="33" t="inlineStr">
        <is>
          <t>2.7%</t>
        </is>
      </c>
      <c r="R12" s="32" t="n">
        <v>44488.2</v>
      </c>
      <c r="S12" s="33" t="inlineStr">
        <is>
          <t>2.8%</t>
        </is>
      </c>
      <c r="T12" s="32" t="n">
        <v>63445.344</v>
      </c>
      <c r="U12" s="33" t="inlineStr">
        <is>
          <t>2.8%</t>
        </is>
      </c>
      <c r="V12" s="32" t="n">
        <v>71463.5</v>
      </c>
      <c r="W12" s="33" t="inlineStr">
        <is>
          <t>3.3%</t>
        </is>
      </c>
    </row>
    <row r="13">
      <c r="A13" s="21" t="inlineStr">
        <is>
          <t>EBITDA:</t>
        </is>
      </c>
      <c r="B13" s="26" t="n"/>
      <c r="C13" s="27" t="n">
        <v>0.1266</v>
      </c>
      <c r="D13" s="28" t="n">
        <v>497142.966</v>
      </c>
      <c r="E13" s="33" t="inlineStr">
        <is>
          <t>65.2%</t>
        </is>
      </c>
      <c r="F13" s="28" t="n">
        <v>544433.9620000001</v>
      </c>
      <c r="G13" s="33" t="inlineStr">
        <is>
          <t>64.5%</t>
        </is>
      </c>
      <c r="H13" s="28" t="n">
        <v>601756.3689999999</v>
      </c>
      <c r="I13" s="33" t="inlineStr">
        <is>
          <t>63.5%</t>
        </is>
      </c>
      <c r="J13" s="28" t="n">
        <v>647067.432</v>
      </c>
      <c r="K13" s="33" t="inlineStr">
        <is>
          <t>66.2%</t>
        </is>
      </c>
      <c r="L13" s="28" t="n">
        <v>678271.275</v>
      </c>
      <c r="M13" s="33" t="inlineStr">
        <is>
          <t>65.8%</t>
        </is>
      </c>
      <c r="N13" s="28" t="n">
        <v>660081.5550000001</v>
      </c>
      <c r="O13" s="33" t="inlineStr">
        <is>
          <t>61.7%</t>
        </is>
      </c>
      <c r="P13" s="28" t="n">
        <v>897798.262</v>
      </c>
      <c r="Q13" s="33" t="inlineStr">
        <is>
          <t>67.0%</t>
        </is>
      </c>
      <c r="R13" s="28" t="n">
        <v>1072709.18</v>
      </c>
      <c r="S13" s="33" t="inlineStr">
        <is>
          <t>67.6%</t>
        </is>
      </c>
      <c r="T13" s="28" t="n">
        <v>1558901.527</v>
      </c>
      <c r="U13" s="33" t="inlineStr">
        <is>
          <t>68.9%</t>
        </is>
      </c>
      <c r="V13" s="28" t="n">
        <v>1453467.879</v>
      </c>
      <c r="W13" s="33" t="inlineStr">
        <is>
          <t>67.2%</t>
        </is>
      </c>
    </row>
    <row r="14">
      <c r="A14" s="21" t="inlineStr">
        <is>
          <t>Amortization &amp; Depreciation:</t>
        </is>
      </c>
      <c r="B14" s="26" t="n"/>
      <c r="C14" s="35" t="n"/>
      <c r="D14" s="28" t="n">
        <v>200251.535</v>
      </c>
      <c r="F14" s="28" t="n">
        <v>222505.569</v>
      </c>
      <c r="H14" s="28" t="n">
        <v>223828.404</v>
      </c>
      <c r="J14" s="28" t="n">
        <v>260142.698</v>
      </c>
      <c r="L14" s="28" t="n">
        <v>292546.302</v>
      </c>
      <c r="N14" s="28" t="n">
        <v>286884.241</v>
      </c>
      <c r="P14" s="28" t="n">
        <v>331724.691</v>
      </c>
      <c r="R14" s="28" t="n">
        <v>422394.869</v>
      </c>
      <c r="T14" s="28" t="n">
        <v>437254.273</v>
      </c>
      <c r="V14" s="28" t="n">
        <v>532190.921</v>
      </c>
    </row>
    <row r="15">
      <c r="A15" s="21" t="inlineStr">
        <is>
          <t>Free Cash Flow:</t>
        </is>
      </c>
      <c r="B15" s="26" t="n"/>
      <c r="C15" s="27" t="n">
        <v>0.1038</v>
      </c>
      <c r="D15" s="28" t="n">
        <v>204743.452</v>
      </c>
      <c r="F15" s="28" t="n">
        <v>282633.257</v>
      </c>
      <c r="H15" s="28" t="n">
        <v>268662.694</v>
      </c>
      <c r="J15" s="28" t="n">
        <v>311178.962</v>
      </c>
      <c r="L15" s="28" t="n">
        <v>355589.088</v>
      </c>
      <c r="N15" s="28" t="n">
        <v>190329.536</v>
      </c>
      <c r="P15" s="28" t="n">
        <v>376323.737</v>
      </c>
      <c r="R15" s="28" t="n">
        <v>223272.721</v>
      </c>
      <c r="T15" s="28" t="n">
        <v>469275.071</v>
      </c>
      <c r="V15" s="28" t="n">
        <v>498069.479</v>
      </c>
    </row>
    <row r="16">
      <c r="A16" s="21" t="inlineStr">
        <is>
          <t>Capital Expenditures:</t>
        </is>
      </c>
      <c r="B16" s="26" t="n"/>
      <c r="C16" s="35" t="n"/>
      <c r="D16" s="28" t="n">
        <v>-292399.514</v>
      </c>
      <c r="F16" s="28" t="n">
        <v>-261800.705</v>
      </c>
      <c r="H16" s="28" t="n">
        <v>-333093.675</v>
      </c>
      <c r="J16" s="28" t="n">
        <v>-335888.47</v>
      </c>
      <c r="L16" s="28" t="n">
        <v>-322682.187</v>
      </c>
      <c r="N16" s="28" t="n">
        <v>-469752.019</v>
      </c>
      <c r="P16" s="28" t="n">
        <v>-521474.525</v>
      </c>
      <c r="R16" s="28" t="n">
        <v>-849436.459</v>
      </c>
      <c r="T16" s="28" t="n">
        <v>-1089626.456</v>
      </c>
      <c r="V16" s="28" t="n">
        <v>-955398.4</v>
      </c>
    </row>
    <row r="17">
      <c r="A17" s="21" t="inlineStr">
        <is>
          <t>Operating Margin:</t>
        </is>
      </c>
      <c r="B17" s="26" t="n"/>
      <c r="C17" s="27" t="n">
        <v>0.1341</v>
      </c>
      <c r="D17" s="28" t="n">
        <v>296891.431</v>
      </c>
      <c r="E17" s="33" t="inlineStr">
        <is>
          <t>38.9%</t>
        </is>
      </c>
      <c r="F17" s="28" t="n">
        <v>321928.393</v>
      </c>
      <c r="G17" s="33" t="inlineStr">
        <is>
          <t>38.2%</t>
        </is>
      </c>
      <c r="H17" s="28" t="n">
        <v>377927.965</v>
      </c>
      <c r="I17" s="33" t="inlineStr">
        <is>
          <t>39.9%</t>
        </is>
      </c>
      <c r="J17" s="28" t="n">
        <v>386924.734</v>
      </c>
      <c r="K17" s="33" t="inlineStr">
        <is>
          <t>39.6%</t>
        </is>
      </c>
      <c r="L17" s="28" t="n">
        <v>385724.973</v>
      </c>
      <c r="M17" s="33" t="inlineStr">
        <is>
          <t>37.4%</t>
        </is>
      </c>
      <c r="N17" s="28" t="n">
        <v>373197.314</v>
      </c>
      <c r="O17" s="33" t="inlineStr">
        <is>
          <t>34.9%</t>
        </is>
      </c>
      <c r="P17" s="28" t="n">
        <v>566073.571</v>
      </c>
      <c r="Q17" s="33" t="inlineStr">
        <is>
          <t>42.3%</t>
        </is>
      </c>
      <c r="R17" s="28" t="n">
        <v>650314.311</v>
      </c>
      <c r="S17" s="33" t="inlineStr">
        <is>
          <t>41.0%</t>
        </is>
      </c>
      <c r="T17" s="28" t="n">
        <v>1121647.254</v>
      </c>
      <c r="U17" s="33" t="inlineStr">
        <is>
          <t>49.5%</t>
        </is>
      </c>
      <c r="V17" s="28" t="n">
        <v>921276.958</v>
      </c>
      <c r="W17" s="33" t="inlineStr">
        <is>
          <t>42.6%</t>
        </is>
      </c>
    </row>
    <row r="18">
      <c r="A18" s="21" t="inlineStr">
        <is>
          <t>External Costs:</t>
        </is>
      </c>
      <c r="B18" s="26" t="n"/>
      <c r="C18" s="27" t="n">
        <v>0.0979</v>
      </c>
      <c r="D18" s="28" t="n">
        <v>36039.105</v>
      </c>
      <c r="F18" s="28" t="n">
        <v>17623.761</v>
      </c>
      <c r="H18" s="28" t="n">
        <v>47115.164</v>
      </c>
      <c r="J18" s="28" t="n">
        <v>45398.293</v>
      </c>
      <c r="L18" s="28" t="n">
        <v>35496.875</v>
      </c>
      <c r="N18" s="28" t="n">
        <v>30201.513</v>
      </c>
      <c r="P18" s="28" t="n">
        <v>52218.436</v>
      </c>
      <c r="R18" s="28" t="n">
        <v>58510.847</v>
      </c>
      <c r="T18" s="28" t="n">
        <v>104378.336</v>
      </c>
      <c r="V18" s="28" t="n">
        <v>83552.90700000001</v>
      </c>
    </row>
    <row r="19">
      <c r="B19" s="29" t="inlineStr">
        <is>
          <t>income_taxes</t>
        </is>
      </c>
      <c r="C19" s="30" t="n">
        <v>0.1561</v>
      </c>
      <c r="D19" s="32" t="n">
        <v>38316.677</v>
      </c>
      <c r="E19" s="33" t="inlineStr">
        <is>
          <t>5.0%</t>
        </is>
      </c>
      <c r="F19" s="32" t="n">
        <v>43872.744</v>
      </c>
      <c r="G19" s="33" t="inlineStr">
        <is>
          <t>5.2%</t>
        </is>
      </c>
      <c r="H19" s="32" t="n">
        <v>51621.144</v>
      </c>
      <c r="I19" s="33" t="inlineStr">
        <is>
          <t>5.4%</t>
        </is>
      </c>
      <c r="J19" s="32" t="n">
        <v>52986.182</v>
      </c>
      <c r="K19" s="33" t="inlineStr">
        <is>
          <t>5.4%</t>
        </is>
      </c>
      <c r="L19" s="32" t="n">
        <v>46325.857</v>
      </c>
      <c r="M19" s="33" t="inlineStr">
        <is>
          <t>4.5%</t>
        </is>
      </c>
      <c r="N19" s="32" t="n">
        <v>44501.527</v>
      </c>
      <c r="O19" s="33" t="inlineStr">
        <is>
          <t>4.2%</t>
        </is>
      </c>
      <c r="P19" s="32" t="n">
        <v>66619.098</v>
      </c>
      <c r="Q19" s="33" t="inlineStr">
        <is>
          <t>5.0%</t>
        </is>
      </c>
      <c r="R19" s="32" t="n">
        <v>66053.17999999999</v>
      </c>
      <c r="S19" s="33" t="inlineStr">
        <is>
          <t>4.2%</t>
        </is>
      </c>
      <c r="T19" s="32" t="n">
        <v>127290.203</v>
      </c>
      <c r="U19" s="33" t="inlineStr">
        <is>
          <t>5.6%</t>
        </is>
      </c>
      <c r="V19" s="32" t="n">
        <v>141403.807</v>
      </c>
      <c r="W19" s="33" t="inlineStr">
        <is>
          <t>6.5%</t>
        </is>
      </c>
    </row>
    <row r="20">
      <c r="B20" s="29" t="inlineStr">
        <is>
          <t>interest_and_other_income</t>
        </is>
      </c>
      <c r="D20" s="32" t="n">
        <v>-2277.572</v>
      </c>
      <c r="E20" s="33" t="inlineStr">
        <is>
          <t>-0.3%</t>
        </is>
      </c>
      <c r="F20" s="32" t="n">
        <v>-26248.983</v>
      </c>
      <c r="G20" s="33" t="inlineStr">
        <is>
          <t>-3.1%</t>
        </is>
      </c>
      <c r="H20" s="32" t="n">
        <v>-4505.98</v>
      </c>
      <c r="I20" s="33" t="inlineStr">
        <is>
          <t>-0.5%</t>
        </is>
      </c>
      <c r="J20" s="32" t="n">
        <v>-7587.889</v>
      </c>
      <c r="K20" s="33" t="inlineStr">
        <is>
          <t>-0.8%</t>
        </is>
      </c>
      <c r="L20" s="32" t="n">
        <v>-10828.982</v>
      </c>
      <c r="M20" s="33" t="inlineStr">
        <is>
          <t>-1.0%</t>
        </is>
      </c>
      <c r="N20" s="32" t="n">
        <v>-14300.014</v>
      </c>
      <c r="O20" s="33" t="inlineStr">
        <is>
          <t>-1.3%</t>
        </is>
      </c>
      <c r="P20" s="32" t="n">
        <v>-14400.662</v>
      </c>
      <c r="Q20" s="33" t="inlineStr">
        <is>
          <t>-1.1%</t>
        </is>
      </c>
      <c r="R20" s="32" t="n">
        <v>-7542.333</v>
      </c>
      <c r="S20" s="33" t="inlineStr">
        <is>
          <t>-0.5%</t>
        </is>
      </c>
      <c r="T20" s="32" t="n">
        <v>-22911.867</v>
      </c>
      <c r="U20" s="33" t="inlineStr">
        <is>
          <t>-1.0%</t>
        </is>
      </c>
      <c r="V20" s="32" t="n">
        <v>-57850.9</v>
      </c>
      <c r="W20" s="33" t="inlineStr">
        <is>
          <t>-2.7%</t>
        </is>
      </c>
    </row>
    <row r="21">
      <c r="A21" s="21" t="inlineStr">
        <is>
          <t>Earnings:</t>
        </is>
      </c>
      <c r="B21" s="26" t="n"/>
      <c r="C21" s="27" t="n">
        <v>0.1384</v>
      </c>
      <c r="D21" s="28" t="n">
        <v>260852.326</v>
      </c>
      <c r="E21" s="33" t="inlineStr">
        <is>
          <t>34.2%</t>
        </is>
      </c>
      <c r="F21" s="28" t="n">
        <v>304304.632</v>
      </c>
      <c r="G21" s="33" t="inlineStr">
        <is>
          <t>36.1%</t>
        </is>
      </c>
      <c r="H21" s="28" t="n">
        <v>330812.801</v>
      </c>
      <c r="I21" s="33" t="inlineStr">
        <is>
          <t>34.9%</t>
        </is>
      </c>
      <c r="J21" s="28" t="n">
        <v>341526.441</v>
      </c>
      <c r="K21" s="33" t="inlineStr">
        <is>
          <t>34.9%</t>
        </is>
      </c>
      <c r="L21" s="28" t="n">
        <v>350228.098</v>
      </c>
      <c r="M21" s="33" t="inlineStr">
        <is>
          <t>34.0%</t>
        </is>
      </c>
      <c r="N21" s="28" t="n">
        <v>342995.801</v>
      </c>
      <c r="O21" s="33" t="inlineStr">
        <is>
          <t>32.1%</t>
        </is>
      </c>
      <c r="P21" s="28" t="n">
        <v>513855.135</v>
      </c>
      <c r="Q21" s="33" t="inlineStr">
        <is>
          <t>38.4%</t>
        </is>
      </c>
      <c r="R21" s="28" t="n">
        <v>591803.464</v>
      </c>
      <c r="S21" s="33" t="inlineStr">
        <is>
          <t>37.3%</t>
        </is>
      </c>
      <c r="T21" s="28" t="n">
        <v>1017268.918</v>
      </c>
      <c r="U21" s="33" t="inlineStr">
        <is>
          <t>44.9%</t>
        </is>
      </c>
      <c r="V21" s="28" t="n">
        <v>837724.051</v>
      </c>
      <c r="W21" s="33" t="inlineStr">
        <is>
          <t>38.8%</t>
        </is>
      </c>
    </row>
    <row r="22">
      <c r="A22" s="21" t="inlineStr">
        <is>
          <t>Earnings % of Revenue:</t>
        </is>
      </c>
      <c r="B22" s="26" t="n"/>
      <c r="C22" s="35" t="n"/>
      <c r="D22" s="36" t="n">
        <v>0.3419511674464668</v>
      </c>
      <c r="F22" s="36" t="n">
        <v>0.3607588911421625</v>
      </c>
      <c r="H22" s="36" t="n">
        <v>0.3489920513711275</v>
      </c>
      <c r="J22" s="36" t="n">
        <v>0.3494081496469285</v>
      </c>
      <c r="L22" s="36" t="n">
        <v>0.3395783211351516</v>
      </c>
      <c r="N22" s="36" t="n">
        <v>0.3205601658782904</v>
      </c>
      <c r="P22" s="36" t="n">
        <v>0.3836920475644445</v>
      </c>
      <c r="R22" s="36" t="n">
        <v>0.3728095363884347</v>
      </c>
      <c r="T22" s="36" t="n">
        <v>0.4493453027514008</v>
      </c>
      <c r="V22" s="36" t="n">
        <v>0.3875237830226639</v>
      </c>
    </row>
    <row r="23">
      <c r="A23" s="21" t="inlineStr">
        <is>
          <t>Dividend Paid:</t>
        </is>
      </c>
      <c r="B23" s="26" t="n"/>
      <c r="C23" s="35" t="n"/>
      <c r="D23" s="28" t="n">
        <v>77785.851</v>
      </c>
      <c r="F23" s="28" t="n">
        <v>116683.481</v>
      </c>
      <c r="H23" s="28" t="n">
        <v>155582.283</v>
      </c>
      <c r="J23" s="28" t="n">
        <v>181512.663</v>
      </c>
      <c r="L23" s="28" t="n">
        <v>207443.044</v>
      </c>
      <c r="N23" s="28" t="n">
        <v>259303.805</v>
      </c>
      <c r="P23" s="28" t="n">
        <v>259303.805</v>
      </c>
      <c r="R23" s="28" t="n">
        <v>265786.398999</v>
      </c>
      <c r="T23" s="28" t="n">
        <v>285234.185</v>
      </c>
      <c r="V23" s="28" t="n">
        <v>291721.852</v>
      </c>
    </row>
    <row r="24">
      <c r="A24" s="21" t="inlineStr">
        <is>
          <t>Dividend Paid % of FCF:</t>
        </is>
      </c>
      <c r="B24" s="26" t="n"/>
      <c r="C24" s="35" t="n"/>
      <c r="D24" s="36" t="n">
        <v>0.3799186261644157</v>
      </c>
      <c r="F24" s="36" t="n">
        <v>0.4128441296630566</v>
      </c>
      <c r="H24" s="36" t="n">
        <v>0.5790989462794562</v>
      </c>
      <c r="J24" s="36" t="n">
        <v>0.5833063451121094</v>
      </c>
      <c r="L24" s="36" t="n">
        <v>0.5833785428196266</v>
      </c>
      <c r="N24" s="36" t="n">
        <v>1.362393932384725</v>
      </c>
      <c r="P24" s="36" t="n">
        <v>0.6890445100995582</v>
      </c>
      <c r="R24" s="36" t="n">
        <v>1.190411429612129</v>
      </c>
      <c r="T24" s="36" t="n">
        <v>0.6078187456073072</v>
      </c>
      <c r="V24" s="36" t="n">
        <v>0.5857051361302145</v>
      </c>
    </row>
    <row r="25">
      <c r="A25" s="21" t="inlineStr">
        <is>
          <t>Share Buybacks (Stmt of CFs):</t>
        </is>
      </c>
      <c r="B25" s="26" t="n"/>
      <c r="C25" s="35" t="n"/>
      <c r="D25" s="28" t="n">
        <v>0</v>
      </c>
      <c r="F25" s="28" t="n">
        <v>0</v>
      </c>
      <c r="H25" s="28" t="n">
        <v>0</v>
      </c>
      <c r="J25" s="28" t="n">
        <v>0</v>
      </c>
      <c r="L25" s="28" t="n">
        <v>0</v>
      </c>
      <c r="N25" s="28" t="n">
        <v>-4.006</v>
      </c>
      <c r="P25" s="28" t="n">
        <v>-7.269</v>
      </c>
      <c r="R25" s="28" t="n">
        <v>0</v>
      </c>
      <c r="T25" s="28" t="n">
        <v>-871.566</v>
      </c>
      <c r="V25" s="28" t="n">
        <v>0</v>
      </c>
    </row>
    <row r="26">
      <c r="A26" s="21" t="inlineStr">
        <is>
          <t>Net Biz Acquisitions:</t>
        </is>
      </c>
      <c r="B26" s="26" t="n"/>
      <c r="C26" s="35" t="n"/>
      <c r="D26" s="28" t="n">
        <v>2788.115</v>
      </c>
      <c r="F26" s="28" t="n">
        <v>549.446</v>
      </c>
      <c r="H26" s="28" t="n">
        <v>7824.387</v>
      </c>
      <c r="J26" s="28" t="n">
        <v>-4.08</v>
      </c>
      <c r="L26" s="28" t="n">
        <v>7100.3</v>
      </c>
      <c r="N26" s="28" t="n">
        <v>9871.629999999999</v>
      </c>
      <c r="P26" s="28" t="n">
        <v>4326.589</v>
      </c>
      <c r="R26" s="28" t="n">
        <v>-160.703</v>
      </c>
      <c r="T26" s="28" t="n">
        <v>17246.906</v>
      </c>
      <c r="V26" s="28" t="n">
        <v>11752.685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29"/>
  <sheetViews>
    <sheetView showGridLines="0" workbookViewId="0">
      <pane xSplit="5" topLeftCell="F1" activePane="topRight" state="frozen"/>
      <selection pane="topRight" activeCell="A1" sqref="A1"/>
    </sheetView>
  </sheetViews>
  <sheetFormatPr baseColWidth="8" defaultRowHeight="15"/>
  <sheetData>
    <row r="1">
      <c r="D1" s="37" t="inlineStr">
        <is>
          <t>Balance Sheet (in mlns TWD):</t>
        </is>
      </c>
      <c r="E1" s="19" t="n"/>
      <c r="F1" s="19" t="n"/>
      <c r="G1" s="20" t="n"/>
    </row>
    <row r="3">
      <c r="F3" s="3" t="inlineStr">
        <is>
          <t>2014</t>
        </is>
      </c>
      <c r="G3" s="3" t="inlineStr">
        <is>
          <t>2015</t>
        </is>
      </c>
      <c r="H3" s="3" t="inlineStr">
        <is>
          <t>2016</t>
        </is>
      </c>
      <c r="I3" s="3" t="inlineStr">
        <is>
          <t>2017</t>
        </is>
      </c>
      <c r="J3" s="3" t="inlineStr">
        <is>
          <t>2018</t>
        </is>
      </c>
      <c r="K3" s="3" t="inlineStr">
        <is>
          <t>2019</t>
        </is>
      </c>
      <c r="L3" s="3" t="inlineStr">
        <is>
          <t>2020</t>
        </is>
      </c>
      <c r="M3" s="3" t="inlineStr">
        <is>
          <t>2021</t>
        </is>
      </c>
      <c r="N3" s="3" t="inlineStr">
        <is>
          <t>2022</t>
        </is>
      </c>
      <c r="O3" s="3" t="inlineStr">
        <is>
          <t>2023</t>
        </is>
      </c>
    </row>
    <row r="5">
      <c r="A5" s="21" t="inlineStr">
        <is>
          <t>Assets:</t>
        </is>
      </c>
      <c r="B5" s="19" t="n"/>
      <c r="C5" s="19" t="n"/>
      <c r="D5" s="19" t="n"/>
      <c r="E5" s="38" t="n">
        <v>0.1565</v>
      </c>
      <c r="F5" s="39" t="n">
        <v>1495133.845</v>
      </c>
      <c r="G5" s="39" t="n">
        <v>1657518.298</v>
      </c>
      <c r="H5" s="39" t="n">
        <v>1886455.302</v>
      </c>
      <c r="I5" s="39" t="n">
        <v>1991861.643</v>
      </c>
      <c r="J5" s="39" t="n">
        <v>2090128.038</v>
      </c>
      <c r="K5" s="39" t="n">
        <v>2264805.032</v>
      </c>
      <c r="L5" s="39" t="n">
        <v>2760711.405</v>
      </c>
      <c r="M5" s="39" t="n">
        <v>3725503.455</v>
      </c>
      <c r="N5" s="39" t="n">
        <v>4964778.878</v>
      </c>
      <c r="O5" s="39" t="n">
        <v>5532371.215</v>
      </c>
    </row>
    <row r="6">
      <c r="B6" t="inlineStr">
        <is>
          <t>cash_and_cash_equivalents</t>
        </is>
      </c>
      <c r="F6" s="32" t="n">
        <v>358449.029</v>
      </c>
      <c r="G6" s="32" t="n">
        <v>562688.9300000001</v>
      </c>
      <c r="H6" s="32" t="n">
        <v>541253.833</v>
      </c>
      <c r="I6" s="32" t="n">
        <v>553391.696</v>
      </c>
      <c r="J6" s="32" t="n">
        <v>577814.601</v>
      </c>
      <c r="K6" s="32" t="n">
        <v>455399.336</v>
      </c>
      <c r="L6" s="32" t="n">
        <v>660170.647</v>
      </c>
      <c r="M6" s="32" t="n">
        <v>1064990.192</v>
      </c>
      <c r="N6" s="32" t="n">
        <v>1342814.083</v>
      </c>
      <c r="O6" s="32" t="n">
        <v>1465427.8</v>
      </c>
    </row>
    <row r="7">
      <c r="B7" t="inlineStr">
        <is>
          <t>short_term_investment</t>
        </is>
      </c>
      <c r="F7" s="32" t="n">
        <v>81951.99800000001</v>
      </c>
      <c r="G7" s="32" t="n">
        <v>27777.268</v>
      </c>
      <c r="H7" s="32" t="n">
        <v>94950.47</v>
      </c>
      <c r="I7" s="32" t="n">
        <v>103185.403</v>
      </c>
      <c r="J7" s="32" t="n">
        <v>135941.393</v>
      </c>
      <c r="K7" s="32" t="n">
        <v>139064.391</v>
      </c>
      <c r="L7" s="32" t="n">
        <v>141981.968</v>
      </c>
      <c r="M7" s="32" t="n">
        <v>140082.481</v>
      </c>
      <c r="N7" s="32" t="n">
        <v>243686.042</v>
      </c>
      <c r="O7" s="32" t="n">
        <v>222340.989</v>
      </c>
    </row>
    <row r="8">
      <c r="B8" t="inlineStr">
        <is>
          <t>accounts_receivable_net</t>
        </is>
      </c>
      <c r="F8" s="32" t="n">
        <v>115226.323</v>
      </c>
      <c r="G8" s="32" t="n">
        <v>85690.41499999999</v>
      </c>
      <c r="H8" s="32" t="n">
        <v>129451.618</v>
      </c>
      <c r="I8" s="32" t="n">
        <v>122488.43</v>
      </c>
      <c r="J8" s="32" t="n">
        <v>129262.831</v>
      </c>
      <c r="K8" s="32" t="n">
        <v>139822.312</v>
      </c>
      <c r="L8" s="32" t="n">
        <v>146089.048</v>
      </c>
      <c r="M8" s="32" t="n">
        <v>198362.964</v>
      </c>
      <c r="N8" s="32" t="n">
        <v>231408.82</v>
      </c>
      <c r="O8" s="32" t="n">
        <v>202010.2</v>
      </c>
    </row>
    <row r="9">
      <c r="B9" t="inlineStr">
        <is>
          <t>other_current_assets</t>
        </is>
      </c>
      <c r="F9" s="32" t="n">
        <v>7784.941</v>
      </c>
      <c r="G9" s="32" t="n">
        <v>7661.498</v>
      </c>
      <c r="H9" s="32" t="n">
        <v>7308.668</v>
      </c>
      <c r="I9" s="32" t="n">
        <v>11309.936</v>
      </c>
      <c r="J9" s="32" t="n">
        <v>23879.627</v>
      </c>
      <c r="K9" s="32" t="n">
        <v>16247.419</v>
      </c>
      <c r="L9" s="32" t="n">
        <v>17130.927</v>
      </c>
      <c r="M9" s="32" t="n">
        <v>10534.949</v>
      </c>
      <c r="N9" s="32" t="n">
        <v>13838.651</v>
      </c>
      <c r="O9" s="32" t="n">
        <v>53381.16</v>
      </c>
    </row>
    <row r="10">
      <c r="B10" t="inlineStr">
        <is>
          <t>land_property_equipment_net</t>
        </is>
      </c>
      <c r="F10" s="32" t="n">
        <v>818198.801</v>
      </c>
      <c r="G10" s="32" t="n">
        <v>853470.392</v>
      </c>
      <c r="H10" s="32" t="n">
        <v>997777.687</v>
      </c>
      <c r="I10" s="32" t="n">
        <v>1062542.322</v>
      </c>
      <c r="J10" s="32" t="n">
        <v>1072050.279</v>
      </c>
      <c r="K10" s="32" t="n">
        <v>1369609.807</v>
      </c>
      <c r="L10" s="32" t="n">
        <v>1583317.502</v>
      </c>
      <c r="M10" s="32" t="n">
        <v>2007853.241</v>
      </c>
      <c r="N10" s="32" t="n">
        <v>2735751.106</v>
      </c>
      <c r="O10" s="32" t="n">
        <v>3104899.7</v>
      </c>
    </row>
    <row r="11">
      <c r="B11" t="inlineStr">
        <is>
          <t>goodwill_and_intangible_assets</t>
        </is>
      </c>
      <c r="F11" s="32" t="n">
        <v>13531.51</v>
      </c>
      <c r="G11" s="32" t="n">
        <v>14065.88</v>
      </c>
      <c r="H11" s="32" t="n">
        <v>14614.846</v>
      </c>
      <c r="I11" s="32" t="n">
        <v>14175.14</v>
      </c>
      <c r="J11" s="32" t="n">
        <v>17002.137</v>
      </c>
      <c r="K11" s="32" t="n">
        <v>20653.028</v>
      </c>
      <c r="L11" s="32" t="n">
        <v>25768.179</v>
      </c>
      <c r="M11" s="32" t="n">
        <v>26821.697</v>
      </c>
      <c r="N11" s="32" t="n">
        <v>25999.155</v>
      </c>
      <c r="O11" s="32" t="n">
        <v>22766.744</v>
      </c>
    </row>
    <row r="12">
      <c r="B12" t="inlineStr">
        <is>
          <t>other_non_current</t>
        </is>
      </c>
      <c r="F12" s="32" t="n">
        <v>1558.075</v>
      </c>
      <c r="G12" s="32" t="n">
        <v>1859.478</v>
      </c>
      <c r="H12" s="32" t="n">
        <v>1908.306</v>
      </c>
      <c r="I12" s="32" t="n">
        <v>4266.534</v>
      </c>
      <c r="J12" s="32" t="n">
        <v>3284.718</v>
      </c>
      <c r="K12" s="32" t="n">
        <v>3827.886</v>
      </c>
      <c r="L12" s="32" t="n">
        <v>5754.024</v>
      </c>
      <c r="M12" s="32" t="n">
        <v>5217.023</v>
      </c>
      <c r="N12" s="32" t="n">
        <v>12018.111</v>
      </c>
      <c r="O12" s="32" t="n">
        <v>81404.261</v>
      </c>
    </row>
    <row r="13">
      <c r="B13" t="inlineStr">
        <is>
          <t>long_term_equity_investment</t>
        </is>
      </c>
      <c r="F13" s="32" t="n">
        <v>30051.544</v>
      </c>
      <c r="G13" s="32" t="n">
        <v>34993.583</v>
      </c>
      <c r="H13" s="32" t="n">
        <v>46153.916</v>
      </c>
      <c r="I13" s="32" t="n">
        <v>41569.074</v>
      </c>
      <c r="J13" s="32" t="n">
        <v>29304.796</v>
      </c>
      <c r="K13" s="32" t="n">
        <v>30172.039</v>
      </c>
      <c r="L13" s="32" t="n">
        <v>27728.208</v>
      </c>
      <c r="M13" s="32" t="n">
        <v>29384.701</v>
      </c>
      <c r="N13" s="32" t="n">
        <v>68927.92</v>
      </c>
      <c r="O13" s="32" t="n">
        <v>129267.6</v>
      </c>
    </row>
    <row r="15">
      <c r="A15" s="21" t="inlineStr">
        <is>
          <t>Liabilities:</t>
        </is>
      </c>
      <c r="B15" s="19" t="n"/>
      <c r="C15" s="19" t="n"/>
      <c r="D15" s="19" t="n"/>
      <c r="E15" s="38" t="n">
        <v>0.1836</v>
      </c>
      <c r="F15" s="39" t="n">
        <v>449458.098</v>
      </c>
      <c r="G15" s="39" t="n">
        <v>434883.819</v>
      </c>
      <c r="H15" s="39" t="n">
        <v>496404.176</v>
      </c>
      <c r="I15" s="39" t="n">
        <v>469102</v>
      </c>
      <c r="J15" s="39" t="n">
        <v>412631.642</v>
      </c>
      <c r="K15" s="39" t="n">
        <v>642709.606</v>
      </c>
      <c r="L15" s="39" t="n">
        <v>910089.406</v>
      </c>
      <c r="M15" s="39" t="n">
        <v>1554770.25</v>
      </c>
      <c r="N15" s="39" t="n">
        <v>2004290.011</v>
      </c>
      <c r="O15" s="39" t="n">
        <v>2049108.368</v>
      </c>
    </row>
    <row r="16">
      <c r="B16" t="inlineStr">
        <is>
          <t>accounts_payable</t>
        </is>
      </c>
      <c r="F16" s="32" t="n">
        <v>48859.3</v>
      </c>
      <c r="G16" s="32" t="n">
        <v>44587.5</v>
      </c>
      <c r="H16" s="32" t="n">
        <v>89216.8</v>
      </c>
      <c r="I16" s="32" t="n">
        <v>84136.60000000001</v>
      </c>
      <c r="J16" s="32" t="n">
        <v>2214.985</v>
      </c>
      <c r="K16" s="32" t="n">
        <v>179581.8</v>
      </c>
      <c r="L16" s="32" t="n">
        <v>196792.3</v>
      </c>
      <c r="M16" s="32" t="n">
        <v>193027.8</v>
      </c>
      <c r="N16" s="32" t="n">
        <v>268379.3</v>
      </c>
      <c r="O16" s="32" t="n">
        <v>57293.057</v>
      </c>
    </row>
    <row r="17">
      <c r="B17" t="inlineStr">
        <is>
          <t>tax_payables</t>
        </is>
      </c>
      <c r="F17" s="32" t="n">
        <v>28616.574</v>
      </c>
      <c r="G17" s="32" t="n">
        <v>32901.106</v>
      </c>
      <c r="H17" s="32" t="n">
        <v>40306.054</v>
      </c>
      <c r="I17" s="32" t="n">
        <v>33479.311</v>
      </c>
      <c r="J17" s="32" t="n">
        <v>38987.053</v>
      </c>
      <c r="K17" s="32" t="n">
        <v>32466.156</v>
      </c>
      <c r="L17" s="32" t="n">
        <v>53909.313</v>
      </c>
      <c r="M17" s="32" t="n">
        <v>59647.152</v>
      </c>
      <c r="N17" s="32" t="n">
        <v>120801.814</v>
      </c>
      <c r="O17" s="32" t="n">
        <v>98912.902</v>
      </c>
    </row>
    <row r="18">
      <c r="B18" t="inlineStr">
        <is>
          <t>other_current_liabilities</t>
        </is>
      </c>
      <c r="F18" s="32" t="n">
        <v>87380.40300000001</v>
      </c>
      <c r="G18" s="32" t="n">
        <v>71755.88800000001</v>
      </c>
      <c r="H18" s="32" t="n">
        <v>92658.219</v>
      </c>
      <c r="I18" s="32" t="n">
        <v>118922.869</v>
      </c>
      <c r="J18" s="32" t="n">
        <v>171001.824</v>
      </c>
      <c r="K18" s="32" t="n">
        <v>221581.122</v>
      </c>
      <c r="L18" s="32" t="n">
        <v>264115.321</v>
      </c>
      <c r="M18" s="32" t="n">
        <v>-54388.978</v>
      </c>
      <c r="N18" s="32" t="n">
        <v>463849.538</v>
      </c>
      <c r="O18" s="32" t="n">
        <v>748084.057</v>
      </c>
    </row>
    <row r="19">
      <c r="B19" t="inlineStr">
        <is>
          <t>deferred_revenue</t>
        </is>
      </c>
      <c r="F19" s="32" t="n">
        <v>98926.269</v>
      </c>
      <c r="G19" s="32" t="n">
        <v>104576.894</v>
      </c>
      <c r="H19" s="32" t="n">
        <v>132763.393</v>
      </c>
      <c r="I19" s="32" t="n">
        <v>152359.856</v>
      </c>
      <c r="J19" s="32" t="n">
        <v>55281.6</v>
      </c>
      <c r="K19" s="32" t="n">
        <v>259847.495</v>
      </c>
      <c r="L19" s="32" t="n">
        <v>329104.48</v>
      </c>
      <c r="M19" s="32" t="n">
        <v>426296.051</v>
      </c>
      <c r="N19" s="32" t="n">
        <v>71882.276</v>
      </c>
      <c r="O19" s="32" t="n">
        <v>0</v>
      </c>
    </row>
    <row r="20">
      <c r="B20" t="inlineStr">
        <is>
          <t>short_term_debt</t>
        </is>
      </c>
      <c r="F20" s="32" t="n">
        <v>36158.5</v>
      </c>
      <c r="G20" s="32" t="n">
        <v>62984.1</v>
      </c>
      <c r="H20" s="32" t="n">
        <v>96058.2</v>
      </c>
      <c r="I20" s="32" t="n">
        <v>122167.9</v>
      </c>
      <c r="J20" s="32" t="n">
        <v>123654.64</v>
      </c>
      <c r="K20" s="32" t="n">
        <v>152597.374</v>
      </c>
      <c r="L20" s="32" t="n">
        <v>92987.05100000001</v>
      </c>
      <c r="M20" s="32" t="n">
        <v>-749269.281</v>
      </c>
      <c r="N20" s="32" t="n">
        <v>-742758.501</v>
      </c>
      <c r="O20" s="32" t="n">
        <v>9293.299999999999</v>
      </c>
    </row>
    <row r="21">
      <c r="B21" t="inlineStr">
        <is>
          <t>long_term_debt_minus_capital_lease_obligation</t>
        </is>
      </c>
      <c r="F21" s="32" t="n">
        <v>213713.8</v>
      </c>
      <c r="G21" s="32" t="n">
        <v>191997.582</v>
      </c>
      <c r="H21" s="32" t="n">
        <v>153115.337</v>
      </c>
      <c r="I21" s="32" t="n">
        <v>91800</v>
      </c>
      <c r="J21" s="32" t="n">
        <v>56900.06</v>
      </c>
      <c r="K21" s="32" t="n">
        <v>22824.926</v>
      </c>
      <c r="L21" s="32" t="n">
        <v>251644.675</v>
      </c>
      <c r="M21" s="32" t="n">
        <v>1477570.397</v>
      </c>
      <c r="N21" s="32" t="n">
        <v>1601168.876</v>
      </c>
      <c r="O21" s="32" t="n">
        <v>918282.808</v>
      </c>
    </row>
    <row r="22">
      <c r="B22" t="inlineStr">
        <is>
          <t>other_non_current_liabilities</t>
        </is>
      </c>
      <c r="F22" s="32" t="n">
        <v>33927.421</v>
      </c>
      <c r="G22" s="32" t="n">
        <v>30657.643</v>
      </c>
      <c r="H22" s="32" t="n">
        <v>25049.566</v>
      </c>
      <c r="I22" s="32" t="n">
        <v>18595.32</v>
      </c>
      <c r="J22" s="32" t="n">
        <v>15189.056</v>
      </c>
      <c r="K22" s="32" t="n">
        <v>11832.072</v>
      </c>
      <c r="L22" s="32" t="n">
        <v>16305.058</v>
      </c>
      <c r="M22" s="32" t="n">
        <v>181122.895</v>
      </c>
      <c r="N22" s="32" t="n">
        <v>191202.611</v>
      </c>
      <c r="O22" s="32" t="n">
        <v>188506.548</v>
      </c>
    </row>
    <row r="23">
      <c r="B23" t="inlineStr">
        <is>
          <t>capital_lease_obligations</t>
        </is>
      </c>
      <c r="F23" s="32" t="n">
        <v>802.1</v>
      </c>
      <c r="G23" s="32" t="n">
        <v>0</v>
      </c>
      <c r="H23" s="32" t="n">
        <v>0</v>
      </c>
      <c r="I23" s="32" t="n">
        <v>0</v>
      </c>
      <c r="J23" s="32" t="n">
        <v>-0.06</v>
      </c>
      <c r="K23" s="32" t="n">
        <v>17316.907</v>
      </c>
      <c r="L23" s="32" t="n">
        <v>24988.625</v>
      </c>
      <c r="M23" s="32" t="n">
        <v>-843426.4</v>
      </c>
      <c r="N23" s="32" t="n">
        <v>-732308.2929999999</v>
      </c>
      <c r="O23" s="32" t="n">
        <v>28681.835</v>
      </c>
    </row>
    <row r="25">
      <c r="A25" s="21" t="inlineStr">
        <is>
          <t>Shareholder's Equity:</t>
        </is>
      </c>
      <c r="B25" s="19" t="n"/>
      <c r="C25" s="19" t="n"/>
      <c r="D25" s="19" t="n"/>
      <c r="E25" s="38" t="n">
        <v>0.1431</v>
      </c>
      <c r="F25" s="39" t="n">
        <v>1045675.747</v>
      </c>
      <c r="G25" s="39" t="n">
        <v>1222634.479</v>
      </c>
      <c r="H25" s="39" t="n">
        <v>1390051.126</v>
      </c>
      <c r="I25" s="39" t="n">
        <v>1522759.643</v>
      </c>
      <c r="J25" s="39" t="n">
        <v>1677496.396</v>
      </c>
      <c r="K25" s="39" t="n">
        <v>1622095.426</v>
      </c>
      <c r="L25" s="39" t="n">
        <v>1850621.999</v>
      </c>
      <c r="M25" s="39" t="n">
        <v>2170733.205</v>
      </c>
      <c r="N25" s="39" t="n">
        <v>2960488.867</v>
      </c>
      <c r="O25" s="39" t="n">
        <v>3483257.727</v>
      </c>
    </row>
    <row r="26">
      <c r="B26" t="inlineStr">
        <is>
          <t>common_stock</t>
        </is>
      </c>
      <c r="F26" s="32" t="n">
        <v>259296.624</v>
      </c>
      <c r="G26" s="32" t="n">
        <v>259303.805</v>
      </c>
      <c r="H26" s="32" t="n">
        <v>259303.805</v>
      </c>
      <c r="I26" s="32" t="n">
        <v>259303.805</v>
      </c>
      <c r="J26" s="32" t="n">
        <v>259303.805</v>
      </c>
      <c r="K26" s="32" t="n">
        <v>259303.805</v>
      </c>
      <c r="L26" s="32" t="n">
        <v>259303.805</v>
      </c>
      <c r="M26" s="32" t="n">
        <v>259303.805</v>
      </c>
      <c r="N26" s="32" t="n">
        <v>259303.805</v>
      </c>
      <c r="O26" s="32" t="n">
        <v>259320.7</v>
      </c>
    </row>
    <row r="27">
      <c r="B27" t="inlineStr">
        <is>
          <t>additional_paid_in_capital</t>
        </is>
      </c>
      <c r="F27" s="32" t="n">
        <v>24053.965</v>
      </c>
      <c r="G27" s="32" t="n">
        <v>24184.994</v>
      </c>
      <c r="H27" s="32" t="n">
        <v>24184.994</v>
      </c>
      <c r="I27" s="32" t="n">
        <v>-194305.991999</v>
      </c>
      <c r="J27" s="32" t="n">
        <v>-255520.015</v>
      </c>
      <c r="K27" s="32" t="n">
        <v>-300755.179</v>
      </c>
      <c r="L27" s="32" t="n">
        <v>-305951.619</v>
      </c>
      <c r="M27" s="32" t="n">
        <v>-387324.666</v>
      </c>
      <c r="N27" s="32" t="n">
        <v>-262707.563</v>
      </c>
      <c r="O27" s="32" t="n">
        <v>69876.391</v>
      </c>
    </row>
    <row r="28">
      <c r="B28" t="inlineStr">
        <is>
          <t>retained_earnings</t>
        </is>
      </c>
      <c r="F28" s="32" t="n">
        <v>704512.664</v>
      </c>
      <c r="G28" s="32" t="n">
        <v>894293.586</v>
      </c>
      <c r="H28" s="32" t="n">
        <v>1072008.169</v>
      </c>
      <c r="I28" s="32" t="n">
        <v>1233362.01</v>
      </c>
      <c r="J28" s="32" t="n">
        <v>1376647.841</v>
      </c>
      <c r="K28" s="32" t="n">
        <v>1333334.979</v>
      </c>
      <c r="L28" s="32" t="n">
        <v>1588686.081</v>
      </c>
      <c r="M28" s="32" t="n">
        <v>1906829.661</v>
      </c>
      <c r="N28" s="32" t="n">
        <v>2637524.688</v>
      </c>
      <c r="O28" s="32" t="n">
        <v>3158030.792</v>
      </c>
    </row>
    <row r="29">
      <c r="B29" t="inlineStr">
        <is>
          <t>accumulated_other_comprehensive_income_loss</t>
        </is>
      </c>
      <c r="F29" s="32" t="n">
        <v>25749.3</v>
      </c>
      <c r="G29" s="32" t="n">
        <v>11774.099999</v>
      </c>
      <c r="H29" s="32" t="n">
        <v>218854.775</v>
      </c>
      <c r="I29" s="32" t="n">
        <v>223697.691999</v>
      </c>
      <c r="J29" s="32" t="n">
        <v>296386.115</v>
      </c>
      <c r="K29" s="32" t="n">
        <v>321822</v>
      </c>
      <c r="L29" s="32" t="n">
        <v>307619.019</v>
      </c>
      <c r="M29" s="32" t="n">
        <v>370451</v>
      </c>
      <c r="N29" s="32" t="n">
        <v>311532.265</v>
      </c>
      <c r="O29" s="32" t="n">
        <v>-28314.256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2"/>
  <sheetViews>
    <sheetView showGridLines="0" workbookViewId="0">
      <selection activeCell="A1" sqref="A1"/>
    </sheetView>
  </sheetViews>
  <sheetFormatPr baseColWidth="8" defaultRowHeight="15"/>
  <sheetData>
    <row r="1">
      <c r="C1" s="17" t="n"/>
      <c r="D1" s="18" t="inlineStr">
        <is>
          <t>Description &amp; Analysis of Debt Levels (in mlns TWD):</t>
        </is>
      </c>
      <c r="E1" s="19" t="n"/>
      <c r="F1" s="19" t="n"/>
      <c r="G1" s="19" t="n"/>
      <c r="H1" s="19" t="n"/>
      <c r="I1" s="19" t="n"/>
      <c r="J1" s="20" t="n"/>
    </row>
    <row r="3">
      <c r="A3" s="3" t="inlineStr">
        <is>
          <t>Summary:</t>
        </is>
      </c>
      <c r="B3" s="40" t="inlineStr">
        <is>
          <t>Debt is a four-letter word.  Debt causes the years of repayment of capital to equity shareholders to stretch</t>
        </is>
      </c>
      <c r="C3" s="41" t="n"/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</row>
    <row r="4">
      <c r="B4" s="40" t="inlineStr">
        <is>
          <t>out into the more distant future.  Even worse, debt can cause the best business model to become the</t>
        </is>
      </c>
      <c r="C4" s="41" t="n"/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</row>
    <row r="5">
      <c r="B5" s="40" t="inlineStr">
        <is>
          <t>property of bondholders in a rough economic environment.</t>
        </is>
      </c>
      <c r="C5" s="41" t="n"/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</row>
    <row r="7">
      <c r="A7" s="3" t="inlineStr">
        <is>
          <t>Total Debt-Capital:</t>
        </is>
      </c>
      <c r="B7" s="40" t="inlineStr">
        <is>
          <t>The measure of total debt to total capital is useful when book value is a good measure of a firm's worth.  This</t>
        </is>
      </c>
      <c r="C7" s="41" t="n"/>
      <c r="D7" s="41" t="n"/>
      <c r="E7" s="41" t="n"/>
      <c r="F7" s="41" t="n"/>
      <c r="G7" s="41" t="n"/>
      <c r="H7" s="41" t="n"/>
      <c r="I7" s="41" t="n"/>
      <c r="J7" s="41" t="n"/>
      <c r="K7" s="41" t="n"/>
      <c r="L7" s="41" t="n"/>
    </row>
    <row r="8">
      <c r="B8" s="40" t="inlineStr">
        <is>
          <t>is particularly true of traditional businesses where property, plant and equipment are important.  Further, it</t>
        </is>
      </c>
      <c r="C8" s="41" t="n"/>
      <c r="D8" s="41" t="n"/>
      <c r="E8" s="41" t="n"/>
      <c r="F8" s="41" t="n"/>
      <c r="G8" s="41" t="n"/>
      <c r="H8" s="41" t="n"/>
      <c r="I8" s="41" t="n"/>
      <c r="J8" s="41" t="n"/>
      <c r="K8" s="41" t="n"/>
      <c r="L8" s="41" t="n"/>
    </row>
    <row r="9">
      <c r="B9" s="40" t="inlineStr">
        <is>
          <t>helps to have this ratio in capital intensive businesses with cyclical earnings.</t>
        </is>
      </c>
      <c r="C9" s="41" t="n"/>
      <c r="D9" s="41" t="n"/>
      <c r="E9" s="41" t="n"/>
      <c r="F9" s="41" t="n"/>
      <c r="G9" s="41" t="n"/>
      <c r="H9" s="41" t="n"/>
      <c r="I9" s="41" t="n"/>
      <c r="J9" s="41" t="n"/>
      <c r="K9" s="41" t="n"/>
      <c r="L9" s="41" t="n"/>
    </row>
    <row r="11">
      <c r="C11" s="2" t="inlineStr">
        <is>
          <t>Total Debt:</t>
        </is>
      </c>
      <c r="D11" s="42" t="n">
        <v>2020426.533</v>
      </c>
      <c r="E11" s="43" t="inlineStr">
        <is>
          <t>Here, deferred income taxes have been excluded.</t>
        </is>
      </c>
    </row>
    <row r="12">
      <c r="C12" s="2" t="inlineStr">
        <is>
          <t>Total Capital:</t>
        </is>
      </c>
      <c r="D12" s="42" t="n">
        <v>5503684.26</v>
      </c>
      <c r="E12" s="43" t="inlineStr">
        <is>
          <t>Here, deferred income taxes have been excluded.</t>
        </is>
      </c>
    </row>
    <row r="13">
      <c r="C13" s="2" t="inlineStr">
        <is>
          <t>Ratio:</t>
        </is>
      </c>
      <c r="D13" s="44" t="n">
        <v>0.3671043681928076</v>
      </c>
    </row>
    <row r="15">
      <c r="A15" s="3" t="inlineStr">
        <is>
          <t>Long Term Debt-Cap.:</t>
        </is>
      </c>
      <c r="B15" s="40" t="inlineStr">
        <is>
          <t>The measure of long term debt to total capital is useful when total debt is distorted by the high presence</t>
        </is>
      </c>
      <c r="C15" s="41" t="n"/>
      <c r="D15" s="41" t="n"/>
      <c r="E15" s="41" t="n"/>
      <c r="F15" s="41" t="n"/>
      <c r="G15" s="41" t="n"/>
      <c r="H15" s="41" t="n"/>
      <c r="I15" s="41" t="n"/>
      <c r="J15" s="41" t="n"/>
      <c r="K15" s="41" t="n"/>
      <c r="L15" s="41" t="n"/>
    </row>
    <row r="16">
      <c r="B16" s="40" t="inlineStr">
        <is>
          <t>of current assets being financed by current liabilities.  Again, the measure works best within a traditional</t>
        </is>
      </c>
      <c r="C16" s="41" t="n"/>
      <c r="D16" s="41" t="n"/>
      <c r="E16" s="41" t="n"/>
      <c r="F16" s="41" t="n"/>
      <c r="G16" s="41" t="n"/>
      <c r="H16" s="41" t="n"/>
      <c r="I16" s="41" t="n"/>
      <c r="J16" s="41" t="n"/>
      <c r="K16" s="41" t="n"/>
      <c r="L16" s="41" t="n"/>
    </row>
    <row r="17">
      <c r="B17" s="40" t="inlineStr">
        <is>
          <t>industry setting.  The ratio helps position the equity shareholders.</t>
        </is>
      </c>
      <c r="C17" s="41" t="n"/>
      <c r="D17" s="41" t="n"/>
      <c r="E17" s="41" t="n"/>
      <c r="F17" s="41" t="n"/>
      <c r="G17" s="41" t="n"/>
      <c r="H17" s="41" t="n"/>
      <c r="I17" s="41" t="n"/>
      <c r="J17" s="41" t="n"/>
      <c r="K17" s="41" t="n"/>
      <c r="L17" s="41" t="n"/>
    </row>
    <row r="19">
      <c r="C19" s="2" t="inlineStr">
        <is>
          <t>L. T. Debt:</t>
        </is>
      </c>
      <c r="D19" s="42" t="n">
        <v>927576.108</v>
      </c>
      <c r="E19" s="43" t="inlineStr">
        <is>
          <t>Here, the current liabilities have been excluded.</t>
        </is>
      </c>
    </row>
    <row r="20">
      <c r="C20" s="2" t="inlineStr">
        <is>
          <t>L. T. Capital:</t>
        </is>
      </c>
      <c r="D20" s="42" t="n">
        <v>4590100.944</v>
      </c>
      <c r="E20" s="43" t="inlineStr">
        <is>
          <t>Here, the current liabilities have been excluded.</t>
        </is>
      </c>
    </row>
    <row r="21">
      <c r="C21" s="2" t="inlineStr">
        <is>
          <t>Ratio:</t>
        </is>
      </c>
      <c r="D21" s="44" t="n">
        <v>0.2020818538233873</v>
      </c>
    </row>
    <row r="23">
      <c r="A23" s="3" t="inlineStr">
        <is>
          <t>Net Income Payback:</t>
        </is>
      </c>
      <c r="B23" s="40" t="inlineStr">
        <is>
          <t>The measure of how quickly total debt is repaid by net income is a conservative measure, as it includes</t>
        </is>
      </c>
      <c r="C23" s="41" t="n"/>
      <c r="D23" s="41" t="n"/>
      <c r="E23" s="41" t="n"/>
      <c r="F23" s="41" t="n"/>
      <c r="G23" s="41" t="n"/>
      <c r="H23" s="41" t="n"/>
      <c r="I23" s="41" t="n"/>
      <c r="J23" s="41" t="n"/>
      <c r="K23" s="41" t="n"/>
      <c r="L23" s="41" t="n"/>
    </row>
    <row r="24">
      <c r="B24" s="40" t="inlineStr">
        <is>
          <t>debt such as current liabilities, that are financed by current assets and excludes some sources of cash, such</t>
        </is>
      </c>
      <c r="C24" s="41" t="n"/>
      <c r="D24" s="41" t="n"/>
      <c r="E24" s="41" t="n"/>
      <c r="F24" s="41" t="n"/>
      <c r="G24" s="41" t="n"/>
      <c r="H24" s="41" t="n"/>
      <c r="I24" s="41" t="n"/>
      <c r="J24" s="41" t="n"/>
      <c r="K24" s="41" t="n"/>
      <c r="L24" s="41" t="n"/>
    </row>
    <row r="25">
      <c r="B25" s="40" t="inlineStr">
        <is>
          <t>as noncash amortization numbers.</t>
        </is>
      </c>
      <c r="C25" s="41" t="n"/>
      <c r="D25" s="41" t="n"/>
      <c r="E25" s="41" t="n"/>
      <c r="F25" s="41" t="n"/>
      <c r="G25" s="41" t="n"/>
      <c r="H25" s="41" t="n"/>
      <c r="I25" s="41" t="n"/>
      <c r="J25" s="41" t="n"/>
      <c r="K25" s="41" t="n"/>
      <c r="L25" s="41" t="n"/>
    </row>
    <row r="27">
      <c r="C27" s="2" t="inlineStr">
        <is>
          <t>Total Debt:</t>
        </is>
      </c>
      <c r="D27" s="42" t="n">
        <v>2020426.533</v>
      </c>
    </row>
    <row r="28">
      <c r="C28" s="2" t="inlineStr">
        <is>
          <t>Net Income:</t>
        </is>
      </c>
      <c r="D28" s="42" t="n">
        <v>837724.051</v>
      </c>
    </row>
    <row r="29">
      <c r="C29" s="2" t="inlineStr">
        <is>
          <t>Years Payback:</t>
        </is>
      </c>
      <c r="D29" s="45" t="n">
        <v>2.411804377095531</v>
      </c>
    </row>
    <row r="31">
      <c r="C31" s="2" t="inlineStr">
        <is>
          <t>L.T. Debt:</t>
        </is>
      </c>
      <c r="D31" s="42" t="n">
        <v>927576.108</v>
      </c>
    </row>
    <row r="32">
      <c r="C32" s="2" t="inlineStr">
        <is>
          <t>Net Income:</t>
        </is>
      </c>
      <c r="D32" s="42" t="n">
        <v>837724.051</v>
      </c>
    </row>
    <row r="33">
      <c r="C33" s="2" t="inlineStr">
        <is>
          <t>Years Payback:</t>
        </is>
      </c>
      <c r="D33" s="45" t="n">
        <v>1.107257344339992</v>
      </c>
    </row>
    <row r="35">
      <c r="A35" s="3" t="inlineStr">
        <is>
          <t>Addback Net Inc Payback:</t>
        </is>
      </c>
      <c r="B35" s="40" t="inlineStr">
        <is>
          <t>The measure of how quickly debt is repaid by addback net income is a good measure, as it starts with GAAP</t>
        </is>
      </c>
      <c r="C35" s="41" t="n"/>
      <c r="D35" s="41" t="n"/>
      <c r="E35" s="41" t="n"/>
      <c r="F35" s="41" t="n"/>
      <c r="G35" s="41" t="n"/>
      <c r="H35" s="41" t="n"/>
      <c r="I35" s="41" t="n"/>
      <c r="J35" s="41" t="n"/>
      <c r="K35" s="41" t="n"/>
      <c r="L35" s="41" t="n"/>
    </row>
    <row r="36">
      <c r="B36" s="40" t="inlineStr">
        <is>
          <t>net income and adds back expenses on an after-tax basis that are clearly discretionary, such as business</t>
        </is>
      </c>
      <c r="C36" s="41" t="n"/>
      <c r="D36" s="41" t="n"/>
      <c r="E36" s="41" t="n"/>
      <c r="F36" s="41" t="n"/>
      <c r="G36" s="41" t="n"/>
      <c r="H36" s="41" t="n"/>
      <c r="I36" s="41" t="n"/>
      <c r="J36" s="41" t="n"/>
      <c r="K36" s="41" t="n"/>
      <c r="L36" s="41" t="n"/>
    </row>
    <row r="37">
      <c r="B37" s="40" t="inlineStr">
        <is>
          <t>acquisitions to better analyze the strength of the repayment stream.</t>
        </is>
      </c>
      <c r="C37" s="41" t="n"/>
      <c r="D37" s="41" t="n"/>
      <c r="E37" s="41" t="n"/>
      <c r="F37" s="41" t="n"/>
      <c r="G37" s="41" t="n"/>
      <c r="H37" s="41" t="n"/>
      <c r="I37" s="41" t="n"/>
      <c r="J37" s="41" t="n"/>
      <c r="K37" s="41" t="n"/>
      <c r="L37" s="41" t="n"/>
    </row>
    <row r="39">
      <c r="C39" s="2" t="inlineStr">
        <is>
          <t>L.T. Debt:</t>
        </is>
      </c>
      <c r="D39" s="42" t="n">
        <v>927576.108</v>
      </c>
    </row>
    <row r="40">
      <c r="C40" s="2" t="inlineStr">
        <is>
          <t>Net Income:</t>
        </is>
      </c>
      <c r="D40" s="42" t="n">
        <v>837724.051</v>
      </c>
    </row>
    <row r="41">
      <c r="C41" s="2" t="inlineStr">
        <is>
          <t>Addback:</t>
        </is>
      </c>
      <c r="D41" s="42" t="n">
        <v>1687768.789</v>
      </c>
      <c r="E41" s="43" t="inlineStr">
        <is>
          <t>Merger charges, writedowns above the line, dep. Amort below the line less capex</t>
        </is>
      </c>
    </row>
    <row r="42">
      <c r="C42" s="2" t="inlineStr">
        <is>
          <t>Years Payback:</t>
        </is>
      </c>
      <c r="D42" s="42" t="n">
        <v>-0.9074499891611683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J22"/>
  <sheetViews>
    <sheetView showGridLines="0"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D1" s="17" t="n"/>
      <c r="E1" s="19" t="n"/>
      <c r="F1" s="46" t="inlineStr">
        <is>
          <t>Industry Comparison: Semiconductors</t>
        </is>
      </c>
      <c r="G1" s="19" t="n"/>
      <c r="H1" s="20" t="n"/>
    </row>
    <row r="3">
      <c r="B3" s="3" t="inlineStr">
        <is>
          <t>Operating Statistics:</t>
        </is>
      </c>
    </row>
    <row r="5">
      <c r="B5" s="47" t="inlineStr">
        <is>
          <t>Company</t>
        </is>
      </c>
      <c r="D5" s="47" t="inlineStr">
        <is>
          <t>Debt(yrs.)</t>
        </is>
      </c>
      <c r="F5" s="47" t="inlineStr">
        <is>
          <t>Sales</t>
        </is>
      </c>
      <c r="H5" s="47" t="inlineStr">
        <is>
          <t>ROC</t>
        </is>
      </c>
      <c r="J5" s="47" t="inlineStr">
        <is>
          <t>Operating Margin</t>
        </is>
      </c>
    </row>
    <row r="6">
      <c r="B6" s="48" t="inlineStr">
        <is>
          <t>TSM</t>
        </is>
      </c>
      <c r="D6" s="49" t="n">
        <v>-0.9</v>
      </c>
      <c r="F6" s="50" t="n">
        <v>2161735.841</v>
      </c>
      <c r="H6" s="51" t="n">
        <v>0.194173485282304</v>
      </c>
      <c r="J6" s="51" t="n">
        <v>0.4262618875642725</v>
      </c>
    </row>
    <row r="7">
      <c r="B7" s="48" t="inlineStr">
        <is>
          <t>NVDA</t>
        </is>
      </c>
      <c r="D7" s="49" t="n">
        <v>-0.5</v>
      </c>
      <c r="F7" s="50" t="n">
        <v>60922</v>
      </c>
      <c r="H7" s="51" t="n">
        <v>0.5648452179854613</v>
      </c>
      <c r="J7" s="51" t="n">
        <v>0.5412166376678376</v>
      </c>
    </row>
    <row r="8">
      <c r="B8" s="48" t="inlineStr">
        <is>
          <t>AVGO</t>
        </is>
      </c>
      <c r="D8" s="49" t="n">
        <v>9.9</v>
      </c>
      <c r="F8" s="50" t="n">
        <v>51574</v>
      </c>
      <c r="H8" s="51" t="n">
        <v>0.04358788559936116</v>
      </c>
      <c r="J8" s="51" t="n">
        <v>0.26104238569822</v>
      </c>
    </row>
    <row r="9">
      <c r="B9" s="48" t="inlineStr">
        <is>
          <t>ASML</t>
        </is>
      </c>
      <c r="D9" s="49" t="n">
        <v>-0.3</v>
      </c>
      <c r="F9" s="50" t="n">
        <v>27558.5</v>
      </c>
      <c r="H9" s="51" t="n">
        <v>0.4334771068347711</v>
      </c>
      <c r="J9" s="51" t="n">
        <v>0.3281129234174574</v>
      </c>
    </row>
    <row r="10">
      <c r="B10" s="48" t="inlineStr">
        <is>
          <t>AMD</t>
        </is>
      </c>
      <c r="D10" s="49" t="n">
        <v>-3.2</v>
      </c>
      <c r="F10" s="50" t="n">
        <v>22680</v>
      </c>
      <c r="H10" s="51" t="n">
        <v>0.01450038203582647</v>
      </c>
      <c r="J10" s="51" t="n">
        <v>0.01768077601410935</v>
      </c>
    </row>
    <row r="11">
      <c r="B11" s="48" t="inlineStr">
        <is>
          <t>QCOM</t>
        </is>
      </c>
      <c r="D11" s="49" t="n">
        <v>0.1</v>
      </c>
      <c r="F11" s="50" t="n">
        <v>38962</v>
      </c>
      <c r="H11" s="51" t="n">
        <v>0.2479221668133373</v>
      </c>
      <c r="J11" s="51" t="n">
        <v>0.2584826240952723</v>
      </c>
    </row>
    <row r="14">
      <c r="B14" s="3" t="inlineStr">
        <is>
          <t>Market Statistics:</t>
        </is>
      </c>
    </row>
    <row r="16">
      <c r="B16" s="47" t="inlineStr">
        <is>
          <t>Company</t>
        </is>
      </c>
      <c r="D16" s="47" t="inlineStr">
        <is>
          <t>P/B</t>
        </is>
      </c>
      <c r="F16" s="47" t="inlineStr">
        <is>
          <t>P/E</t>
        </is>
      </c>
      <c r="H16" s="47" t="inlineStr">
        <is>
          <t>Div. Yld.</t>
        </is>
      </c>
      <c r="J16" s="47" t="inlineStr">
        <is>
          <t>EV/Sales</t>
        </is>
      </c>
    </row>
    <row r="17">
      <c r="B17" s="48" t="inlineStr">
        <is>
          <t>TSM</t>
        </is>
      </c>
      <c r="D17" s="52" t="n">
        <v>8.06</v>
      </c>
      <c r="F17" s="49" t="n">
        <v>32.7</v>
      </c>
      <c r="H17" s="53" t="n">
        <v>0.02169856851200668</v>
      </c>
      <c r="J17" s="52" t="n">
        <v>13.32</v>
      </c>
    </row>
    <row r="18">
      <c r="B18" s="48" t="inlineStr">
        <is>
          <t>NVDA</t>
        </is>
      </c>
      <c r="D18" s="52" t="n">
        <v>82.20999999999999</v>
      </c>
      <c r="F18" s="49" t="n">
        <v>118.7</v>
      </c>
      <c r="H18" s="53" t="n">
        <v>0.0001598159930478303</v>
      </c>
      <c r="J18" s="52" t="n">
        <v>58.16</v>
      </c>
    </row>
    <row r="19">
      <c r="B19" s="48" t="inlineStr">
        <is>
          <t>AVGO</t>
        </is>
      </c>
      <c r="D19" s="52" t="n">
        <v>15.68</v>
      </c>
      <c r="F19" s="49" t="n">
        <v>180</v>
      </c>
      <c r="H19" s="53" t="n">
        <v>0.01192258432193383</v>
      </c>
      <c r="J19" s="52" t="n">
        <v>21.88</v>
      </c>
    </row>
    <row r="20">
      <c r="B20" s="48" t="inlineStr">
        <is>
          <t>ASML</t>
        </is>
      </c>
      <c r="D20" s="52" t="n">
        <v>20.11</v>
      </c>
      <c r="F20" s="49" t="n">
        <v>34.5</v>
      </c>
      <c r="H20" s="53" t="n">
        <v>0.009870575988508046</v>
      </c>
      <c r="J20" s="52" t="n">
        <v>9.98</v>
      </c>
    </row>
    <row r="21">
      <c r="B21" s="48" t="inlineStr">
        <is>
          <t>AMD</t>
        </is>
      </c>
      <c r="D21" s="52" t="n">
        <v>3.53</v>
      </c>
      <c r="F21" s="49" t="n">
        <v>231.3</v>
      </c>
      <c r="H21" s="53" t="n">
        <v>0</v>
      </c>
      <c r="J21" s="52" t="n">
        <v>8.84</v>
      </c>
    </row>
    <row r="22">
      <c r="B22" s="48" t="inlineStr">
        <is>
          <t>QCOM</t>
        </is>
      </c>
      <c r="D22" s="52" t="n">
        <v>6.58</v>
      </c>
      <c r="F22" s="49" t="n">
        <v>17</v>
      </c>
      <c r="H22" s="53" t="n">
        <v>0.01807458694460213</v>
      </c>
      <c r="J22" s="52" t="n">
        <v>4.81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I15"/>
  <sheetViews>
    <sheetView showGridLines="0" workbookViewId="0">
      <selection activeCell="A1" sqref="A1"/>
    </sheetView>
  </sheetViews>
  <sheetFormatPr baseColWidth="8" defaultRowHeight="15"/>
  <cols>
    <col width="12" customWidth="1" min="2" max="2"/>
    <col width="20" customWidth="1" min="3" max="3"/>
    <col width="12" customWidth="1" min="8" max="8"/>
    <col width="20" customWidth="1" min="9" max="9"/>
  </cols>
  <sheetData>
    <row r="1">
      <c r="C1" s="17" t="n"/>
      <c r="D1" s="46" t="inlineStr">
        <is>
          <t>Historical Pricing Analysis (TWD)</t>
        </is>
      </c>
      <c r="E1" s="19" t="n"/>
      <c r="F1" s="20" t="n"/>
    </row>
    <row r="3">
      <c r="B3" s="47" t="inlineStr">
        <is>
          <t>P/E Ratio</t>
        </is>
      </c>
      <c r="C3" s="54" t="n"/>
      <c r="H3" s="47" t="inlineStr">
        <is>
          <t>P/S Ratio</t>
        </is>
      </c>
      <c r="I3" s="54" t="n"/>
    </row>
    <row r="4">
      <c r="B4" s="47" t="inlineStr">
        <is>
          <t>Used</t>
        </is>
      </c>
      <c r="C4" s="55">
        <f>'Co. Desc'!L5</f>
        <v/>
      </c>
      <c r="H4" s="47" t="inlineStr">
        <is>
          <t>Used</t>
        </is>
      </c>
      <c r="I4" s="56">
        <f>'Analyses'!L11</f>
        <v/>
      </c>
    </row>
    <row r="5">
      <c r="B5" s="47" t="inlineStr">
        <is>
          <t>Avg Low</t>
        </is>
      </c>
      <c r="C5" s="55" t="n">
        <v>13.12856091284341</v>
      </c>
      <c r="H5" s="47" t="inlineStr">
        <is>
          <t>Avg Low</t>
        </is>
      </c>
      <c r="I5" s="56" t="n">
        <v>4.804974234987623</v>
      </c>
    </row>
    <row r="6">
      <c r="B6" s="47" t="inlineStr">
        <is>
          <t>Avg High</t>
        </is>
      </c>
      <c r="C6" s="55" t="n">
        <v>19.76793140396653</v>
      </c>
      <c r="H6" s="47" t="inlineStr">
        <is>
          <t>Avg High</t>
        </is>
      </c>
      <c r="I6" s="56" t="n">
        <v>7.273072326090634</v>
      </c>
    </row>
    <row r="7">
      <c r="B7" s="47" t="inlineStr">
        <is>
          <t>Buy</t>
        </is>
      </c>
      <c r="C7" s="57">
        <f>C4*C5</f>
        <v/>
      </c>
      <c r="H7" s="47" t="inlineStr">
        <is>
          <t>Buy</t>
        </is>
      </c>
      <c r="I7" s="57">
        <f>I4*I5</f>
        <v/>
      </c>
    </row>
    <row r="8">
      <c r="B8" s="47" t="inlineStr">
        <is>
          <t>Sell</t>
        </is>
      </c>
      <c r="C8" s="57">
        <f>C4*C6</f>
        <v/>
      </c>
      <c r="H8" s="47" t="inlineStr">
        <is>
          <t>Sell</t>
        </is>
      </c>
      <c r="I8" s="57">
        <f>I4*I6</f>
        <v/>
      </c>
    </row>
    <row r="10">
      <c r="B10" s="47" t="inlineStr">
        <is>
          <t>P/B Ratio</t>
        </is>
      </c>
      <c r="C10" s="54" t="n"/>
      <c r="H10" s="47" t="inlineStr">
        <is>
          <t>P/CF Ratio</t>
        </is>
      </c>
      <c r="I10" s="54" t="n"/>
    </row>
    <row r="11">
      <c r="B11" s="47" t="inlineStr">
        <is>
          <t>Used</t>
        </is>
      </c>
      <c r="C11" s="56">
        <f>'Co. Desc'!L20</f>
        <v/>
      </c>
      <c r="H11" s="47" t="inlineStr">
        <is>
          <t>Used</t>
        </is>
      </c>
      <c r="I11" s="56">
        <f>('Co. Desc'!L4+'Analyses'!L22)/'Co. Desc'!L16</f>
        <v/>
      </c>
    </row>
    <row r="12">
      <c r="B12" s="47" t="inlineStr">
        <is>
          <t>Avg Low</t>
        </is>
      </c>
      <c r="C12" s="56" t="n">
        <v>3.298942751078191</v>
      </c>
      <c r="H12" s="47" t="inlineStr">
        <is>
          <t>Avg Low</t>
        </is>
      </c>
      <c r="I12" s="56" t="n">
        <v>7.730923700203748</v>
      </c>
    </row>
    <row r="13">
      <c r="B13" s="47" t="inlineStr">
        <is>
          <t>Avg High</t>
        </is>
      </c>
      <c r="C13" s="56" t="n">
        <v>5.023857329426601</v>
      </c>
      <c r="H13" s="47" t="inlineStr">
        <is>
          <t>Avg High</t>
        </is>
      </c>
      <c r="I13" s="56" t="n">
        <v>11.70882909237055</v>
      </c>
    </row>
    <row r="14">
      <c r="B14" s="47" t="inlineStr">
        <is>
          <t>Buy</t>
        </is>
      </c>
      <c r="C14" s="57">
        <f>C11*C12</f>
        <v/>
      </c>
      <c r="H14" s="47" t="inlineStr">
        <is>
          <t>Buy</t>
        </is>
      </c>
      <c r="I14" s="57">
        <f>I11*I12</f>
        <v/>
      </c>
    </row>
    <row r="15">
      <c r="B15" s="47" t="inlineStr">
        <is>
          <t>Sell</t>
        </is>
      </c>
      <c r="C15" s="57">
        <f>C11*C13</f>
        <v/>
      </c>
      <c r="H15" s="47" t="inlineStr">
        <is>
          <t>Sell</t>
        </is>
      </c>
      <c r="I15" s="57">
        <f>I11*I13</f>
        <v/>
      </c>
    </row>
  </sheetData>
  <mergeCells count="4">
    <mergeCell ref="B3:C3"/>
    <mergeCell ref="H10:I10"/>
    <mergeCell ref="B10:C10"/>
    <mergeCell ref="H3:I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7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25" customWidth="1" min="3" max="3"/>
    <col width="15" customWidth="1" min="4" max="4"/>
    <col width="25" customWidth="1" min="5" max="5"/>
    <col width="15" customWidth="1" min="6" max="6"/>
  </cols>
  <sheetData>
    <row r="1">
      <c r="C1" s="17" t="n"/>
      <c r="D1" s="18" t="inlineStr">
        <is>
          <t>Valuation (USD)</t>
        </is>
      </c>
      <c r="E1" s="19" t="n"/>
      <c r="F1" s="20" t="n"/>
    </row>
    <row r="3">
      <c r="A3" s="3" t="inlineStr">
        <is>
          <t>ADR Multiple:</t>
        </is>
      </c>
      <c r="B3" s="58" t="n">
        <v>1</v>
      </c>
      <c r="C3" s="3" t="inlineStr">
        <is>
          <t>EPS growth rate:</t>
        </is>
      </c>
      <c r="D3" s="59" t="n">
        <v>0.1</v>
      </c>
      <c r="E3" s="3" t="inlineStr">
        <is>
          <t>Purchase Discount:</t>
        </is>
      </c>
      <c r="F3" s="59" t="n">
        <v>0.14</v>
      </c>
    </row>
    <row r="4">
      <c r="A4" s="3" t="inlineStr">
        <is>
          <t>USD:TWD rate:</t>
        </is>
      </c>
      <c r="B4" s="58" t="n">
        <v>1</v>
      </c>
      <c r="C4" s="3" t="inlineStr">
        <is>
          <t>Dividend growth rate:</t>
        </is>
      </c>
      <c r="D4" s="59" t="n">
        <v>0.1</v>
      </c>
      <c r="E4" s="3" t="inlineStr">
        <is>
          <t>Sell Discount:</t>
        </is>
      </c>
      <c r="F4" s="59" t="n">
        <v>0.05</v>
      </c>
    </row>
    <row r="5">
      <c r="E5" s="3" t="inlineStr">
        <is>
          <t>PE Multiple:</t>
        </is>
      </c>
      <c r="F5" s="58" t="n">
        <v>25</v>
      </c>
    </row>
    <row r="8">
      <c r="A8" s="60" t="inlineStr">
        <is>
          <t>Initial Rate of Investment:</t>
        </is>
      </c>
      <c r="B8" s="61" t="n"/>
      <c r="D8" s="60" t="inlineStr">
        <is>
          <t>Relative Value to Investment In T-Bonds:</t>
        </is>
      </c>
      <c r="E8" s="61" t="n"/>
    </row>
    <row r="9">
      <c r="A9" s="3" t="inlineStr">
        <is>
          <t>Current Price:</t>
        </is>
      </c>
      <c r="B9" s="62">
        <f>220.08</f>
        <v/>
      </c>
      <c r="D9" s="3" t="inlineStr">
        <is>
          <t>Current EPS:</t>
        </is>
      </c>
      <c r="E9" s="62">
        <f>'Co. Desc'!L5 * B4 * B3</f>
        <v/>
      </c>
    </row>
    <row r="10">
      <c r="A10" s="3" t="inlineStr">
        <is>
          <t>Current EPS:</t>
        </is>
      </c>
      <c r="B10" s="62">
        <f>'Co. Desc'!L5 * B4 * B3</f>
        <v/>
      </c>
      <c r="D10" s="3" t="inlineStr">
        <is>
          <t>T-Bond Rate:</t>
        </is>
      </c>
      <c r="E10" s="59" t="n">
        <v>0.04</v>
      </c>
    </row>
    <row r="11">
      <c r="A11" s="3" t="inlineStr">
        <is>
          <t>Initial ROI:</t>
        </is>
      </c>
      <c r="B11" s="59">
        <f>B10/B9</f>
        <v/>
      </c>
      <c r="D11" s="3" t="inlineStr">
        <is>
          <t>Relative Value:</t>
        </is>
      </c>
      <c r="E11" s="63">
        <f>E9/E10</f>
        <v/>
      </c>
    </row>
    <row r="15">
      <c r="A15" s="60" t="inlineStr">
        <is>
          <t>Valuation as an Equity Bond:</t>
        </is>
      </c>
      <c r="B15" s="61" t="n"/>
      <c r="D15" s="60" t="inlineStr">
        <is>
          <t>Valuation on Earnings Growth:</t>
        </is>
      </c>
      <c r="E15" s="61" t="n"/>
    </row>
    <row r="16">
      <c r="A16" s="3" t="inlineStr">
        <is>
          <t>Current BV:</t>
        </is>
      </c>
      <c r="B16" s="62">
        <f>'Co. Desc'!L20 * B3 * B4</f>
        <v/>
      </c>
      <c r="D16" s="3" t="inlineStr">
        <is>
          <t>Current EPS:</t>
        </is>
      </c>
      <c r="E16" s="62">
        <f>'Co. Desc'!L5 * B4 * B3</f>
        <v/>
      </c>
    </row>
    <row r="17">
      <c r="A17" s="3" t="inlineStr">
        <is>
          <t>Current ROE:</t>
        </is>
      </c>
      <c r="B17" s="59">
        <f>'Co. Desc'!L24</f>
        <v/>
      </c>
      <c r="D17" s="3" t="inlineStr">
        <is>
          <t>EPS in year 10:</t>
        </is>
      </c>
      <c r="E17" s="62">
        <f>FV(D3, 10, , -E16)</f>
        <v/>
      </c>
    </row>
    <row r="18">
      <c r="A18" s="3" t="inlineStr">
        <is>
          <t>Retained % adjustment:</t>
        </is>
      </c>
      <c r="B18" s="59" t="n">
        <v>0.1</v>
      </c>
      <c r="D18" s="3" t="inlineStr">
        <is>
          <t>Avg PE Ratio:</t>
        </is>
      </c>
      <c r="E18" s="64">
        <f>AVERAGE('Co. Desc'!B8:L8)</f>
        <v/>
      </c>
    </row>
    <row r="19">
      <c r="A19" s="3" t="inlineStr">
        <is>
          <t>Retained %:</t>
        </is>
      </c>
      <c r="B19" s="59">
        <f>1 - 'Analyses'!F5 - 'Analyses'!F7 - B18</f>
        <v/>
      </c>
      <c r="D19" s="3" t="inlineStr">
        <is>
          <t>Value at PE Multiple:</t>
        </is>
      </c>
      <c r="E19" s="62">
        <f>F5*E17 + B25</f>
        <v/>
      </c>
    </row>
    <row r="20">
      <c r="A20" s="3" t="inlineStr">
        <is>
          <t>Net BV growth:</t>
        </is>
      </c>
      <c r="B20" s="59">
        <f>B17*B19</f>
        <v/>
      </c>
      <c r="D20" s="3" t="inlineStr">
        <is>
          <t>Price Return:</t>
        </is>
      </c>
      <c r="E20" s="59">
        <f>RATE(10, , B9, -E19 + B25)</f>
        <v/>
      </c>
    </row>
    <row r="21">
      <c r="A21" s="3" t="inlineStr">
        <is>
          <t>BV in year 10:</t>
        </is>
      </c>
      <c r="B21" s="62">
        <f>FV(B20, 10, , -B16)</f>
        <v/>
      </c>
      <c r="D21" s="3" t="inlineStr">
        <is>
          <t>Dividend Return:</t>
        </is>
      </c>
      <c r="E21" s="59">
        <f>'Co. Desc'!L14</f>
        <v/>
      </c>
    </row>
    <row r="22">
      <c r="A22" s="3" t="inlineStr">
        <is>
          <t>EPS Adjustment Factor:</t>
        </is>
      </c>
      <c r="B22" s="64" t="n">
        <v>1.5</v>
      </c>
      <c r="D22" s="3" t="inlineStr">
        <is>
          <t>Total Return:</t>
        </is>
      </c>
      <c r="E22" s="59">
        <f>E20 + E21</f>
        <v/>
      </c>
    </row>
    <row r="23">
      <c r="A23" s="3" t="inlineStr">
        <is>
          <t>EPS in Year 10:</t>
        </is>
      </c>
      <c r="B23" s="62">
        <f>B17 * B21 * B22</f>
        <v/>
      </c>
      <c r="D23" s="3" t="inlineStr">
        <is>
          <t>Purchase at Discount:</t>
        </is>
      </c>
      <c r="E23" s="63">
        <f>PV(F3, 10, , -E19)</f>
        <v/>
      </c>
    </row>
    <row r="24">
      <c r="A24" s="3" t="inlineStr">
        <is>
          <t>Value at PE Multiple:</t>
        </is>
      </c>
      <c r="B24" s="62">
        <f>F5 * B23</f>
        <v/>
      </c>
      <c r="D24" s="3" t="inlineStr">
        <is>
          <t>Sell at Discount:</t>
        </is>
      </c>
      <c r="E24" s="63">
        <f>PV(F4, 10, , -E19)</f>
        <v/>
      </c>
    </row>
    <row r="25">
      <c r="A25" s="3" t="inlineStr">
        <is>
          <t>Total Dividends:</t>
        </is>
      </c>
      <c r="B25" s="62">
        <f>(('Co. Desc'!L13 + FV(D4, 10, , -'Co. Desc'!L13))/2)*10*B3*B4</f>
        <v/>
      </c>
    </row>
    <row r="26">
      <c r="A26" s="3" t="inlineStr">
        <is>
          <t>Total Future Value:</t>
        </is>
      </c>
      <c r="B26" s="62">
        <f>B24+B25</f>
        <v/>
      </c>
    </row>
    <row r="27">
      <c r="A27" s="3" t="inlineStr">
        <is>
          <t>Purchase at Discount:</t>
        </is>
      </c>
      <c r="B27" s="63">
        <f>PV(F3, 10, , B26)*-1</f>
        <v/>
      </c>
    </row>
  </sheetData>
  <mergeCells count="4">
    <mergeCell ref="D8:E8"/>
    <mergeCell ref="D15:E15"/>
    <mergeCell ref="A8:B8"/>
    <mergeCell ref="A15:B1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2025-01-06T17:49:54Z</dcterms:created>
  <dcterms:modified xmlns:dcterms="http://purl.org/dc/terms/" xmlns:xsi="http://www.w3.org/2001/XMLSchema-instance" xsi:type="dcterms:W3CDTF">2025-01-06T17:49:55Z</dcterms:modified>
</cp:coreProperties>
</file>