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2260" windowHeight="12645" activeTab="1"/>
  </bookViews>
  <sheets>
    <sheet name="总体用地情况" sheetId="1" r:id="rId1"/>
    <sheet name="地下二层" sheetId="3" r:id="rId2"/>
    <sheet name="地下一层" sheetId="2" r:id="rId3"/>
    <sheet name="地上一层" sheetId="4" r:id="rId4"/>
    <sheet name="地上二层" sheetId="5" r:id="rId5"/>
    <sheet name="地上三层" sheetId="6" r:id="rId6"/>
    <sheet name="地上四层" sheetId="7" r:id="rId7"/>
    <sheet name="地上五层" sheetId="8" r:id="rId8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8"/>
  <c r="B21"/>
  <c r="B16"/>
  <c r="B6"/>
  <c r="B16" i="7"/>
  <c r="B26"/>
  <c r="B21"/>
  <c r="B11"/>
  <c r="B6"/>
  <c r="B11" i="6"/>
  <c r="B26"/>
  <c r="B21"/>
  <c r="B16"/>
  <c r="B6"/>
  <c r="B16" i="5"/>
  <c r="B11"/>
  <c r="B11" i="4"/>
  <c r="B6" i="5"/>
  <c r="B26"/>
  <c r="B21"/>
  <c r="B26" i="4"/>
  <c r="B21"/>
  <c r="B16"/>
  <c r="C2" i="2"/>
  <c r="C4" i="3"/>
  <c r="C30" i="5" l="1"/>
  <c r="C30" i="4"/>
  <c r="C30" i="6"/>
  <c r="C30" i="7"/>
  <c r="C30" i="8"/>
  <c r="E30" l="1"/>
</calcChain>
</file>

<file path=xl/sharedStrings.xml><?xml version="1.0" encoding="utf-8"?>
<sst xmlns="http://schemas.openxmlformats.org/spreadsheetml/2006/main" count="218" uniqueCount="62">
  <si>
    <t>用地情况</t>
    <phoneticPr fontId="1" type="noConversion"/>
  </si>
  <si>
    <t>用地面积</t>
    <phoneticPr fontId="1" type="noConversion"/>
  </si>
  <si>
    <t>m2</t>
    <phoneticPr fontId="1" type="noConversion"/>
  </si>
  <si>
    <t>总建筑面积</t>
    <phoneticPr fontId="1" type="noConversion"/>
  </si>
  <si>
    <t>地下建筑面积</t>
    <phoneticPr fontId="1" type="noConversion"/>
  </si>
  <si>
    <t>建筑占地</t>
    <phoneticPr fontId="1" type="noConversion"/>
  </si>
  <si>
    <t>建筑高度</t>
    <phoneticPr fontId="1" type="noConversion"/>
  </si>
  <si>
    <t>m</t>
    <phoneticPr fontId="1" type="noConversion"/>
  </si>
  <si>
    <t>建筑层数</t>
    <phoneticPr fontId="1" type="noConversion"/>
  </si>
  <si>
    <t xml:space="preserve">    地面建筑面积</t>
    <phoneticPr fontId="1" type="noConversion"/>
  </si>
  <si>
    <t>地下一层建筑情况</t>
    <phoneticPr fontId="1" type="noConversion"/>
  </si>
  <si>
    <t>地下二层</t>
    <phoneticPr fontId="1" type="noConversion"/>
  </si>
  <si>
    <t>总建筑体积</t>
    <phoneticPr fontId="1" type="noConversion"/>
  </si>
  <si>
    <t>建筑层高</t>
    <phoneticPr fontId="1" type="noConversion"/>
  </si>
  <si>
    <t>建筑用途</t>
    <phoneticPr fontId="1" type="noConversion"/>
  </si>
  <si>
    <t>能源站、机动车停车</t>
    <phoneticPr fontId="1" type="noConversion"/>
  </si>
  <si>
    <t>区块1</t>
    <phoneticPr fontId="1" type="noConversion"/>
  </si>
  <si>
    <t>标高</t>
    <phoneticPr fontId="1" type="noConversion"/>
  </si>
  <si>
    <t>面积</t>
    <phoneticPr fontId="1" type="noConversion"/>
  </si>
  <si>
    <t>能源站上空面积</t>
    <phoneticPr fontId="1" type="noConversion"/>
  </si>
  <si>
    <t>能源站夹层面积</t>
    <phoneticPr fontId="1" type="noConversion"/>
  </si>
  <si>
    <t>5.4m地库区域</t>
    <phoneticPr fontId="1" type="noConversion"/>
  </si>
  <si>
    <t>建筑面积</t>
    <phoneticPr fontId="1" type="noConversion"/>
  </si>
  <si>
    <t>地下总建筑面积</t>
    <phoneticPr fontId="1" type="noConversion"/>
  </si>
  <si>
    <t>1号建筑</t>
    <phoneticPr fontId="1" type="noConversion"/>
  </si>
  <si>
    <t>层高</t>
    <phoneticPr fontId="1" type="noConversion"/>
  </si>
  <si>
    <t>功能</t>
    <phoneticPr fontId="1" type="noConversion"/>
  </si>
  <si>
    <t>商业</t>
    <phoneticPr fontId="1" type="noConversion"/>
  </si>
  <si>
    <t>2号建筑</t>
    <phoneticPr fontId="1" type="noConversion"/>
  </si>
  <si>
    <t>6/4.8</t>
    <phoneticPr fontId="1" type="noConversion"/>
  </si>
  <si>
    <t>功能</t>
    <phoneticPr fontId="1" type="noConversion"/>
  </si>
  <si>
    <t>公交场站/商业（6m区域）
消防站/商业（4.8m区域）</t>
    <phoneticPr fontId="1" type="noConversion"/>
  </si>
  <si>
    <t>3号建筑</t>
    <phoneticPr fontId="1" type="noConversion"/>
  </si>
  <si>
    <t>层高</t>
    <phoneticPr fontId="1" type="noConversion"/>
  </si>
  <si>
    <t>m</t>
    <phoneticPr fontId="1" type="noConversion"/>
  </si>
  <si>
    <t>建筑面积</t>
    <phoneticPr fontId="1" type="noConversion"/>
  </si>
  <si>
    <t>功能</t>
    <phoneticPr fontId="1" type="noConversion"/>
  </si>
  <si>
    <t>菜场/邮局/社区办事大厅</t>
    <phoneticPr fontId="1" type="noConversion"/>
  </si>
  <si>
    <t>4号建筑</t>
    <phoneticPr fontId="1" type="noConversion"/>
  </si>
  <si>
    <t>层高</t>
    <phoneticPr fontId="1" type="noConversion"/>
  </si>
  <si>
    <t>商业/社区卫生站</t>
    <phoneticPr fontId="1" type="noConversion"/>
  </si>
  <si>
    <t>5号建筑</t>
    <phoneticPr fontId="1" type="noConversion"/>
  </si>
  <si>
    <t>m2</t>
    <phoneticPr fontId="1" type="noConversion"/>
  </si>
  <si>
    <t>商业</t>
    <phoneticPr fontId="1" type="noConversion"/>
  </si>
  <si>
    <t>地上一层建筑情况</t>
    <phoneticPr fontId="1" type="noConversion"/>
  </si>
  <si>
    <t>少儿培训</t>
    <phoneticPr fontId="1" type="noConversion"/>
  </si>
  <si>
    <t>超市（6m区域）
消防站/菜场（4.8m区域）</t>
    <phoneticPr fontId="1" type="noConversion"/>
  </si>
  <si>
    <t>菜场</t>
    <phoneticPr fontId="1" type="noConversion"/>
  </si>
  <si>
    <t>社区卫生站</t>
    <phoneticPr fontId="1" type="noConversion"/>
  </si>
  <si>
    <t>地上三层建筑情况</t>
    <phoneticPr fontId="1" type="noConversion"/>
  </si>
  <si>
    <t>快捷酒店</t>
    <phoneticPr fontId="1" type="noConversion"/>
  </si>
  <si>
    <t>商业办公</t>
    <phoneticPr fontId="1" type="noConversion"/>
  </si>
  <si>
    <t>社区办公</t>
    <phoneticPr fontId="1" type="noConversion"/>
  </si>
  <si>
    <t>养老服务中心/社区养老院</t>
    <phoneticPr fontId="1" type="noConversion"/>
  </si>
  <si>
    <t>管廊管理中心/商业办公</t>
    <phoneticPr fontId="1" type="noConversion"/>
  </si>
  <si>
    <t>文体活动</t>
    <phoneticPr fontId="1" type="noConversion"/>
  </si>
  <si>
    <t>社区养老院</t>
    <phoneticPr fontId="1" type="noConversion"/>
  </si>
  <si>
    <t>地上四层建筑情况</t>
    <phoneticPr fontId="1" type="noConversion"/>
  </si>
  <si>
    <t>地上五层建筑情况</t>
    <phoneticPr fontId="1" type="noConversion"/>
  </si>
  <si>
    <t>-</t>
    <phoneticPr fontId="1" type="noConversion"/>
  </si>
  <si>
    <t>设备层</t>
    <phoneticPr fontId="1" type="noConversion"/>
  </si>
  <si>
    <t>建筑面积合计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</si>
</sst>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4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6" xfId="0" applyBorder="1"/>
    <xf numFmtId="0" fontId="0" fillId="0" borderId="9" xfId="0" applyBorder="1"/>
    <xf numFmtId="0" fontId="0" fillId="0" borderId="0" xfId="0" applyAlignment="1">
      <alignment wrapText="1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N33" sqref="N33"/>
    </sheetView>
  </sheetViews>
  <sheetFormatPr defaultRowHeight="14.25"/>
  <sheetData>
    <row r="1" spans="1:5" ht="47.25" customHeight="1">
      <c r="A1" s="8" t="s">
        <v>0</v>
      </c>
      <c r="B1" s="9"/>
      <c r="C1" s="9"/>
      <c r="D1" s="9"/>
      <c r="E1" s="10"/>
    </row>
    <row r="2" spans="1:5" ht="24.95" customHeight="1">
      <c r="A2" s="5" t="s">
        <v>1</v>
      </c>
      <c r="B2" s="6"/>
      <c r="C2" s="6">
        <v>28486.12</v>
      </c>
      <c r="D2" s="6"/>
      <c r="E2" s="1" t="s">
        <v>2</v>
      </c>
    </row>
    <row r="3" spans="1:5" ht="24.95" customHeight="1">
      <c r="A3" s="5" t="s">
        <v>3</v>
      </c>
      <c r="B3" s="6"/>
      <c r="C3" s="6">
        <v>97063</v>
      </c>
      <c r="D3" s="6"/>
      <c r="E3" s="1" t="s">
        <v>2</v>
      </c>
    </row>
    <row r="4" spans="1:5" ht="24.95" customHeight="1">
      <c r="A4" s="5" t="s">
        <v>9</v>
      </c>
      <c r="B4" s="6"/>
      <c r="C4" s="6">
        <v>65189</v>
      </c>
      <c r="D4" s="6"/>
      <c r="E4" s="1" t="s">
        <v>2</v>
      </c>
    </row>
    <row r="5" spans="1:5" ht="24.95" customHeight="1">
      <c r="A5" s="5" t="s">
        <v>4</v>
      </c>
      <c r="B5" s="6"/>
      <c r="C5" s="6">
        <v>31874</v>
      </c>
      <c r="D5" s="6"/>
      <c r="E5" s="1" t="s">
        <v>2</v>
      </c>
    </row>
    <row r="6" spans="1:5" ht="24.95" customHeight="1">
      <c r="A6" s="5" t="s">
        <v>5</v>
      </c>
      <c r="B6" s="6"/>
      <c r="C6" s="6">
        <v>14313</v>
      </c>
      <c r="D6" s="6"/>
      <c r="E6" s="1" t="s">
        <v>2</v>
      </c>
    </row>
    <row r="7" spans="1:5" ht="24.95" customHeight="1">
      <c r="A7" s="5" t="s">
        <v>6</v>
      </c>
      <c r="B7" s="6"/>
      <c r="C7" s="6">
        <v>24</v>
      </c>
      <c r="D7" s="6"/>
      <c r="E7" s="1" t="s">
        <v>7</v>
      </c>
    </row>
    <row r="8" spans="1:5" ht="24.95" customHeight="1">
      <c r="A8" s="7" t="s">
        <v>8</v>
      </c>
      <c r="B8" s="4"/>
      <c r="C8" s="4">
        <v>5</v>
      </c>
      <c r="D8" s="4"/>
      <c r="E8" s="2"/>
    </row>
  </sheetData>
  <mergeCells count="15">
    <mergeCell ref="C8:D8"/>
    <mergeCell ref="A4:B4"/>
    <mergeCell ref="A5:B5"/>
    <mergeCell ref="A8:B8"/>
    <mergeCell ref="A1:E1"/>
    <mergeCell ref="A2:B2"/>
    <mergeCell ref="A3:B3"/>
    <mergeCell ref="A6:B6"/>
    <mergeCell ref="A7:B7"/>
    <mergeCell ref="C2:D2"/>
    <mergeCell ref="C3:D3"/>
    <mergeCell ref="C4:D4"/>
    <mergeCell ref="C5:D5"/>
    <mergeCell ref="C6:D6"/>
    <mergeCell ref="C7:D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D12" sqref="D12"/>
    </sheetView>
  </sheetViews>
  <sheetFormatPr defaultRowHeight="14.25"/>
  <sheetData>
    <row r="1" spans="1:4">
      <c r="A1" s="11" t="s">
        <v>11</v>
      </c>
      <c r="B1" s="11"/>
      <c r="C1" s="11"/>
      <c r="D1" s="11"/>
    </row>
    <row r="2" spans="1:4">
      <c r="A2" t="s">
        <v>3</v>
      </c>
      <c r="C2">
        <v>10877.57</v>
      </c>
      <c r="D2" t="s">
        <v>2</v>
      </c>
    </row>
    <row r="3" spans="1:4">
      <c r="A3" t="s">
        <v>13</v>
      </c>
      <c r="C3">
        <v>4</v>
      </c>
      <c r="D3" t="s">
        <v>7</v>
      </c>
    </row>
    <row r="4" spans="1:4">
      <c r="A4" t="s">
        <v>12</v>
      </c>
      <c r="C4">
        <f>C2*4</f>
        <v>43510.28</v>
      </c>
      <c r="D4" t="s">
        <v>2</v>
      </c>
    </row>
    <row r="5" spans="1:4">
      <c r="A5" t="s">
        <v>14</v>
      </c>
      <c r="C5" t="s">
        <v>15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B8" sqref="B8"/>
    </sheetView>
  </sheetViews>
  <sheetFormatPr defaultRowHeight="14.25"/>
  <sheetData>
    <row r="1" spans="1:9">
      <c r="A1" s="11" t="s">
        <v>10</v>
      </c>
      <c r="B1" s="11"/>
      <c r="C1" s="11"/>
      <c r="D1" s="11"/>
      <c r="E1" s="11"/>
      <c r="F1" t="s">
        <v>23</v>
      </c>
      <c r="H1">
        <v>31874</v>
      </c>
      <c r="I1" t="s">
        <v>2</v>
      </c>
    </row>
    <row r="2" spans="1:9">
      <c r="A2" t="s">
        <v>22</v>
      </c>
      <c r="C2">
        <f>B8+B16+B20</f>
        <v>19691.509000000002</v>
      </c>
      <c r="D2" t="s">
        <v>2</v>
      </c>
    </row>
    <row r="6" spans="1:9">
      <c r="A6" t="s">
        <v>16</v>
      </c>
    </row>
    <row r="7" spans="1:9">
      <c r="A7" t="s">
        <v>17</v>
      </c>
      <c r="B7">
        <v>3.9</v>
      </c>
      <c r="C7" t="s">
        <v>7</v>
      </c>
    </row>
    <row r="8" spans="1:9">
      <c r="A8" t="s">
        <v>18</v>
      </c>
      <c r="B8">
        <v>2547.5500000000002</v>
      </c>
      <c r="C8" t="s">
        <v>2</v>
      </c>
    </row>
    <row r="10" spans="1:9">
      <c r="A10" t="s">
        <v>19</v>
      </c>
    </row>
    <row r="11" spans="1:9">
      <c r="A11" t="s">
        <v>17</v>
      </c>
      <c r="B11">
        <v>5.4</v>
      </c>
      <c r="C11" t="s">
        <v>7</v>
      </c>
    </row>
    <row r="12" spans="1:9">
      <c r="A12" t="s">
        <v>18</v>
      </c>
      <c r="B12">
        <v>3294.27</v>
      </c>
      <c r="C12" t="s">
        <v>2</v>
      </c>
    </row>
    <row r="14" spans="1:9">
      <c r="A14" t="s">
        <v>20</v>
      </c>
    </row>
    <row r="15" spans="1:9">
      <c r="A15" t="s">
        <v>17</v>
      </c>
      <c r="B15">
        <v>5.4</v>
      </c>
      <c r="C15" t="s">
        <v>7</v>
      </c>
    </row>
    <row r="16" spans="1:9">
      <c r="A16" t="s">
        <v>18</v>
      </c>
      <c r="B16">
        <v>705.91499999999996</v>
      </c>
      <c r="C16" t="s">
        <v>2</v>
      </c>
    </row>
    <row r="18" spans="1:3">
      <c r="A18" t="s">
        <v>21</v>
      </c>
    </row>
    <row r="19" spans="1:3">
      <c r="A19" t="s">
        <v>17</v>
      </c>
      <c r="B19">
        <v>5.4</v>
      </c>
      <c r="C19" t="s">
        <v>7</v>
      </c>
    </row>
    <row r="20" spans="1:3">
      <c r="A20" t="s">
        <v>18</v>
      </c>
      <c r="B20">
        <v>16438.044000000002</v>
      </c>
      <c r="C20" t="s">
        <v>2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activeCell="C30" sqref="C30"/>
    </sheetView>
  </sheetViews>
  <sheetFormatPr defaultRowHeight="14.25"/>
  <cols>
    <col min="2" max="2" width="11.625" bestFit="1" customWidth="1"/>
  </cols>
  <sheetData>
    <row r="1" spans="1:5">
      <c r="A1" s="11" t="s">
        <v>44</v>
      </c>
      <c r="B1" s="11"/>
      <c r="C1" s="11"/>
      <c r="D1" s="11"/>
      <c r="E1" s="11"/>
    </row>
    <row r="4" spans="1:5">
      <c r="A4" t="s">
        <v>24</v>
      </c>
    </row>
    <row r="5" spans="1:5">
      <c r="A5" t="s">
        <v>25</v>
      </c>
      <c r="B5">
        <v>4.8</v>
      </c>
      <c r="C5" t="s">
        <v>7</v>
      </c>
    </row>
    <row r="6" spans="1:5">
      <c r="A6" t="s">
        <v>22</v>
      </c>
      <c r="B6">
        <v>1850.94</v>
      </c>
      <c r="C6" t="s">
        <v>2</v>
      </c>
    </row>
    <row r="7" spans="1:5">
      <c r="A7" t="s">
        <v>26</v>
      </c>
      <c r="B7" t="s">
        <v>27</v>
      </c>
    </row>
    <row r="9" spans="1:5">
      <c r="A9" t="s">
        <v>28</v>
      </c>
    </row>
    <row r="10" spans="1:5">
      <c r="A10" t="s">
        <v>25</v>
      </c>
      <c r="B10" t="s">
        <v>29</v>
      </c>
      <c r="C10" t="s">
        <v>7</v>
      </c>
    </row>
    <row r="11" spans="1:5">
      <c r="A11" t="s">
        <v>22</v>
      </c>
      <c r="B11">
        <f>(2965620000+697950000+(8100+8400)*(8100+10300+9000+7400+7500)+(8400*5+8700+13500)*(7400+7500)+(11500*2)*8400)/1000000</f>
        <v>5511.3</v>
      </c>
    </row>
    <row r="12" spans="1:5" ht="85.5">
      <c r="A12" t="s">
        <v>30</v>
      </c>
      <c r="B12" s="3" t="s">
        <v>31</v>
      </c>
    </row>
    <row r="14" spans="1:5">
      <c r="A14" t="s">
        <v>32</v>
      </c>
    </row>
    <row r="15" spans="1:5">
      <c r="A15" t="s">
        <v>33</v>
      </c>
      <c r="B15">
        <v>4.8</v>
      </c>
      <c r="C15" t="s">
        <v>34</v>
      </c>
    </row>
    <row r="16" spans="1:5">
      <c r="A16" t="s">
        <v>35</v>
      </c>
      <c r="B16">
        <f>((8400*4)*(8400*2+6100+7400)+(8400*4)*(8400*2+6100+7400)/2)/1000000</f>
        <v>1527.12</v>
      </c>
    </row>
    <row r="17" spans="1:3">
      <c r="A17" t="s">
        <v>36</v>
      </c>
      <c r="B17" t="s">
        <v>37</v>
      </c>
    </row>
    <row r="19" spans="1:3">
      <c r="A19" t="s">
        <v>38</v>
      </c>
    </row>
    <row r="20" spans="1:3">
      <c r="A20" t="s">
        <v>39</v>
      </c>
      <c r="B20">
        <v>4.8</v>
      </c>
      <c r="C20" t="s">
        <v>34</v>
      </c>
    </row>
    <row r="21" spans="1:3">
      <c r="A21" t="s">
        <v>35</v>
      </c>
      <c r="B21">
        <f>((8400*4+4200+9600)*(8400*5+7500+8100+9600+8400*2+7500)/2-(7500+8400+5000)*8400+(9600+8400*4+9600+4200)*(8400*2+9000+8700+4200)/2)/1000000</f>
        <v>3095.94</v>
      </c>
    </row>
    <row r="22" spans="1:3">
      <c r="A22" t="s">
        <v>30</v>
      </c>
      <c r="B22" t="s">
        <v>40</v>
      </c>
    </row>
    <row r="24" spans="1:3">
      <c r="A24" t="s">
        <v>41</v>
      </c>
    </row>
    <row r="25" spans="1:3">
      <c r="A25" t="s">
        <v>33</v>
      </c>
      <c r="B25">
        <v>4.8</v>
      </c>
      <c r="C25" t="s">
        <v>34</v>
      </c>
    </row>
    <row r="26" spans="1:3">
      <c r="A26" t="s">
        <v>35</v>
      </c>
      <c r="B26">
        <f>(8400*5+8400*2)*(8400*6)/2/1000000</f>
        <v>1481.76</v>
      </c>
      <c r="C26" t="s">
        <v>42</v>
      </c>
    </row>
    <row r="27" spans="1:3">
      <c r="A27" t="s">
        <v>36</v>
      </c>
      <c r="B27" t="s">
        <v>43</v>
      </c>
    </row>
    <row r="30" spans="1:3">
      <c r="A30" t="s">
        <v>61</v>
      </c>
      <c r="C30">
        <f>B6+B11+B16+B21+B26</f>
        <v>13467.060000000001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activeCell="C30" sqref="C30"/>
    </sheetView>
  </sheetViews>
  <sheetFormatPr defaultRowHeight="14.25"/>
  <cols>
    <col min="2" max="2" width="11.625" bestFit="1" customWidth="1"/>
  </cols>
  <sheetData>
    <row r="1" spans="1:5">
      <c r="A1" s="11" t="s">
        <v>44</v>
      </c>
      <c r="B1" s="11"/>
      <c r="C1" s="11"/>
      <c r="D1" s="11"/>
      <c r="E1" s="11"/>
    </row>
    <row r="4" spans="1:5">
      <c r="A4" t="s">
        <v>24</v>
      </c>
    </row>
    <row r="5" spans="1:5">
      <c r="A5" t="s">
        <v>25</v>
      </c>
      <c r="B5">
        <v>4.8</v>
      </c>
      <c r="C5" t="s">
        <v>7</v>
      </c>
    </row>
    <row r="6" spans="1:5">
      <c r="A6" t="s">
        <v>22</v>
      </c>
      <c r="B6">
        <f>(8400*8+8700+1300*2)*(9200*2+6000)/1000000</f>
        <v>1915.4</v>
      </c>
      <c r="C6" t="s">
        <v>2</v>
      </c>
    </row>
    <row r="7" spans="1:5">
      <c r="A7" t="s">
        <v>26</v>
      </c>
      <c r="B7" t="s">
        <v>45</v>
      </c>
    </row>
    <row r="9" spans="1:5">
      <c r="A9" t="s">
        <v>28</v>
      </c>
    </row>
    <row r="10" spans="1:5">
      <c r="A10" t="s">
        <v>25</v>
      </c>
      <c r="B10" t="s">
        <v>29</v>
      </c>
      <c r="C10" t="s">
        <v>7</v>
      </c>
    </row>
    <row r="11" spans="1:5">
      <c r="A11" t="s">
        <v>22</v>
      </c>
      <c r="B11">
        <f>((8400*6+8100+8700+13500+4000)*(6600+11500*2+9000)+(8400+8100+6000)*(8100+10300+9000)+(8400*2+8100+6000+8400*2+1000)*(14900)/2+(8400*4+13500+8700)*(7400+7500))*1.1/1000000</f>
        <v>5588.1705000000002</v>
      </c>
    </row>
    <row r="12" spans="1:5" ht="71.25">
      <c r="A12" t="s">
        <v>30</v>
      </c>
      <c r="B12" s="3" t="s">
        <v>46</v>
      </c>
    </row>
    <row r="14" spans="1:5">
      <c r="A14" t="s">
        <v>32</v>
      </c>
    </row>
    <row r="15" spans="1:5">
      <c r="A15" t="s">
        <v>33</v>
      </c>
      <c r="B15">
        <v>4.8</v>
      </c>
      <c r="C15" t="s">
        <v>34</v>
      </c>
    </row>
    <row r="16" spans="1:5">
      <c r="A16" t="s">
        <v>35</v>
      </c>
      <c r="B16">
        <f>((8400*4)*(8400*2+6100+7400)+(8400*4)*(8400*2+6100+7400)/2+(8400+4300+8400*2+4300)*8400/2)/1000000</f>
        <v>1669.08</v>
      </c>
    </row>
    <row r="17" spans="1:3">
      <c r="A17" t="s">
        <v>36</v>
      </c>
      <c r="B17" t="s">
        <v>47</v>
      </c>
    </row>
    <row r="19" spans="1:3">
      <c r="A19" t="s">
        <v>38</v>
      </c>
    </row>
    <row r="20" spans="1:3">
      <c r="A20" t="s">
        <v>39</v>
      </c>
      <c r="B20">
        <v>4.8</v>
      </c>
      <c r="C20" t="s">
        <v>34</v>
      </c>
    </row>
    <row r="21" spans="1:3">
      <c r="A21" t="s">
        <v>35</v>
      </c>
      <c r="B21">
        <f>((8400*4+4200+9600)*(8400*5+7500+8100+9600+8400*2+7500)/2-(7500+8400+5000)*8400+(9600+8400*4+9600+4200)*(8400*2+9000+8700+4200)/2)/1000000</f>
        <v>3095.94</v>
      </c>
    </row>
    <row r="22" spans="1:3">
      <c r="A22" t="s">
        <v>30</v>
      </c>
      <c r="B22" t="s">
        <v>48</v>
      </c>
    </row>
    <row r="24" spans="1:3">
      <c r="A24" t="s">
        <v>41</v>
      </c>
    </row>
    <row r="25" spans="1:3">
      <c r="A25" t="s">
        <v>33</v>
      </c>
      <c r="B25">
        <v>4.8</v>
      </c>
      <c r="C25" t="s">
        <v>34</v>
      </c>
    </row>
    <row r="26" spans="1:3">
      <c r="A26" t="s">
        <v>35</v>
      </c>
      <c r="B26">
        <f>(8400*5+8400*2)*(8400*6)/2/1000000</f>
        <v>1481.76</v>
      </c>
      <c r="C26" t="s">
        <v>42</v>
      </c>
    </row>
    <row r="27" spans="1:3">
      <c r="A27" t="s">
        <v>36</v>
      </c>
      <c r="B27" t="s">
        <v>43</v>
      </c>
    </row>
    <row r="30" spans="1:3">
      <c r="C30">
        <f>B6+B11+B16+B21+B26</f>
        <v>13750.3505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activeCell="C30" sqref="C30"/>
    </sheetView>
  </sheetViews>
  <sheetFormatPr defaultRowHeight="14.25"/>
  <sheetData>
    <row r="1" spans="1:5">
      <c r="A1" s="11" t="s">
        <v>49</v>
      </c>
      <c r="B1" s="11"/>
      <c r="C1" s="11"/>
      <c r="D1" s="11"/>
      <c r="E1" s="11"/>
    </row>
    <row r="4" spans="1:5">
      <c r="A4" t="s">
        <v>24</v>
      </c>
    </row>
    <row r="5" spans="1:5">
      <c r="A5" t="s">
        <v>25</v>
      </c>
      <c r="B5">
        <v>4.8</v>
      </c>
      <c r="C5" t="s">
        <v>7</v>
      </c>
    </row>
    <row r="6" spans="1:5">
      <c r="A6" t="s">
        <v>22</v>
      </c>
      <c r="B6">
        <f>(8400*8+8700+1300*2)*(9200*2+6000)/1000000</f>
        <v>1915.4</v>
      </c>
      <c r="C6" t="s">
        <v>2</v>
      </c>
    </row>
    <row r="7" spans="1:5">
      <c r="A7" t="s">
        <v>26</v>
      </c>
      <c r="B7" t="s">
        <v>50</v>
      </c>
    </row>
    <row r="9" spans="1:5">
      <c r="A9" t="s">
        <v>28</v>
      </c>
    </row>
    <row r="10" spans="1:5">
      <c r="A10" t="s">
        <v>25</v>
      </c>
      <c r="B10">
        <v>4.2</v>
      </c>
      <c r="C10" t="s">
        <v>7</v>
      </c>
    </row>
    <row r="11" spans="1:5">
      <c r="A11" t="s">
        <v>22</v>
      </c>
      <c r="B11">
        <f>((8400*6+8100+8700+13500+4000)*(6600+11500*2+9000)+(8400+8100+6000)*(8100+10300+9000)+(8400*2+8100+6000+8400*2+1000)*(14900)/2+(8400*4+13500+8700)*(7400+7500)-(9100)*(8400*4+13500+6000))*1.1/1000000</f>
        <v>5056.6395000000002</v>
      </c>
    </row>
    <row r="12" spans="1:5">
      <c r="A12" t="s">
        <v>30</v>
      </c>
      <c r="B12" s="3" t="s">
        <v>51</v>
      </c>
    </row>
    <row r="14" spans="1:5">
      <c r="A14" t="s">
        <v>32</v>
      </c>
    </row>
    <row r="15" spans="1:5">
      <c r="A15" t="s">
        <v>33</v>
      </c>
      <c r="B15">
        <v>4.8</v>
      </c>
      <c r="C15" t="s">
        <v>34</v>
      </c>
    </row>
    <row r="16" spans="1:5">
      <c r="A16" t="s">
        <v>35</v>
      </c>
      <c r="B16">
        <f>((8400*4)*(8400*2+6100+7400)+(8400*4)*(8400*2+6100+7400)/2+(8400+4300+8400*2+4300)*8400/2)/1000000</f>
        <v>1669.08</v>
      </c>
    </row>
    <row r="17" spans="1:3">
      <c r="A17" t="s">
        <v>36</v>
      </c>
      <c r="B17" t="s">
        <v>52</v>
      </c>
    </row>
    <row r="19" spans="1:3">
      <c r="A19" t="s">
        <v>38</v>
      </c>
    </row>
    <row r="20" spans="1:3">
      <c r="A20" t="s">
        <v>39</v>
      </c>
      <c r="B20">
        <v>4.8</v>
      </c>
      <c r="C20" t="s">
        <v>34</v>
      </c>
    </row>
    <row r="21" spans="1:3">
      <c r="A21" t="s">
        <v>35</v>
      </c>
      <c r="B21">
        <f>((8400*4+4200+9600)*(8400*5+7500+8100+9600+8400*2+7500)/2-(7500+8400+5000)*8400+(9600+8400*4+9600+4200)*(8400*2+9000+8700+4200)/2)/1000000</f>
        <v>3095.94</v>
      </c>
    </row>
    <row r="22" spans="1:3">
      <c r="A22" t="s">
        <v>30</v>
      </c>
      <c r="B22" t="s">
        <v>53</v>
      </c>
    </row>
    <row r="24" spans="1:3">
      <c r="A24" t="s">
        <v>41</v>
      </c>
    </row>
    <row r="25" spans="1:3">
      <c r="A25" t="s">
        <v>33</v>
      </c>
      <c r="B25">
        <v>4.8</v>
      </c>
      <c r="C25" t="s">
        <v>34</v>
      </c>
    </row>
    <row r="26" spans="1:3">
      <c r="A26" t="s">
        <v>35</v>
      </c>
      <c r="B26">
        <f>(8400*5+8400*2)*(8400*6)/2/1000000</f>
        <v>1481.76</v>
      </c>
      <c r="C26" t="s">
        <v>42</v>
      </c>
    </row>
    <row r="27" spans="1:3">
      <c r="A27" t="s">
        <v>36</v>
      </c>
      <c r="B27" t="s">
        <v>43</v>
      </c>
    </row>
    <row r="30" spans="1:3">
      <c r="C30">
        <f>B6+B11+B16+B21+B26</f>
        <v>13218.819500000001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activeCell="C30" sqref="C30"/>
    </sheetView>
  </sheetViews>
  <sheetFormatPr defaultRowHeight="14.25"/>
  <sheetData>
    <row r="1" spans="1:5">
      <c r="A1" s="11" t="s">
        <v>57</v>
      </c>
      <c r="B1" s="11"/>
      <c r="C1" s="11"/>
      <c r="D1" s="11"/>
      <c r="E1" s="11"/>
    </row>
    <row r="4" spans="1:5">
      <c r="A4" t="s">
        <v>24</v>
      </c>
    </row>
    <row r="5" spans="1:5">
      <c r="A5" t="s">
        <v>25</v>
      </c>
      <c r="B5">
        <v>4.5999999999999996</v>
      </c>
      <c r="C5" t="s">
        <v>7</v>
      </c>
    </row>
    <row r="6" spans="1:5">
      <c r="A6" t="s">
        <v>22</v>
      </c>
      <c r="B6">
        <f>(8400*8+8700+1300*2)*(9200*2+6000)/1000000</f>
        <v>1915.4</v>
      </c>
      <c r="C6" t="s">
        <v>2</v>
      </c>
    </row>
    <row r="7" spans="1:5">
      <c r="A7" t="s">
        <v>26</v>
      </c>
      <c r="B7" t="s">
        <v>50</v>
      </c>
    </row>
    <row r="9" spans="1:5">
      <c r="A9" t="s">
        <v>28</v>
      </c>
    </row>
    <row r="10" spans="1:5">
      <c r="A10" t="s">
        <v>25</v>
      </c>
      <c r="B10">
        <v>4.2</v>
      </c>
      <c r="C10" t="s">
        <v>7</v>
      </c>
    </row>
    <row r="11" spans="1:5">
      <c r="A11" t="s">
        <v>22</v>
      </c>
      <c r="B11">
        <f>((8400*6+8100+8700+13500+4000)*(6600+11500*2+9000)+(8400+8100+6000)*(8100+10300+9000)+(8400*2+8100+6000+8400*2+1000)*(14900)/2+(8400*4+13500+8700)*(7400+7500)-(9100)*(8400*4+13500+6000))*1.1/1000000</f>
        <v>5056.6395000000002</v>
      </c>
    </row>
    <row r="12" spans="1:5" ht="42.75">
      <c r="A12" t="s">
        <v>30</v>
      </c>
      <c r="B12" s="3" t="s">
        <v>54</v>
      </c>
    </row>
    <row r="14" spans="1:5">
      <c r="A14" t="s">
        <v>32</v>
      </c>
    </row>
    <row r="15" spans="1:5">
      <c r="A15" t="s">
        <v>33</v>
      </c>
      <c r="B15">
        <v>4.5</v>
      </c>
      <c r="C15" t="s">
        <v>34</v>
      </c>
    </row>
    <row r="16" spans="1:5">
      <c r="A16" t="s">
        <v>35</v>
      </c>
      <c r="B16">
        <f>((8400*4)*(8400*2+6100+7400)+(8400*4)*(8400*2+6100+7400)/2+(8400+4300+8400*2+4300)*8400/2+8400*8400)/1000000</f>
        <v>1739.64</v>
      </c>
    </row>
    <row r="17" spans="1:3">
      <c r="A17" t="s">
        <v>36</v>
      </c>
      <c r="B17" t="s">
        <v>55</v>
      </c>
    </row>
    <row r="19" spans="1:3">
      <c r="A19" t="s">
        <v>38</v>
      </c>
    </row>
    <row r="20" spans="1:3">
      <c r="A20" t="s">
        <v>39</v>
      </c>
      <c r="B20">
        <v>4.5</v>
      </c>
      <c r="C20" t="s">
        <v>34</v>
      </c>
    </row>
    <row r="21" spans="1:3">
      <c r="A21" t="s">
        <v>35</v>
      </c>
      <c r="B21">
        <f>((8400*4+4200+9600)*(8400*5+7500+8100+9600+8400*2+7500)/2-(7500+8400+5000)*8400+(9600+8400*4+9600+4200)*(8400*2+9000+8700+4200)/2)/1000000</f>
        <v>3095.94</v>
      </c>
    </row>
    <row r="22" spans="1:3">
      <c r="A22" t="s">
        <v>30</v>
      </c>
      <c r="B22" t="s">
        <v>56</v>
      </c>
    </row>
    <row r="24" spans="1:3">
      <c r="A24" t="s">
        <v>41</v>
      </c>
    </row>
    <row r="25" spans="1:3">
      <c r="A25" t="s">
        <v>33</v>
      </c>
      <c r="B25">
        <v>4.5</v>
      </c>
      <c r="C25" t="s">
        <v>34</v>
      </c>
    </row>
    <row r="26" spans="1:3">
      <c r="A26" t="s">
        <v>35</v>
      </c>
      <c r="B26">
        <f>(8400*5+8400*2)*(8400*6)/2/1000000</f>
        <v>1481.76</v>
      </c>
      <c r="C26" t="s">
        <v>42</v>
      </c>
    </row>
    <row r="27" spans="1:3">
      <c r="A27" t="s">
        <v>36</v>
      </c>
      <c r="B27" t="s">
        <v>43</v>
      </c>
    </row>
    <row r="30" spans="1:3">
      <c r="C30">
        <f>B6+B11+B16+B21+B26</f>
        <v>13289.379500000001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activeCell="J25" sqref="J25"/>
    </sheetView>
  </sheetViews>
  <sheetFormatPr defaultRowHeight="14.25"/>
  <sheetData>
    <row r="1" spans="1:5">
      <c r="A1" s="11" t="s">
        <v>58</v>
      </c>
      <c r="B1" s="11"/>
      <c r="C1" s="11"/>
      <c r="D1" s="11"/>
      <c r="E1" s="11"/>
    </row>
    <row r="4" spans="1:5">
      <c r="A4" t="s">
        <v>24</v>
      </c>
    </row>
    <row r="5" spans="1:5">
      <c r="A5" t="s">
        <v>25</v>
      </c>
      <c r="B5">
        <v>4.5</v>
      </c>
      <c r="C5" t="s">
        <v>7</v>
      </c>
    </row>
    <row r="6" spans="1:5">
      <c r="A6" t="s">
        <v>22</v>
      </c>
      <c r="B6">
        <f>(8400*8+8700+1300*2)*(9200*2+6000)/1000000</f>
        <v>1915.4</v>
      </c>
      <c r="C6" t="s">
        <v>2</v>
      </c>
    </row>
    <row r="7" spans="1:5">
      <c r="A7" t="s">
        <v>26</v>
      </c>
      <c r="B7" t="s">
        <v>50</v>
      </c>
    </row>
    <row r="9" spans="1:5">
      <c r="A9" t="s">
        <v>28</v>
      </c>
    </row>
    <row r="10" spans="1:5">
      <c r="A10" t="s">
        <v>25</v>
      </c>
      <c r="B10" t="s">
        <v>59</v>
      </c>
      <c r="C10" t="s">
        <v>7</v>
      </c>
    </row>
    <row r="11" spans="1:5">
      <c r="A11" t="s">
        <v>22</v>
      </c>
      <c r="B11" t="s">
        <v>59</v>
      </c>
    </row>
    <row r="12" spans="1:5">
      <c r="A12" t="s">
        <v>30</v>
      </c>
      <c r="B12" s="3" t="s">
        <v>60</v>
      </c>
    </row>
    <row r="14" spans="1:5">
      <c r="A14" t="s">
        <v>32</v>
      </c>
    </row>
    <row r="15" spans="1:5">
      <c r="A15" t="s">
        <v>33</v>
      </c>
      <c r="B15">
        <v>4.5</v>
      </c>
      <c r="C15" t="s">
        <v>34</v>
      </c>
    </row>
    <row r="16" spans="1:5">
      <c r="A16" t="s">
        <v>35</v>
      </c>
      <c r="B16">
        <f>((8400*4)*(8400*2+6100+7400)+(8400*4)*(8400*2+6100+7400)/2+(8400+4300+8400*2+4300)*8400/2+8400*8400)/1000000</f>
        <v>1739.64</v>
      </c>
    </row>
    <row r="17" spans="1:5">
      <c r="A17" t="s">
        <v>36</v>
      </c>
      <c r="B17" t="s">
        <v>55</v>
      </c>
    </row>
    <row r="19" spans="1:5">
      <c r="A19" t="s">
        <v>38</v>
      </c>
    </row>
    <row r="20" spans="1:5">
      <c r="A20" t="s">
        <v>39</v>
      </c>
      <c r="B20">
        <v>4.5</v>
      </c>
      <c r="C20" t="s">
        <v>34</v>
      </c>
    </row>
    <row r="21" spans="1:5">
      <c r="A21" t="s">
        <v>35</v>
      </c>
      <c r="B21">
        <f>((8400*4+4200+9600)*(8400*5+7500+8100+9600+8400*2+7500)/2-(7500+8400+5000)*8400+(9600+8400*4+9600+4200)*(8400*2+9000+8700+4200)/2)/1000000</f>
        <v>3095.94</v>
      </c>
    </row>
    <row r="22" spans="1:5">
      <c r="A22" t="s">
        <v>30</v>
      </c>
      <c r="B22" t="s">
        <v>56</v>
      </c>
    </row>
    <row r="24" spans="1:5">
      <c r="A24" t="s">
        <v>41</v>
      </c>
    </row>
    <row r="25" spans="1:5">
      <c r="A25" t="s">
        <v>33</v>
      </c>
      <c r="B25">
        <v>4.5</v>
      </c>
      <c r="C25" t="s">
        <v>34</v>
      </c>
    </row>
    <row r="26" spans="1:5">
      <c r="A26" t="s">
        <v>35</v>
      </c>
      <c r="B26">
        <f>(8400*5+8400*2)*(8400*6)/2/1000000</f>
        <v>1481.76</v>
      </c>
      <c r="C26" t="s">
        <v>42</v>
      </c>
    </row>
    <row r="27" spans="1:5">
      <c r="A27" t="s">
        <v>36</v>
      </c>
      <c r="B27" t="s">
        <v>43</v>
      </c>
    </row>
    <row r="30" spans="1:5">
      <c r="C30">
        <f>B6+B16+B21*1.2+B26</f>
        <v>8851.9279999999999</v>
      </c>
      <c r="E30">
        <f>C30+地上四层!C30+地上三层!C30+地上二层!C30+地上一层!C30</f>
        <v>62577.537500000006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总体用地情况</vt:lpstr>
      <vt:lpstr>地下二层</vt:lpstr>
      <vt:lpstr>地下一层</vt:lpstr>
      <vt:lpstr>地上一层</vt:lpstr>
      <vt:lpstr>地上二层</vt:lpstr>
      <vt:lpstr>地上三层</vt:lpstr>
      <vt:lpstr>地上四层</vt:lpstr>
      <vt:lpstr>地上五层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 W</dc:creator>
  <cp:lastModifiedBy>admin</cp:lastModifiedBy>
  <dcterms:created xsi:type="dcterms:W3CDTF">2015-06-05T18:17:20Z</dcterms:created>
  <dcterms:modified xsi:type="dcterms:W3CDTF">2022-04-25T10:36:30Z</dcterms:modified>
</cp:coreProperties>
</file>