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r.sharepoint.com/sites/OGrp_RiskManagement-InvestmentAppraisal/Shared Documents/General/_Overview/2023/Webapp/Eduardo_uniper/"/>
    </mc:Choice>
  </mc:AlternateContent>
  <xr:revisionPtr revIDLastSave="566" documentId="8_{FBCE1FD7-1560-4498-8AFA-1BA298A1EADA}" xr6:coauthVersionLast="47" xr6:coauthVersionMax="47" xr10:uidLastSave="{76A100ED-CA64-4343-B5D6-0B93DB3C783F}"/>
  <bookViews>
    <workbookView xWindow="-28920" yWindow="-4785" windowWidth="29040" windowHeight="17520" firstSheet="1" activeTab="1" xr2:uid="{0CB46009-C104-4721-B3D6-8D5E2E490D24}"/>
  </bookViews>
  <sheets>
    <sheet name="upcoming" sheetId="2" r:id="rId1"/>
    <sheet name="updynamic" sheetId="3" r:id="rId2"/>
    <sheet name="overview" sheetId="1" r:id="rId3"/>
    <sheet name="overviewdynamic" sheetId="4" r:id="rId4"/>
  </sheets>
  <externalReferences>
    <externalReference r:id="rId5"/>
  </externalReferences>
  <definedNames>
    <definedName name="_xlnm._FilterDatabase" localSheetId="1" hidden="1">updynamic!$A$1:$T$62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Z2" i="4"/>
  <c r="E62" i="3" l="1"/>
  <c r="A2" i="4" a="1"/>
  <c r="J60" i="3"/>
  <c r="J39" i="3"/>
  <c r="J40" i="3"/>
  <c r="J54" i="3"/>
  <c r="J12" i="3"/>
  <c r="J48" i="3"/>
  <c r="J51" i="3"/>
  <c r="J28" i="3"/>
  <c r="J29" i="3"/>
  <c r="J55" i="3"/>
  <c r="J24" i="3"/>
  <c r="J27" i="3"/>
  <c r="J52" i="3"/>
  <c r="J53" i="3"/>
  <c r="J30" i="3"/>
  <c r="J43" i="3"/>
  <c r="J32" i="3"/>
  <c r="J44" i="3"/>
  <c r="J56" i="3"/>
  <c r="J3" i="3"/>
  <c r="J16" i="3"/>
  <c r="J17" i="3"/>
  <c r="J6" i="3"/>
  <c r="J42" i="3"/>
  <c r="J19" i="3"/>
  <c r="J9" i="3"/>
  <c r="J45" i="3"/>
  <c r="J57" i="3"/>
  <c r="J36" i="3"/>
  <c r="J15" i="3"/>
  <c r="J4" i="3"/>
  <c r="J5" i="3"/>
  <c r="J41" i="3"/>
  <c r="J18" i="3"/>
  <c r="J7" i="3"/>
  <c r="J31" i="3"/>
  <c r="J8" i="3"/>
  <c r="J20" i="3"/>
  <c r="J21" i="3"/>
  <c r="J33" i="3"/>
  <c r="J10" i="3"/>
  <c r="J22" i="3"/>
  <c r="J34" i="3"/>
  <c r="J46" i="3"/>
  <c r="J58" i="3"/>
  <c r="J11" i="3"/>
  <c r="J23" i="3"/>
  <c r="J35" i="3"/>
  <c r="J47" i="3"/>
  <c r="J59" i="3"/>
  <c r="J13" i="3"/>
  <c r="J25" i="3"/>
  <c r="J37" i="3"/>
  <c r="J49" i="3"/>
  <c r="J61" i="3"/>
  <c r="J2" i="3"/>
  <c r="J14" i="3"/>
  <c r="J26" i="3"/>
  <c r="J38" i="3"/>
  <c r="J50" i="3"/>
  <c r="J62" i="3"/>
  <c r="F3" i="3"/>
  <c r="N5" i="3"/>
  <c r="I9" i="3"/>
  <c r="M17" i="3"/>
  <c r="Q25" i="3"/>
  <c r="G34" i="3"/>
  <c r="G43" i="3"/>
  <c r="F47" i="3"/>
  <c r="O4" i="3"/>
  <c r="E15" i="3"/>
  <c r="G33" i="3"/>
  <c r="H33" i="3"/>
  <c r="H13" i="3"/>
  <c r="I24" i="3"/>
  <c r="G38" i="3"/>
  <c r="G58" i="3"/>
  <c r="L3" i="3"/>
  <c r="G7" i="3"/>
  <c r="E11" i="3"/>
  <c r="P17" i="3"/>
  <c r="I23" i="3"/>
  <c r="N27" i="3"/>
  <c r="K30" i="3"/>
  <c r="D36" i="3"/>
  <c r="N41" i="3"/>
  <c r="O47" i="3"/>
  <c r="Q51" i="3"/>
  <c r="P58" i="3"/>
  <c r="L8" i="3"/>
  <c r="Q13" i="3"/>
  <c r="Q17" i="3"/>
  <c r="G26" i="3"/>
  <c r="I40" i="3"/>
  <c r="E61" i="3"/>
  <c r="L2" i="3"/>
  <c r="O3" i="3"/>
  <c r="Q4" i="3"/>
  <c r="G6" i="3"/>
  <c r="K7" i="3"/>
  <c r="M8" i="3"/>
  <c r="D10" i="3"/>
  <c r="G11" i="3"/>
  <c r="N12" i="3"/>
  <c r="D14" i="3"/>
  <c r="K15" i="3"/>
  <c r="O16" i="3"/>
  <c r="G18" i="3"/>
  <c r="L19" i="3"/>
  <c r="D21" i="3"/>
  <c r="H22" i="3"/>
  <c r="O23" i="3"/>
  <c r="E25" i="3"/>
  <c r="L26" i="3"/>
  <c r="P27" i="3"/>
  <c r="H29" i="3"/>
  <c r="M30" i="3"/>
  <c r="E32" i="3"/>
  <c r="I33" i="3"/>
  <c r="P34" i="3"/>
  <c r="F36" i="3"/>
  <c r="M37" i="3"/>
  <c r="Q38" i="3"/>
  <c r="K40" i="3"/>
  <c r="G42" i="3"/>
  <c r="E44" i="3"/>
  <c r="Q45" i="3"/>
  <c r="E48" i="3"/>
  <c r="E50" i="3"/>
  <c r="M52" i="3"/>
  <c r="M54" i="3"/>
  <c r="D57" i="3"/>
  <c r="F59" i="3"/>
  <c r="F61" i="3"/>
  <c r="F8" i="3"/>
  <c r="I20" i="3"/>
  <c r="Q29" i="3"/>
  <c r="D37" i="3"/>
  <c r="E45" i="3"/>
  <c r="N53" i="3"/>
  <c r="H12" i="3"/>
  <c r="M20" i="3"/>
  <c r="Q28" i="3"/>
  <c r="O38" i="3"/>
  <c r="K54" i="3"/>
  <c r="H2" i="3"/>
  <c r="I7" i="3"/>
  <c r="F11" i="3"/>
  <c r="N16" i="3"/>
  <c r="K23" i="3"/>
  <c r="D29" i="3"/>
  <c r="H37" i="3"/>
  <c r="P38" i="3"/>
  <c r="M43" i="3"/>
  <c r="D48" i="3"/>
  <c r="D50" i="3"/>
  <c r="L54" i="3"/>
  <c r="M2" i="3"/>
  <c r="D5" i="3"/>
  <c r="L7" i="3"/>
  <c r="N8" i="3"/>
  <c r="F10" i="3"/>
  <c r="H11" i="3"/>
  <c r="O12" i="3"/>
  <c r="E14" i="3"/>
  <c r="L15" i="3"/>
  <c r="P16" i="3"/>
  <c r="H18" i="3"/>
  <c r="M19" i="3"/>
  <c r="E21" i="3"/>
  <c r="I22" i="3"/>
  <c r="P23" i="3"/>
  <c r="F25" i="3"/>
  <c r="M26" i="3"/>
  <c r="Q27" i="3"/>
  <c r="I29" i="3"/>
  <c r="N30" i="3"/>
  <c r="F32" i="3"/>
  <c r="K33" i="3"/>
  <c r="Q34" i="3"/>
  <c r="G36" i="3"/>
  <c r="N37" i="3"/>
  <c r="D39" i="3"/>
  <c r="M40" i="3"/>
  <c r="H42" i="3"/>
  <c r="F44" i="3"/>
  <c r="F46" i="3"/>
  <c r="F48" i="3"/>
  <c r="L50" i="3"/>
  <c r="N52" i="3"/>
  <c r="N54" i="3"/>
  <c r="G57" i="3"/>
  <c r="G59" i="3"/>
  <c r="M61" i="3"/>
  <c r="K4" i="3"/>
  <c r="E12" i="3"/>
  <c r="F23" i="3"/>
  <c r="N32" i="3"/>
  <c r="O39" i="3"/>
  <c r="F49" i="3"/>
  <c r="G2" i="3"/>
  <c r="Q5" i="3"/>
  <c r="M9" i="3"/>
  <c r="P13" i="3"/>
  <c r="I19" i="3"/>
  <c r="F22" i="3"/>
  <c r="Q24" i="3"/>
  <c r="N31" i="3"/>
  <c r="G37" i="3"/>
  <c r="E40" i="3"/>
  <c r="I45" i="3"/>
  <c r="Q49" i="3"/>
  <c r="D61" i="3"/>
  <c r="N3" i="3"/>
  <c r="D6" i="3"/>
  <c r="Q9" i="3"/>
  <c r="F15" i="3"/>
  <c r="N20" i="3"/>
  <c r="D25" i="3"/>
  <c r="L34" i="3"/>
  <c r="K45" i="3"/>
  <c r="L56" i="3"/>
  <c r="P3" i="3"/>
  <c r="H6" i="3"/>
  <c r="O2" i="3"/>
  <c r="Q3" i="3"/>
  <c r="E5" i="3"/>
  <c r="K6" i="3"/>
  <c r="M7" i="3"/>
  <c r="O8" i="3"/>
  <c r="G10" i="3"/>
  <c r="I11" i="3"/>
  <c r="Q12" i="3"/>
  <c r="F14" i="3"/>
  <c r="N15" i="3"/>
  <c r="Q16" i="3"/>
  <c r="K18" i="3"/>
  <c r="N19" i="3"/>
  <c r="G21" i="3"/>
  <c r="K22" i="3"/>
  <c r="D24" i="3"/>
  <c r="G25" i="3"/>
  <c r="O26" i="3"/>
  <c r="D28" i="3"/>
  <c r="L29" i="3"/>
  <c r="O30" i="3"/>
  <c r="H32" i="3"/>
  <c r="L33" i="3"/>
  <c r="E35" i="3"/>
  <c r="H36" i="3"/>
  <c r="P37" i="3"/>
  <c r="E39" i="3"/>
  <c r="N40" i="3"/>
  <c r="K42" i="3"/>
  <c r="H44" i="3"/>
  <c r="G46" i="3"/>
  <c r="G48" i="3"/>
  <c r="O50" i="3"/>
  <c r="O52" i="3"/>
  <c r="F55" i="3"/>
  <c r="H57" i="3"/>
  <c r="H59" i="3"/>
  <c r="P61" i="3"/>
  <c r="D2" i="3"/>
  <c r="E16" i="3"/>
  <c r="N28" i="3"/>
  <c r="I41" i="3"/>
  <c r="E56" i="3"/>
  <c r="K8" i="3"/>
  <c r="M16" i="3"/>
  <c r="F26" i="3"/>
  <c r="K34" i="3"/>
  <c r="L43" i="3"/>
  <c r="K56" i="3"/>
  <c r="P4" i="3"/>
  <c r="I12" i="3"/>
  <c r="K19" i="3"/>
  <c r="G22" i="3"/>
  <c r="O27" i="3"/>
  <c r="L30" i="3"/>
  <c r="O31" i="3"/>
  <c r="E36" i="3"/>
  <c r="O41" i="3"/>
  <c r="I52" i="3"/>
  <c r="E59" i="3"/>
  <c r="P2" i="3"/>
  <c r="D4" i="3"/>
  <c r="H5" i="3"/>
  <c r="L6" i="3"/>
  <c r="N7" i="3"/>
  <c r="D9" i="3"/>
  <c r="H10" i="3"/>
  <c r="K11" i="3"/>
  <c r="D13" i="3"/>
  <c r="G14" i="3"/>
  <c r="O15" i="3"/>
  <c r="D17" i="3"/>
  <c r="L18" i="3"/>
  <c r="O19" i="3"/>
  <c r="H21" i="3"/>
  <c r="L22" i="3"/>
  <c r="E24" i="3"/>
  <c r="H25" i="3"/>
  <c r="P26" i="3"/>
  <c r="E28" i="3"/>
  <c r="M29" i="3"/>
  <c r="P30" i="3"/>
  <c r="I32" i="3"/>
  <c r="M33" i="3"/>
  <c r="F35" i="3"/>
  <c r="I36" i="3"/>
  <c r="Q37" i="3"/>
  <c r="F39" i="3"/>
  <c r="O40" i="3"/>
  <c r="L42" i="3"/>
  <c r="I44" i="3"/>
  <c r="H46" i="3"/>
  <c r="N48" i="3"/>
  <c r="P50" i="3"/>
  <c r="P52" i="3"/>
  <c r="I55" i="3"/>
  <c r="I57" i="3"/>
  <c r="O59" i="3"/>
  <c r="Q61" i="3"/>
  <c r="D62" i="3"/>
  <c r="P14" i="3"/>
  <c r="F27" i="3"/>
  <c r="N51" i="3"/>
  <c r="Q2" i="3"/>
  <c r="E4" i="3"/>
  <c r="I5" i="3"/>
  <c r="M6" i="3"/>
  <c r="O7" i="3"/>
  <c r="E9" i="3"/>
  <c r="I10" i="3"/>
  <c r="O11" i="3"/>
  <c r="E13" i="3"/>
  <c r="L14" i="3"/>
  <c r="P15" i="3"/>
  <c r="H17" i="3"/>
  <c r="M18" i="3"/>
  <c r="E20" i="3"/>
  <c r="I21" i="3"/>
  <c r="P22" i="3"/>
  <c r="F24" i="3"/>
  <c r="M25" i="3"/>
  <c r="Q26" i="3"/>
  <c r="I28" i="3"/>
  <c r="N29" i="3"/>
  <c r="F31" i="3"/>
  <c r="K32" i="3"/>
  <c r="Q33" i="3"/>
  <c r="G35" i="3"/>
  <c r="N36" i="3"/>
  <c r="D38" i="3"/>
  <c r="K39" i="3"/>
  <c r="P40" i="3"/>
  <c r="M42" i="3"/>
  <c r="K44" i="3"/>
  <c r="I46" i="3"/>
  <c r="Q48" i="3"/>
  <c r="Q50" i="3"/>
  <c r="H53" i="3"/>
  <c r="K55" i="3"/>
  <c r="K57" i="3"/>
  <c r="D60" i="3"/>
  <c r="D3" i="3"/>
  <c r="F4" i="3"/>
  <c r="L5" i="3"/>
  <c r="N6" i="3"/>
  <c r="P7" i="3"/>
  <c r="G9" i="3"/>
  <c r="K10" i="3"/>
  <c r="P11" i="3"/>
  <c r="F13" i="3"/>
  <c r="M14" i="3"/>
  <c r="Q15" i="3"/>
  <c r="I17" i="3"/>
  <c r="N18" i="3"/>
  <c r="F20" i="3"/>
  <c r="K21" i="3"/>
  <c r="Q22" i="3"/>
  <c r="G24" i="3"/>
  <c r="N25" i="3"/>
  <c r="D27" i="3"/>
  <c r="K28" i="3"/>
  <c r="O29" i="3"/>
  <c r="G31" i="3"/>
  <c r="L32" i="3"/>
  <c r="D34" i="3"/>
  <c r="H35" i="3"/>
  <c r="O36" i="3"/>
  <c r="E38" i="3"/>
  <c r="L39" i="3"/>
  <c r="D41" i="3"/>
  <c r="N42" i="3"/>
  <c r="L44" i="3"/>
  <c r="P46" i="3"/>
  <c r="D49" i="3"/>
  <c r="D51" i="3"/>
  <c r="L53" i="3"/>
  <c r="L55" i="3"/>
  <c r="Q57" i="3"/>
  <c r="E60" i="3"/>
  <c r="N62" i="3"/>
  <c r="O61" i="3"/>
  <c r="P60" i="3"/>
  <c r="Q59" i="3"/>
  <c r="D59" i="3"/>
  <c r="E58" i="3"/>
  <c r="F57" i="3"/>
  <c r="G56" i="3"/>
  <c r="H55" i="3"/>
  <c r="I54" i="3"/>
  <c r="K53" i="3"/>
  <c r="L52" i="3"/>
  <c r="M51" i="3"/>
  <c r="N50" i="3"/>
  <c r="O49" i="3"/>
  <c r="P48" i="3"/>
  <c r="Q47" i="3"/>
  <c r="D47" i="3"/>
  <c r="E46" i="3"/>
  <c r="F45" i="3"/>
  <c r="G44" i="3"/>
  <c r="H43" i="3"/>
  <c r="I42" i="3"/>
  <c r="K41" i="3"/>
  <c r="L40" i="3"/>
  <c r="M39" i="3"/>
  <c r="N38" i="3"/>
  <c r="O37" i="3"/>
  <c r="P36" i="3"/>
  <c r="Q35" i="3"/>
  <c r="D35" i="3"/>
  <c r="E34" i="3"/>
  <c r="F33" i="3"/>
  <c r="G32" i="3"/>
  <c r="H31" i="3"/>
  <c r="I30" i="3"/>
  <c r="K29" i="3"/>
  <c r="L28" i="3"/>
  <c r="M27" i="3"/>
  <c r="N26" i="3"/>
  <c r="O25" i="3"/>
  <c r="P24" i="3"/>
  <c r="Q23" i="3"/>
  <c r="D23" i="3"/>
  <c r="E22" i="3"/>
  <c r="F21" i="3"/>
  <c r="G20" i="3"/>
  <c r="H19" i="3"/>
  <c r="I18" i="3"/>
  <c r="K17" i="3"/>
  <c r="L16" i="3"/>
  <c r="M15" i="3"/>
  <c r="N14" i="3"/>
  <c r="O13" i="3"/>
  <c r="P12" i="3"/>
  <c r="Q11" i="3"/>
  <c r="D11" i="3"/>
  <c r="E10" i="3"/>
  <c r="F9" i="3"/>
  <c r="G8" i="3"/>
  <c r="H7" i="3"/>
  <c r="I6" i="3"/>
  <c r="K5" i="3"/>
  <c r="L4" i="3"/>
  <c r="M3" i="3"/>
  <c r="N2" i="3"/>
  <c r="M62" i="3"/>
  <c r="N61" i="3"/>
  <c r="O60" i="3"/>
  <c r="P59" i="3"/>
  <c r="Q58" i="3"/>
  <c r="D58" i="3"/>
  <c r="E57" i="3"/>
  <c r="F56" i="3"/>
  <c r="G55" i="3"/>
  <c r="H54" i="3"/>
  <c r="I53" i="3"/>
  <c r="K52" i="3"/>
  <c r="L51" i="3"/>
  <c r="M50" i="3"/>
  <c r="N49" i="3"/>
  <c r="O48" i="3"/>
  <c r="P47" i="3"/>
  <c r="Q46" i="3"/>
  <c r="D46" i="3"/>
  <c r="K62" i="3"/>
  <c r="L61" i="3"/>
  <c r="M60" i="3"/>
  <c r="N59" i="3"/>
  <c r="O58" i="3"/>
  <c r="P57" i="3"/>
  <c r="Q56" i="3"/>
  <c r="D56" i="3"/>
  <c r="E55" i="3"/>
  <c r="F54" i="3"/>
  <c r="G53" i="3"/>
  <c r="H52" i="3"/>
  <c r="I51" i="3"/>
  <c r="K50" i="3"/>
  <c r="L49" i="3"/>
  <c r="M48" i="3"/>
  <c r="N47" i="3"/>
  <c r="O46" i="3"/>
  <c r="P45" i="3"/>
  <c r="Q44" i="3"/>
  <c r="D44" i="3"/>
  <c r="E43" i="3"/>
  <c r="F42" i="3"/>
  <c r="G41" i="3"/>
  <c r="H40" i="3"/>
  <c r="I39" i="3"/>
  <c r="K38" i="3"/>
  <c r="L37" i="3"/>
  <c r="M36" i="3"/>
  <c r="N35" i="3"/>
  <c r="O34" i="3"/>
  <c r="P33" i="3"/>
  <c r="Q32" i="3"/>
  <c r="D32" i="3"/>
  <c r="E31" i="3"/>
  <c r="F30" i="3"/>
  <c r="G29" i="3"/>
  <c r="H28" i="3"/>
  <c r="I27" i="3"/>
  <c r="K26" i="3"/>
  <c r="L25" i="3"/>
  <c r="M24" i="3"/>
  <c r="N23" i="3"/>
  <c r="O22" i="3"/>
  <c r="P21" i="3"/>
  <c r="Q20" i="3"/>
  <c r="D20" i="3"/>
  <c r="E19" i="3"/>
  <c r="F18" i="3"/>
  <c r="G17" i="3"/>
  <c r="H16" i="3"/>
  <c r="I15" i="3"/>
  <c r="K14" i="3"/>
  <c r="L13" i="3"/>
  <c r="M12" i="3"/>
  <c r="N11" i="3"/>
  <c r="O10" i="3"/>
  <c r="P9" i="3"/>
  <c r="Q8" i="3"/>
  <c r="D8" i="3"/>
  <c r="E7" i="3"/>
  <c r="F6" i="3"/>
  <c r="G5" i="3"/>
  <c r="H4" i="3"/>
  <c r="I3" i="3"/>
  <c r="K2" i="3"/>
  <c r="P43" i="3"/>
  <c r="Q42" i="3"/>
  <c r="E41" i="3"/>
  <c r="G39" i="3"/>
  <c r="I37" i="3"/>
  <c r="L35" i="3"/>
  <c r="N33" i="3"/>
  <c r="P31" i="3"/>
  <c r="D30" i="3"/>
  <c r="F28" i="3"/>
  <c r="H26" i="3"/>
  <c r="K24" i="3"/>
  <c r="M22" i="3"/>
  <c r="O20" i="3"/>
  <c r="Q18" i="3"/>
  <c r="E17" i="3"/>
  <c r="G15" i="3"/>
  <c r="I13" i="3"/>
  <c r="L11" i="3"/>
  <c r="I62" i="3"/>
  <c r="K61" i="3"/>
  <c r="L60" i="3"/>
  <c r="M59" i="3"/>
  <c r="N58" i="3"/>
  <c r="O57" i="3"/>
  <c r="P56" i="3"/>
  <c r="Q55" i="3"/>
  <c r="D55" i="3"/>
  <c r="E54" i="3"/>
  <c r="F53" i="3"/>
  <c r="G52" i="3"/>
  <c r="H51" i="3"/>
  <c r="I50" i="3"/>
  <c r="K49" i="3"/>
  <c r="L48" i="3"/>
  <c r="M47" i="3"/>
  <c r="N46" i="3"/>
  <c r="O45" i="3"/>
  <c r="P44" i="3"/>
  <c r="Q43" i="3"/>
  <c r="D43" i="3"/>
  <c r="E42" i="3"/>
  <c r="F41" i="3"/>
  <c r="G40" i="3"/>
  <c r="H39" i="3"/>
  <c r="I38" i="3"/>
  <c r="K37" i="3"/>
  <c r="L36" i="3"/>
  <c r="M35" i="3"/>
  <c r="N34" i="3"/>
  <c r="O33" i="3"/>
  <c r="P32" i="3"/>
  <c r="Q31" i="3"/>
  <c r="D31" i="3"/>
  <c r="E30" i="3"/>
  <c r="F29" i="3"/>
  <c r="G28" i="3"/>
  <c r="H27" i="3"/>
  <c r="I26" i="3"/>
  <c r="K25" i="3"/>
  <c r="L24" i="3"/>
  <c r="M23" i="3"/>
  <c r="N22" i="3"/>
  <c r="O21" i="3"/>
  <c r="P20" i="3"/>
  <c r="Q19" i="3"/>
  <c r="D19" i="3"/>
  <c r="E18" i="3"/>
  <c r="F17" i="3"/>
  <c r="G16" i="3"/>
  <c r="H15" i="3"/>
  <c r="I14" i="3"/>
  <c r="K13" i="3"/>
  <c r="L12" i="3"/>
  <c r="M11" i="3"/>
  <c r="N10" i="3"/>
  <c r="O9" i="3"/>
  <c r="P8" i="3"/>
  <c r="Q7" i="3"/>
  <c r="D7" i="3"/>
  <c r="E6" i="3"/>
  <c r="F5" i="3"/>
  <c r="G4" i="3"/>
  <c r="H3" i="3"/>
  <c r="I2" i="3"/>
  <c r="O44" i="3"/>
  <c r="D42" i="3"/>
  <c r="F40" i="3"/>
  <c r="H38" i="3"/>
  <c r="K36" i="3"/>
  <c r="M34" i="3"/>
  <c r="O32" i="3"/>
  <c r="Q30" i="3"/>
  <c r="E29" i="3"/>
  <c r="G27" i="3"/>
  <c r="I25" i="3"/>
  <c r="L23" i="3"/>
  <c r="N21" i="3"/>
  <c r="P19" i="3"/>
  <c r="D18" i="3"/>
  <c r="F16" i="3"/>
  <c r="H14" i="3"/>
  <c r="K12" i="3"/>
  <c r="N9" i="3"/>
  <c r="H62" i="3"/>
  <c r="I61" i="3"/>
  <c r="K60" i="3"/>
  <c r="L59" i="3"/>
  <c r="M58" i="3"/>
  <c r="N57" i="3"/>
  <c r="O56" i="3"/>
  <c r="P55" i="3"/>
  <c r="Q54" i="3"/>
  <c r="D54" i="3"/>
  <c r="E53" i="3"/>
  <c r="F52" i="3"/>
  <c r="G51" i="3"/>
  <c r="H50" i="3"/>
  <c r="I49" i="3"/>
  <c r="K48" i="3"/>
  <c r="L47" i="3"/>
  <c r="M46" i="3"/>
  <c r="N45" i="3"/>
  <c r="G62" i="3"/>
  <c r="H61" i="3"/>
  <c r="I60" i="3"/>
  <c r="K59" i="3"/>
  <c r="L58" i="3"/>
  <c r="M57" i="3"/>
  <c r="N56" i="3"/>
  <c r="O55" i="3"/>
  <c r="P54" i="3"/>
  <c r="Q53" i="3"/>
  <c r="D53" i="3"/>
  <c r="E52" i="3"/>
  <c r="F51" i="3"/>
  <c r="G50" i="3"/>
  <c r="H49" i="3"/>
  <c r="I48" i="3"/>
  <c r="K47" i="3"/>
  <c r="L46" i="3"/>
  <c r="M45" i="3"/>
  <c r="N44" i="3"/>
  <c r="O43" i="3"/>
  <c r="P42" i="3"/>
  <c r="Q41" i="3"/>
  <c r="F62" i="3"/>
  <c r="G61" i="3"/>
  <c r="H60" i="3"/>
  <c r="I59" i="3"/>
  <c r="K58" i="3"/>
  <c r="L57" i="3"/>
  <c r="M56" i="3"/>
  <c r="N55" i="3"/>
  <c r="O54" i="3"/>
  <c r="P53" i="3"/>
  <c r="Q52" i="3"/>
  <c r="D52" i="3"/>
  <c r="E51" i="3"/>
  <c r="F50" i="3"/>
  <c r="G49" i="3"/>
  <c r="H48" i="3"/>
  <c r="I47" i="3"/>
  <c r="K46" i="3"/>
  <c r="L45" i="3"/>
  <c r="M44" i="3"/>
  <c r="N43" i="3"/>
  <c r="O42" i="3"/>
  <c r="P41" i="3"/>
  <c r="Q40" i="3"/>
  <c r="D40" i="3"/>
  <c r="E3" i="3"/>
  <c r="I4" i="3"/>
  <c r="M5" i="3"/>
  <c r="O6" i="3"/>
  <c r="E8" i="3"/>
  <c r="H9" i="3"/>
  <c r="L10" i="3"/>
  <c r="D12" i="3"/>
  <c r="G13" i="3"/>
  <c r="O14" i="3"/>
  <c r="D16" i="3"/>
  <c r="L17" i="3"/>
  <c r="O18" i="3"/>
  <c r="H20" i="3"/>
  <c r="L21" i="3"/>
  <c r="E23" i="3"/>
  <c r="H24" i="3"/>
  <c r="P25" i="3"/>
  <c r="E27" i="3"/>
  <c r="M28" i="3"/>
  <c r="P29" i="3"/>
  <c r="I31" i="3"/>
  <c r="M32" i="3"/>
  <c r="F34" i="3"/>
  <c r="I35" i="3"/>
  <c r="Q36" i="3"/>
  <c r="F38" i="3"/>
  <c r="N39" i="3"/>
  <c r="H41" i="3"/>
  <c r="F43" i="3"/>
  <c r="D45" i="3"/>
  <c r="E47" i="3"/>
  <c r="E49" i="3"/>
  <c r="K51" i="3"/>
  <c r="M53" i="3"/>
  <c r="M55" i="3"/>
  <c r="F58" i="3"/>
  <c r="F60" i="3"/>
  <c r="L62" i="3"/>
  <c r="P6" i="3"/>
  <c r="P18" i="3"/>
  <c r="K31" i="3"/>
  <c r="O62" i="3"/>
  <c r="G3" i="3"/>
  <c r="O5" i="3"/>
  <c r="H8" i="3"/>
  <c r="P10" i="3"/>
  <c r="Q14" i="3"/>
  <c r="F19" i="3"/>
  <c r="N24" i="3"/>
  <c r="D33" i="3"/>
  <c r="O51" i="3"/>
  <c r="M10" i="3"/>
  <c r="M21" i="3"/>
  <c r="K35" i="3"/>
  <c r="G60" i="3"/>
  <c r="E2" i="3"/>
  <c r="M4" i="3"/>
  <c r="Q6" i="3"/>
  <c r="K9" i="3"/>
  <c r="F12" i="3"/>
  <c r="M13" i="3"/>
  <c r="I16" i="3"/>
  <c r="N17" i="3"/>
  <c r="K20" i="3"/>
  <c r="Q21" i="3"/>
  <c r="G23" i="3"/>
  <c r="D26" i="3"/>
  <c r="K27" i="3"/>
  <c r="O28" i="3"/>
  <c r="G30" i="3"/>
  <c r="L31" i="3"/>
  <c r="H34" i="3"/>
  <c r="O35" i="3"/>
  <c r="E37" i="3"/>
  <c r="L38" i="3"/>
  <c r="P39" i="3"/>
  <c r="L41" i="3"/>
  <c r="I43" i="3"/>
  <c r="G45" i="3"/>
  <c r="G47" i="3"/>
  <c r="M49" i="3"/>
  <c r="O53" i="3"/>
  <c r="H56" i="3"/>
  <c r="H58" i="3"/>
  <c r="N60" i="3"/>
  <c r="P62" i="3"/>
  <c r="F2" i="3"/>
  <c r="K3" i="3"/>
  <c r="N4" i="3"/>
  <c r="P5" i="3"/>
  <c r="F7" i="3"/>
  <c r="I8" i="3"/>
  <c r="L9" i="3"/>
  <c r="Q10" i="3"/>
  <c r="G12" i="3"/>
  <c r="N13" i="3"/>
  <c r="D15" i="3"/>
  <c r="K16" i="3"/>
  <c r="O17" i="3"/>
  <c r="G19" i="3"/>
  <c r="L20" i="3"/>
  <c r="D22" i="3"/>
  <c r="H23" i="3"/>
  <c r="O24" i="3"/>
  <c r="E26" i="3"/>
  <c r="L27" i="3"/>
  <c r="P28" i="3"/>
  <c r="H30" i="3"/>
  <c r="M31" i="3"/>
  <c r="E33" i="3"/>
  <c r="I34" i="3"/>
  <c r="P35" i="3"/>
  <c r="F37" i="3"/>
  <c r="M38" i="3"/>
  <c r="Q39" i="3"/>
  <c r="M41" i="3"/>
  <c r="K43" i="3"/>
  <c r="H45" i="3"/>
  <c r="H47" i="3"/>
  <c r="P49" i="3"/>
  <c r="P51" i="3"/>
  <c r="G54" i="3"/>
  <c r="I56" i="3"/>
  <c r="I58" i="3"/>
  <c r="Q60" i="3"/>
  <c r="Q62" i="3"/>
  <c r="R30" i="4" l="1"/>
  <c r="Q52" i="4"/>
  <c r="V54" i="4"/>
  <c r="S53" i="4"/>
  <c r="P52" i="4"/>
  <c r="V50" i="4"/>
  <c r="S49" i="4"/>
  <c r="P48" i="4"/>
  <c r="V46" i="4"/>
  <c r="S45" i="4"/>
  <c r="P44" i="4"/>
  <c r="V42" i="4"/>
  <c r="S41" i="4"/>
  <c r="P54" i="4"/>
  <c r="V52" i="4"/>
  <c r="S51" i="4"/>
  <c r="P50" i="4"/>
  <c r="V48" i="4"/>
  <c r="S47" i="4"/>
  <c r="P46" i="4"/>
  <c r="V44" i="4"/>
  <c r="S43" i="4"/>
  <c r="P42" i="4"/>
  <c r="O54" i="4"/>
  <c r="U52" i="4"/>
  <c r="R51" i="4"/>
  <c r="O50" i="4"/>
  <c r="U48" i="4"/>
  <c r="R47" i="4"/>
  <c r="O46" i="4"/>
  <c r="U44" i="4"/>
  <c r="R43" i="4"/>
  <c r="O42" i="4"/>
  <c r="W53" i="4"/>
  <c r="T52" i="4"/>
  <c r="Q51" i="4"/>
  <c r="W49" i="4"/>
  <c r="T48" i="4"/>
  <c r="Q47" i="4"/>
  <c r="W45" i="4"/>
  <c r="T44" i="4"/>
  <c r="Q43" i="4"/>
  <c r="V53" i="4"/>
  <c r="P51" i="4"/>
  <c r="S48" i="4"/>
  <c r="V45" i="4"/>
  <c r="P43" i="4"/>
  <c r="R52" i="4"/>
  <c r="O51" i="4"/>
  <c r="R48" i="4"/>
  <c r="R44" i="4"/>
  <c r="U41" i="4"/>
  <c r="T53" i="4"/>
  <c r="T49" i="4"/>
  <c r="T45" i="4"/>
  <c r="T41" i="4"/>
  <c r="U54" i="4"/>
  <c r="R53" i="4"/>
  <c r="O52" i="4"/>
  <c r="U50" i="4"/>
  <c r="R49" i="4"/>
  <c r="O48" i="4"/>
  <c r="U46" i="4"/>
  <c r="R45" i="4"/>
  <c r="O44" i="4"/>
  <c r="U42" i="4"/>
  <c r="R41" i="4"/>
  <c r="T54" i="4"/>
  <c r="Q53" i="4"/>
  <c r="W51" i="4"/>
  <c r="T50" i="4"/>
  <c r="Q49" i="4"/>
  <c r="W47" i="4"/>
  <c r="T46" i="4"/>
  <c r="Q45" i="4"/>
  <c r="W43" i="4"/>
  <c r="T42" i="4"/>
  <c r="Q41" i="4"/>
  <c r="S54" i="4"/>
  <c r="P53" i="4"/>
  <c r="V51" i="4"/>
  <c r="S50" i="4"/>
  <c r="P49" i="4"/>
  <c r="V47" i="4"/>
  <c r="S46" i="4"/>
  <c r="P45" i="4"/>
  <c r="V43" i="4"/>
  <c r="S42" i="4"/>
  <c r="P41" i="4"/>
  <c r="R54" i="4"/>
  <c r="O53" i="4"/>
  <c r="U51" i="4"/>
  <c r="R50" i="4"/>
  <c r="O49" i="4"/>
  <c r="U47" i="4"/>
  <c r="R46" i="4"/>
  <c r="O45" i="4"/>
  <c r="U43" i="4"/>
  <c r="R42" i="4"/>
  <c r="O41" i="4"/>
  <c r="Q54" i="4"/>
  <c r="W52" i="4"/>
  <c r="T51" i="4"/>
  <c r="Q50" i="4"/>
  <c r="W48" i="4"/>
  <c r="T47" i="4"/>
  <c r="Q46" i="4"/>
  <c r="W44" i="4"/>
  <c r="T43" i="4"/>
  <c r="Q42" i="4"/>
  <c r="W41" i="4"/>
  <c r="S52" i="4"/>
  <c r="V49" i="4"/>
  <c r="P47" i="4"/>
  <c r="S44" i="4"/>
  <c r="V41" i="4"/>
  <c r="U53" i="4"/>
  <c r="U49" i="4"/>
  <c r="O47" i="4"/>
  <c r="U45" i="4"/>
  <c r="O43" i="4"/>
  <c r="W54" i="4"/>
  <c r="W50" i="4"/>
  <c r="Q48" i="4"/>
  <c r="W46" i="4"/>
  <c r="Q44" i="4"/>
  <c r="W42" i="4"/>
  <c r="H17" i="4"/>
  <c r="K26" i="4"/>
  <c r="L40" i="4"/>
  <c r="Q7" i="4"/>
  <c r="K32" i="4"/>
  <c r="H2" i="4"/>
  <c r="F22" i="4"/>
  <c r="M25" i="4"/>
  <c r="K39" i="4"/>
  <c r="O30" i="4"/>
  <c r="W5" i="4"/>
  <c r="F15" i="4"/>
  <c r="H16" i="4"/>
  <c r="M27" i="4"/>
  <c r="D9" i="4"/>
  <c r="J9" i="4"/>
  <c r="T4" i="4"/>
  <c r="I29" i="4"/>
  <c r="D30" i="4"/>
  <c r="G12" i="4"/>
  <c r="K10" i="4"/>
  <c r="U22" i="4"/>
  <c r="L7" i="4"/>
  <c r="K37" i="4"/>
  <c r="N18" i="4"/>
  <c r="L11" i="4"/>
  <c r="R21" i="4"/>
  <c r="N10" i="4"/>
  <c r="M32" i="4"/>
  <c r="C8" i="4"/>
  <c r="E13" i="4"/>
  <c r="C34" i="4"/>
  <c r="E33" i="4"/>
  <c r="F37" i="4"/>
  <c r="N25" i="4"/>
  <c r="V2" i="4"/>
  <c r="S27" i="4"/>
  <c r="V29" i="4"/>
  <c r="R24" i="4"/>
  <c r="R9" i="4"/>
  <c r="L24" i="4"/>
  <c r="U20" i="4"/>
  <c r="P30" i="4"/>
  <c r="V28" i="4"/>
  <c r="G17" i="4"/>
  <c r="D10" i="4"/>
  <c r="C20" i="4"/>
  <c r="L20" i="4"/>
  <c r="G20" i="4"/>
  <c r="C22" i="4"/>
  <c r="C17" i="4"/>
  <c r="E28" i="4"/>
  <c r="W2" i="4"/>
  <c r="P10" i="4"/>
  <c r="Q39" i="4"/>
  <c r="O23" i="4"/>
  <c r="O8" i="4"/>
  <c r="I28" i="4"/>
  <c r="S39" i="4"/>
  <c r="R19" i="4"/>
  <c r="O18" i="4"/>
  <c r="M23" i="4"/>
  <c r="I27" i="4"/>
  <c r="C32" i="4"/>
  <c r="C29" i="4"/>
  <c r="I22" i="4"/>
  <c r="G8" i="4"/>
  <c r="G24" i="4"/>
  <c r="L35" i="4"/>
  <c r="T39" i="4"/>
  <c r="V8" i="4"/>
  <c r="W37" i="4"/>
  <c r="R12" i="4"/>
  <c r="T30" i="4"/>
  <c r="D13" i="4"/>
  <c r="N33" i="4"/>
  <c r="G37" i="4"/>
  <c r="C12" i="4"/>
  <c r="Q16" i="4"/>
  <c r="N23" i="4"/>
  <c r="L27" i="4"/>
  <c r="J3" i="4"/>
  <c r="C36" i="4"/>
  <c r="V10" i="4"/>
  <c r="W14" i="4"/>
  <c r="L4" i="4"/>
  <c r="G35" i="4"/>
  <c r="D24" i="4"/>
  <c r="J38" i="4"/>
  <c r="R25" i="4"/>
  <c r="G28" i="4"/>
  <c r="G11" i="4"/>
  <c r="F20" i="4"/>
  <c r="E37" i="4"/>
  <c r="F2" i="4"/>
  <c r="Q3" i="4"/>
  <c r="M34" i="4"/>
  <c r="L16" i="4"/>
  <c r="I23" i="4"/>
  <c r="J29" i="4"/>
  <c r="O2" i="4"/>
  <c r="O27" i="4"/>
  <c r="N35" i="4"/>
  <c r="E14" i="4"/>
  <c r="I37" i="4"/>
  <c r="L15" i="4"/>
  <c r="L6" i="4"/>
  <c r="E30" i="4"/>
  <c r="C11" i="4"/>
  <c r="H37" i="4"/>
  <c r="M36" i="4"/>
  <c r="Q22" i="4"/>
  <c r="S7" i="4"/>
  <c r="T36" i="4"/>
  <c r="O11" i="4"/>
  <c r="W27" i="4"/>
  <c r="U32" i="4"/>
  <c r="T7" i="4"/>
  <c r="I7" i="4"/>
  <c r="L33" i="4"/>
  <c r="F14" i="4"/>
  <c r="M16" i="4"/>
  <c r="N8" i="4"/>
  <c r="F31" i="4"/>
  <c r="M13" i="4"/>
  <c r="L28" i="4"/>
  <c r="N37" i="4"/>
  <c r="T19" i="4"/>
  <c r="P23" i="4"/>
  <c r="Q35" i="4"/>
  <c r="W30" i="4"/>
  <c r="W15" i="4"/>
  <c r="H18" i="4"/>
  <c r="G5" i="4"/>
  <c r="K19" i="4"/>
  <c r="N17" i="4"/>
  <c r="L30" i="4"/>
  <c r="G32" i="4"/>
  <c r="D16" i="4"/>
  <c r="F34" i="4"/>
  <c r="D39" i="4"/>
  <c r="Q10" i="4"/>
  <c r="V17" i="4"/>
  <c r="W17" i="4"/>
  <c r="W18" i="4"/>
  <c r="T14" i="4"/>
  <c r="F4" i="4"/>
  <c r="M11" i="4"/>
  <c r="H27" i="4"/>
  <c r="J25" i="4"/>
  <c r="N32" i="4"/>
  <c r="K18" i="4"/>
  <c r="K23" i="4"/>
  <c r="C21" i="4"/>
  <c r="M38" i="4"/>
  <c r="W8" i="4"/>
  <c r="V13" i="4"/>
  <c r="T8" i="4"/>
  <c r="T17" i="4"/>
  <c r="Q13" i="4"/>
  <c r="C14" i="4"/>
  <c r="H30" i="4"/>
  <c r="I30" i="4"/>
  <c r="D33" i="4"/>
  <c r="H14" i="4"/>
  <c r="K2" i="4"/>
  <c r="M28" i="4"/>
  <c r="E25" i="4"/>
  <c r="C18" i="4"/>
  <c r="D5" i="4"/>
  <c r="H33" i="4"/>
  <c r="J15" i="4"/>
  <c r="C23" i="4"/>
  <c r="N26" i="4"/>
  <c r="K5" i="4"/>
  <c r="L2" i="4"/>
  <c r="M12" i="4"/>
  <c r="H40" i="4"/>
  <c r="K40" i="4"/>
  <c r="Q38" i="4"/>
  <c r="Q6" i="4"/>
  <c r="P26" i="4"/>
  <c r="S8" i="4"/>
  <c r="U16" i="4"/>
  <c r="W33" i="4"/>
  <c r="P40" i="4"/>
  <c r="U9" i="4"/>
  <c r="T13" i="4"/>
  <c r="U6" i="4"/>
  <c r="U31" i="4"/>
  <c r="G4" i="4"/>
  <c r="N11" i="4"/>
  <c r="E3" i="4"/>
  <c r="M21" i="4"/>
  <c r="G25" i="4"/>
  <c r="L3" i="4"/>
  <c r="N29" i="4"/>
  <c r="L32" i="4"/>
  <c r="K4" i="4"/>
  <c r="F7" i="4"/>
  <c r="I34" i="4"/>
  <c r="N19" i="4"/>
  <c r="C35" i="4"/>
  <c r="D28" i="4"/>
  <c r="M7" i="4"/>
  <c r="D6" i="4"/>
  <c r="N13" i="4"/>
  <c r="G40" i="4"/>
  <c r="J39" i="4"/>
  <c r="W36" i="4"/>
  <c r="W4" i="4"/>
  <c r="V24" i="4"/>
  <c r="P3" i="4"/>
  <c r="R15" i="4"/>
  <c r="T24" i="4"/>
  <c r="S21" i="4"/>
  <c r="R8" i="4"/>
  <c r="V18" i="4"/>
  <c r="R5" i="4"/>
  <c r="U27" i="4"/>
  <c r="I5" i="4"/>
  <c r="D14" i="4"/>
  <c r="I31" i="4"/>
  <c r="N24" i="4"/>
  <c r="K31" i="4"/>
  <c r="D34" i="4"/>
  <c r="M4" i="4"/>
  <c r="D31" i="4"/>
  <c r="D36" i="4"/>
  <c r="F11" i="4"/>
  <c r="H9" i="4"/>
  <c r="J35" i="4"/>
  <c r="F23" i="4"/>
  <c r="N2" i="4"/>
  <c r="E29" i="4"/>
  <c r="E11" i="4"/>
  <c r="F8" i="4"/>
  <c r="D15" i="4"/>
  <c r="F39" i="4"/>
  <c r="I38" i="4"/>
  <c r="T35" i="4"/>
  <c r="T3" i="4"/>
  <c r="S23" i="4"/>
  <c r="Q4" i="4"/>
  <c r="U4" i="4"/>
  <c r="Q23" i="4"/>
  <c r="P8" i="4"/>
  <c r="O7" i="4"/>
  <c r="P4" i="4"/>
  <c r="R10" i="4"/>
  <c r="R22" i="4"/>
  <c r="G16" i="4"/>
  <c r="K21" i="4"/>
  <c r="J20" i="4"/>
  <c r="K20" i="4"/>
  <c r="M6" i="4"/>
  <c r="J27" i="4"/>
  <c r="I12" i="4"/>
  <c r="J24" i="4"/>
  <c r="L31" i="4"/>
  <c r="M5" i="4"/>
  <c r="D17" i="4"/>
  <c r="N34" i="4"/>
  <c r="E9" i="4"/>
  <c r="J10" i="4"/>
  <c r="L36" i="4"/>
  <c r="E10" i="4"/>
  <c r="M2" i="4"/>
  <c r="K22" i="4"/>
  <c r="D40" i="4"/>
  <c r="G39" i="4"/>
  <c r="Q26" i="4"/>
  <c r="S4" i="4"/>
  <c r="P14" i="4"/>
  <c r="U36" i="4"/>
  <c r="R3" i="4"/>
  <c r="W21" i="4"/>
  <c r="R40" i="4"/>
  <c r="W34" i="4"/>
  <c r="O40" i="4"/>
  <c r="R6" i="4"/>
  <c r="S38" i="4"/>
  <c r="M22" i="4"/>
  <c r="F28" i="4"/>
  <c r="K33" i="4"/>
  <c r="N36" i="4"/>
  <c r="H25" i="4"/>
  <c r="F35" i="4"/>
  <c r="J13" i="4"/>
  <c r="K25" i="4"/>
  <c r="E36" i="4"/>
  <c r="F10" i="4"/>
  <c r="E18" i="4"/>
  <c r="I4" i="4"/>
  <c r="H12" i="4"/>
  <c r="K11" i="4"/>
  <c r="M37" i="4"/>
  <c r="I14" i="4"/>
  <c r="N3" i="4"/>
  <c r="L23" i="4"/>
  <c r="N38" i="4"/>
  <c r="C39" i="4"/>
  <c r="W24" i="4"/>
  <c r="V34" i="4"/>
  <c r="V12" i="4"/>
  <c r="R35" i="4"/>
  <c r="P39" i="4"/>
  <c r="T20" i="4"/>
  <c r="O39" i="4"/>
  <c r="T33" i="4"/>
  <c r="U38" i="4"/>
  <c r="S33" i="4"/>
  <c r="P37" i="4"/>
  <c r="H29" i="4"/>
  <c r="H5" i="4"/>
  <c r="C15" i="4"/>
  <c r="D37" i="4"/>
  <c r="I13" i="4"/>
  <c r="C31" i="4"/>
  <c r="K14" i="4"/>
  <c r="L26" i="4"/>
  <c r="C5" i="4"/>
  <c r="M17" i="4"/>
  <c r="F19" i="4"/>
  <c r="E12" i="4"/>
  <c r="K15" i="4"/>
  <c r="L12" i="4"/>
  <c r="I17" i="4"/>
  <c r="M18" i="4"/>
  <c r="E6" i="4"/>
  <c r="M24" i="4"/>
  <c r="E40" i="4"/>
  <c r="C2" i="4"/>
  <c r="T23" i="4"/>
  <c r="V22" i="4"/>
  <c r="S11" i="4"/>
  <c r="O34" i="4"/>
  <c r="V33" i="4"/>
  <c r="Q19" i="4"/>
  <c r="R28" i="4"/>
  <c r="Q32" i="4"/>
  <c r="R37" i="4"/>
  <c r="W31" i="4"/>
  <c r="V35" i="4"/>
  <c r="S22" i="4"/>
  <c r="N28" i="4"/>
  <c r="K27" i="4"/>
  <c r="H21" i="4"/>
  <c r="E24" i="4"/>
  <c r="I25" i="4"/>
  <c r="N14" i="4"/>
  <c r="J30" i="4"/>
  <c r="L29" i="4"/>
  <c r="C24" i="4"/>
  <c r="D27" i="4"/>
  <c r="N39" i="4"/>
  <c r="H39" i="4"/>
  <c r="W20" i="4"/>
  <c r="V40" i="4"/>
  <c r="R31" i="4"/>
  <c r="T40" i="4"/>
  <c r="U25" i="4"/>
  <c r="T29" i="4"/>
  <c r="O24" i="4"/>
  <c r="Q29" i="4"/>
  <c r="P21" i="4"/>
  <c r="V19" i="4"/>
  <c r="V3" i="4"/>
  <c r="R38" i="4"/>
  <c r="O14" i="4"/>
  <c r="S40" i="4"/>
  <c r="U5" i="4"/>
  <c r="Q12" i="4"/>
  <c r="O4" i="4"/>
  <c r="W11" i="4"/>
  <c r="S18" i="4"/>
  <c r="M20" i="4"/>
  <c r="G29" i="4"/>
  <c r="L10" i="4"/>
  <c r="L34" i="4"/>
  <c r="M19" i="4"/>
  <c r="H24" i="4"/>
  <c r="F33" i="4"/>
  <c r="J16" i="4"/>
  <c r="N4" i="4"/>
  <c r="K24" i="4"/>
  <c r="M3" i="4"/>
  <c r="M39" i="4"/>
  <c r="D2" i="4"/>
  <c r="K7" i="4"/>
  <c r="F27" i="4"/>
  <c r="M35" i="4"/>
  <c r="D26" i="4"/>
  <c r="L9" i="4"/>
  <c r="J32" i="4"/>
  <c r="H28" i="4"/>
  <c r="J4" i="4"/>
  <c r="M8" i="4"/>
  <c r="H13" i="4"/>
  <c r="N30" i="4"/>
  <c r="F9" i="4"/>
  <c r="G22" i="4"/>
  <c r="H35" i="4"/>
  <c r="H34" i="4"/>
  <c r="J17" i="4"/>
  <c r="E23" i="4"/>
  <c r="M30" i="4"/>
  <c r="H10" i="4"/>
  <c r="L13" i="4"/>
  <c r="M26" i="4"/>
  <c r="G15" i="4"/>
  <c r="F24" i="4"/>
  <c r="C7" i="4"/>
  <c r="L14" i="4"/>
  <c r="G7" i="4"/>
  <c r="H20" i="4"/>
  <c r="I33" i="4"/>
  <c r="I16" i="4"/>
  <c r="J28" i="4"/>
  <c r="D20" i="4"/>
  <c r="D18" i="4"/>
  <c r="G6" i="4"/>
  <c r="H19" i="4"/>
  <c r="I32" i="4"/>
  <c r="F40" i="4"/>
  <c r="M40" i="4"/>
  <c r="I40" i="4"/>
  <c r="S2" i="4"/>
  <c r="Q30" i="4"/>
  <c r="Q14" i="4"/>
  <c r="S20" i="4"/>
  <c r="P34" i="4"/>
  <c r="P18" i="4"/>
  <c r="S36" i="4"/>
  <c r="U40" i="4"/>
  <c r="U24" i="4"/>
  <c r="U8" i="4"/>
  <c r="V38" i="4"/>
  <c r="T28" i="4"/>
  <c r="T12" i="4"/>
  <c r="S16" i="4"/>
  <c r="R32" i="4"/>
  <c r="R16" i="4"/>
  <c r="W38" i="4"/>
  <c r="W22" i="4"/>
  <c r="W6" i="4"/>
  <c r="U30" i="4"/>
  <c r="U14" i="4"/>
  <c r="O25" i="4"/>
  <c r="T38" i="4"/>
  <c r="T22" i="4"/>
  <c r="T6" i="4"/>
  <c r="P32" i="4"/>
  <c r="P29" i="4"/>
  <c r="P13" i="4"/>
  <c r="O21" i="4"/>
  <c r="U37" i="4"/>
  <c r="Q28" i="4"/>
  <c r="O36" i="4"/>
  <c r="O20" i="4"/>
  <c r="S25" i="4"/>
  <c r="P12" i="4"/>
  <c r="G2" i="4"/>
  <c r="H4" i="4"/>
  <c r="D25" i="4"/>
  <c r="F13" i="4"/>
  <c r="D7" i="4"/>
  <c r="E20" i="4"/>
  <c r="F32" i="4"/>
  <c r="J11" i="4"/>
  <c r="L37" i="4"/>
  <c r="E5" i="4"/>
  <c r="I39" i="4"/>
  <c r="H6" i="4"/>
  <c r="I19" i="4"/>
  <c r="C25" i="4"/>
  <c r="E2" i="4"/>
  <c r="J8" i="4"/>
  <c r="L21" i="4"/>
  <c r="E26" i="4"/>
  <c r="C28" i="4"/>
  <c r="K17" i="4"/>
  <c r="H15" i="4"/>
  <c r="L17" i="4"/>
  <c r="D32" i="4"/>
  <c r="G10" i="4"/>
  <c r="H23" i="4"/>
  <c r="I36" i="4"/>
  <c r="I35" i="4"/>
  <c r="N21" i="4"/>
  <c r="H26" i="4"/>
  <c r="G36" i="4"/>
  <c r="K13" i="4"/>
  <c r="M14" i="4"/>
  <c r="N27" i="4"/>
  <c r="N22" i="4"/>
  <c r="E35" i="4"/>
  <c r="J2" i="4"/>
  <c r="E19" i="4"/>
  <c r="H8" i="4"/>
  <c r="I21" i="4"/>
  <c r="J34" i="4"/>
  <c r="L19" i="4"/>
  <c r="F36" i="4"/>
  <c r="G23" i="4"/>
  <c r="H22" i="4"/>
  <c r="H7" i="4"/>
  <c r="I20" i="4"/>
  <c r="J33" i="4"/>
  <c r="E39" i="4"/>
  <c r="L39" i="4"/>
  <c r="G38" i="4"/>
  <c r="T2" i="4"/>
  <c r="W28" i="4"/>
  <c r="W12" i="4"/>
  <c r="P15" i="4"/>
  <c r="V32" i="4"/>
  <c r="V16" i="4"/>
  <c r="S32" i="4"/>
  <c r="R39" i="4"/>
  <c r="R23" i="4"/>
  <c r="R7" i="4"/>
  <c r="P28" i="4"/>
  <c r="Q27" i="4"/>
  <c r="Q11" i="4"/>
  <c r="P11" i="4"/>
  <c r="O31" i="4"/>
  <c r="O15" i="4"/>
  <c r="T37" i="4"/>
  <c r="T21" i="4"/>
  <c r="T5" i="4"/>
  <c r="R29" i="4"/>
  <c r="R13" i="4"/>
  <c r="U23" i="4"/>
  <c r="Q37" i="4"/>
  <c r="Q21" i="4"/>
  <c r="Q5" i="4"/>
  <c r="P24" i="4"/>
  <c r="V27" i="4"/>
  <c r="V11" i="4"/>
  <c r="U15" i="4"/>
  <c r="S24" i="4"/>
  <c r="U21" i="4"/>
  <c r="S34" i="4"/>
  <c r="J7" i="4"/>
  <c r="J31" i="4"/>
  <c r="I18" i="4"/>
  <c r="M33" i="4"/>
  <c r="J5" i="4"/>
  <c r="I3" i="4"/>
  <c r="W32" i="4"/>
  <c r="M10" i="4"/>
  <c r="C13" i="4"/>
  <c r="K9" i="4"/>
  <c r="I6" i="4"/>
  <c r="J19" i="4"/>
  <c r="J6" i="4"/>
  <c r="K8" i="4"/>
  <c r="G14" i="4"/>
  <c r="M31" i="4"/>
  <c r="D23" i="4"/>
  <c r="E22" i="4"/>
  <c r="H36" i="4"/>
  <c r="H11" i="4"/>
  <c r="I24" i="4"/>
  <c r="J37" i="4"/>
  <c r="J36" i="4"/>
  <c r="G26" i="4"/>
  <c r="K29" i="4"/>
  <c r="C19" i="4"/>
  <c r="N16" i="4"/>
  <c r="N15" i="4"/>
  <c r="D29" i="4"/>
  <c r="G27" i="4"/>
  <c r="C6" i="4"/>
  <c r="N6" i="4"/>
  <c r="G21" i="4"/>
  <c r="I9" i="4"/>
  <c r="J22" i="4"/>
  <c r="K35" i="4"/>
  <c r="F25" i="4"/>
  <c r="L5" i="4"/>
  <c r="J26" i="4"/>
  <c r="C10" i="4"/>
  <c r="I8" i="4"/>
  <c r="J21" i="4"/>
  <c r="K34" i="4"/>
  <c r="D38" i="4"/>
  <c r="K38" i="4"/>
  <c r="C40" i="4"/>
  <c r="U2" i="4"/>
  <c r="T27" i="4"/>
  <c r="T11" i="4"/>
  <c r="V9" i="4"/>
  <c r="S31" i="4"/>
  <c r="S15" i="4"/>
  <c r="P27" i="4"/>
  <c r="O38" i="4"/>
  <c r="O22" i="4"/>
  <c r="O6" i="4"/>
  <c r="P16" i="4"/>
  <c r="W25" i="4"/>
  <c r="W9" i="4"/>
  <c r="V5" i="4"/>
  <c r="U29" i="4"/>
  <c r="U13" i="4"/>
  <c r="Q36" i="4"/>
  <c r="Q20" i="4"/>
  <c r="P36" i="4"/>
  <c r="O28" i="4"/>
  <c r="O12" i="4"/>
  <c r="U19" i="4"/>
  <c r="W35" i="4"/>
  <c r="W19" i="4"/>
  <c r="W3" i="4"/>
  <c r="S17" i="4"/>
  <c r="S26" i="4"/>
  <c r="S10" i="4"/>
  <c r="U11" i="4"/>
  <c r="U26" i="4"/>
  <c r="U10" i="4"/>
  <c r="O17" i="4"/>
  <c r="T34" i="4"/>
  <c r="T18" i="4"/>
  <c r="U39" i="4"/>
  <c r="S9" i="4"/>
  <c r="P25" i="4"/>
  <c r="P9" i="4"/>
  <c r="U7" i="4"/>
  <c r="R14" i="4"/>
  <c r="Q33" i="4"/>
  <c r="Q17" i="4"/>
  <c r="U35" i="4"/>
  <c r="V39" i="4"/>
  <c r="V23" i="4"/>
  <c r="V7" i="4"/>
  <c r="U3" i="4"/>
  <c r="S6" i="4"/>
  <c r="V30" i="4"/>
  <c r="P5" i="4"/>
  <c r="S29" i="4"/>
  <c r="P20" i="4"/>
  <c r="R18" i="4"/>
  <c r="F16" i="4"/>
  <c r="D12" i="4"/>
  <c r="E27" i="4"/>
  <c r="C27" i="4"/>
  <c r="E15" i="4"/>
  <c r="F3" i="4"/>
  <c r="F26" i="4"/>
  <c r="C30" i="4"/>
  <c r="E21" i="4"/>
  <c r="N5" i="4"/>
  <c r="D19" i="4"/>
  <c r="E32" i="4"/>
  <c r="E31" i="4"/>
  <c r="C4" i="4"/>
  <c r="F12" i="4"/>
  <c r="K16" i="4"/>
  <c r="C33" i="4"/>
  <c r="I10" i="4"/>
  <c r="J23" i="4"/>
  <c r="K36" i="4"/>
  <c r="D35" i="4"/>
  <c r="K28" i="4"/>
  <c r="C9" i="4"/>
  <c r="D4" i="4"/>
  <c r="E17" i="4"/>
  <c r="F30" i="4"/>
  <c r="C16" i="4"/>
  <c r="I15" i="4"/>
  <c r="K3" i="4"/>
  <c r="I11" i="4"/>
  <c r="D3" i="4"/>
  <c r="E16" i="4"/>
  <c r="F29" i="4"/>
  <c r="E38" i="4"/>
  <c r="N40" i="4"/>
  <c r="J40" i="4"/>
  <c r="P2" i="4"/>
  <c r="Q34" i="4"/>
  <c r="Q18" i="4"/>
  <c r="V37" i="4"/>
  <c r="P38" i="4"/>
  <c r="P22" i="4"/>
  <c r="P6" i="4"/>
  <c r="S37" i="4"/>
  <c r="U28" i="4"/>
  <c r="U12" i="4"/>
  <c r="P19" i="4"/>
  <c r="T32" i="4"/>
  <c r="T16" i="4"/>
  <c r="P35" i="4"/>
  <c r="R36" i="4"/>
  <c r="R20" i="4"/>
  <c r="R4" i="4"/>
  <c r="W26" i="4"/>
  <c r="W10" i="4"/>
  <c r="U34" i="4"/>
  <c r="U18" i="4"/>
  <c r="O37" i="4"/>
  <c r="V14" i="4"/>
  <c r="T26" i="4"/>
  <c r="T10" i="4"/>
  <c r="O13" i="4"/>
  <c r="P33" i="4"/>
  <c r="P17" i="4"/>
  <c r="R34" i="4"/>
  <c r="V6" i="4"/>
  <c r="I2" i="4"/>
  <c r="D21" i="4"/>
  <c r="N31" i="4"/>
  <c r="F18" i="4"/>
  <c r="G31" i="4"/>
  <c r="K6" i="4"/>
  <c r="L18" i="4"/>
  <c r="D8" i="4"/>
  <c r="J12" i="4"/>
  <c r="E4" i="4"/>
  <c r="F17" i="4"/>
  <c r="G30" i="4"/>
  <c r="C38" i="4"/>
  <c r="Q2" i="4"/>
  <c r="W16" i="4"/>
  <c r="P31" i="4"/>
  <c r="V36" i="4"/>
  <c r="V20" i="4"/>
  <c r="V4" i="4"/>
  <c r="V26" i="4"/>
  <c r="R27" i="4"/>
  <c r="R11" i="4"/>
  <c r="S12" i="4"/>
  <c r="Q31" i="4"/>
  <c r="Q15" i="4"/>
  <c r="S28" i="4"/>
  <c r="O35" i="4"/>
  <c r="O19" i="4"/>
  <c r="O3" i="4"/>
  <c r="T25" i="4"/>
  <c r="T9" i="4"/>
  <c r="R33" i="4"/>
  <c r="R17" i="4"/>
  <c r="O33" i="4"/>
  <c r="S5" i="4"/>
  <c r="Q25" i="4"/>
  <c r="Q9" i="4"/>
  <c r="O9" i="4"/>
  <c r="V31" i="4"/>
  <c r="V15" i="4"/>
  <c r="A2" i="4"/>
  <c r="G88" i="4"/>
  <c r="F87" i="4"/>
  <c r="E86" i="4"/>
  <c r="D85" i="4"/>
  <c r="N83" i="4"/>
  <c r="M82" i="4"/>
  <c r="L81" i="4"/>
  <c r="K80" i="4"/>
  <c r="J79" i="4"/>
  <c r="I78" i="4"/>
  <c r="H77" i="4"/>
  <c r="G76" i="4"/>
  <c r="F75" i="4"/>
  <c r="E74" i="4"/>
  <c r="D73" i="4"/>
  <c r="N71" i="4"/>
  <c r="M70" i="4"/>
  <c r="L69" i="4"/>
  <c r="K68" i="4"/>
  <c r="J67" i="4"/>
  <c r="I66" i="4"/>
  <c r="H65" i="4"/>
  <c r="G64" i="4"/>
  <c r="F63" i="4"/>
  <c r="E62" i="4"/>
  <c r="D61" i="4"/>
  <c r="N59" i="4"/>
  <c r="M58" i="4"/>
  <c r="L57" i="4"/>
  <c r="K56" i="4"/>
  <c r="J55" i="4"/>
  <c r="I54" i="4"/>
  <c r="H53" i="4"/>
  <c r="G52" i="4"/>
  <c r="F51" i="4"/>
  <c r="E50" i="4"/>
  <c r="D49" i="4"/>
  <c r="N47" i="4"/>
  <c r="M46" i="4"/>
  <c r="L45" i="4"/>
  <c r="K44" i="4"/>
  <c r="J43" i="4"/>
  <c r="I42" i="4"/>
  <c r="H41" i="4"/>
  <c r="F88" i="4"/>
  <c r="E87" i="4"/>
  <c r="D86" i="4"/>
  <c r="N84" i="4"/>
  <c r="M83" i="4"/>
  <c r="L82" i="4"/>
  <c r="K81" i="4"/>
  <c r="J80" i="4"/>
  <c r="I79" i="4"/>
  <c r="H78" i="4"/>
  <c r="G77" i="4"/>
  <c r="F76" i="4"/>
  <c r="E75" i="4"/>
  <c r="D74" i="4"/>
  <c r="N72" i="4"/>
  <c r="M71" i="4"/>
  <c r="L70" i="4"/>
  <c r="K69" i="4"/>
  <c r="J68" i="4"/>
  <c r="I67" i="4"/>
  <c r="H66" i="4"/>
  <c r="G65" i="4"/>
  <c r="F64" i="4"/>
  <c r="E63" i="4"/>
  <c r="D62" i="4"/>
  <c r="N60" i="4"/>
  <c r="M59" i="4"/>
  <c r="L58" i="4"/>
  <c r="K57" i="4"/>
  <c r="J56" i="4"/>
  <c r="I55" i="4"/>
  <c r="H54" i="4"/>
  <c r="G53" i="4"/>
  <c r="F52" i="4"/>
  <c r="E51" i="4"/>
  <c r="D50" i="4"/>
  <c r="N48" i="4"/>
  <c r="M47" i="4"/>
  <c r="L46" i="4"/>
  <c r="K45" i="4"/>
  <c r="J44" i="4"/>
  <c r="E88" i="4"/>
  <c r="D87" i="4"/>
  <c r="N85" i="4"/>
  <c r="M84" i="4"/>
  <c r="L83" i="4"/>
  <c r="K82" i="4"/>
  <c r="J81" i="4"/>
  <c r="I80" i="4"/>
  <c r="H79" i="4"/>
  <c r="G78" i="4"/>
  <c r="F77" i="4"/>
  <c r="E76" i="4"/>
  <c r="D75" i="4"/>
  <c r="N73" i="4"/>
  <c r="M72" i="4"/>
  <c r="L71" i="4"/>
  <c r="K70" i="4"/>
  <c r="J69" i="4"/>
  <c r="I68" i="4"/>
  <c r="H67" i="4"/>
  <c r="G66" i="4"/>
  <c r="F65" i="4"/>
  <c r="E64" i="4"/>
  <c r="D63" i="4"/>
  <c r="N61" i="4"/>
  <c r="M60" i="4"/>
  <c r="L59" i="4"/>
  <c r="K58" i="4"/>
  <c r="J57" i="4"/>
  <c r="I56" i="4"/>
  <c r="H55" i="4"/>
  <c r="G54" i="4"/>
  <c r="F53" i="4"/>
  <c r="E52" i="4"/>
  <c r="D51" i="4"/>
  <c r="N49" i="4"/>
  <c r="M48" i="4"/>
  <c r="L47" i="4"/>
  <c r="K46" i="4"/>
  <c r="J45" i="4"/>
  <c r="I44" i="4"/>
  <c r="H43" i="4"/>
  <c r="G42" i="4"/>
  <c r="E41" i="4"/>
  <c r="F41" i="4"/>
  <c r="D88" i="4"/>
  <c r="N86" i="4"/>
  <c r="M85" i="4"/>
  <c r="L84" i="4"/>
  <c r="K83" i="4"/>
  <c r="J82" i="4"/>
  <c r="I81" i="4"/>
  <c r="H80" i="4"/>
  <c r="G79" i="4"/>
  <c r="F78" i="4"/>
  <c r="E77" i="4"/>
  <c r="D76" i="4"/>
  <c r="N74" i="4"/>
  <c r="M73" i="4"/>
  <c r="L72" i="4"/>
  <c r="K71" i="4"/>
  <c r="J70" i="4"/>
  <c r="I69" i="4"/>
  <c r="H68" i="4"/>
  <c r="G67" i="4"/>
  <c r="F66" i="4"/>
  <c r="E65" i="4"/>
  <c r="D64" i="4"/>
  <c r="N62" i="4"/>
  <c r="M61" i="4"/>
  <c r="L60" i="4"/>
  <c r="K59" i="4"/>
  <c r="J58" i="4"/>
  <c r="I57" i="4"/>
  <c r="H56" i="4"/>
  <c r="G55" i="4"/>
  <c r="F54" i="4"/>
  <c r="E53" i="4"/>
  <c r="D52" i="4"/>
  <c r="N50" i="4"/>
  <c r="M49" i="4"/>
  <c r="L48" i="4"/>
  <c r="K47" i="4"/>
  <c r="J46" i="4"/>
  <c r="I45" i="4"/>
  <c r="J87" i="4"/>
  <c r="L85" i="4"/>
  <c r="G84" i="4"/>
  <c r="I82" i="4"/>
  <c r="D81" i="4"/>
  <c r="F79" i="4"/>
  <c r="L77" i="4"/>
  <c r="N75" i="4"/>
  <c r="I74" i="4"/>
  <c r="K72" i="4"/>
  <c r="F71" i="4"/>
  <c r="H69" i="4"/>
  <c r="N67" i="4"/>
  <c r="E66" i="4"/>
  <c r="K64" i="4"/>
  <c r="M62" i="4"/>
  <c r="H61" i="4"/>
  <c r="J59" i="4"/>
  <c r="E58" i="4"/>
  <c r="G56" i="4"/>
  <c r="M54" i="4"/>
  <c r="D53" i="4"/>
  <c r="J51" i="4"/>
  <c r="L49" i="4"/>
  <c r="G48" i="4"/>
  <c r="I46" i="4"/>
  <c r="D45" i="4"/>
  <c r="K43" i="4"/>
  <c r="F42" i="4"/>
  <c r="C47" i="4"/>
  <c r="N88" i="4"/>
  <c r="I87" i="4"/>
  <c r="K85" i="4"/>
  <c r="F84" i="4"/>
  <c r="H82" i="4"/>
  <c r="N80" i="4"/>
  <c r="E79" i="4"/>
  <c r="K77" i="4"/>
  <c r="M75" i="4"/>
  <c r="H74" i="4"/>
  <c r="J72" i="4"/>
  <c r="E71" i="4"/>
  <c r="G69" i="4"/>
  <c r="M67" i="4"/>
  <c r="D66" i="4"/>
  <c r="J64" i="4"/>
  <c r="L62" i="4"/>
  <c r="G61" i="4"/>
  <c r="I59" i="4"/>
  <c r="D58" i="4"/>
  <c r="F56" i="4"/>
  <c r="L54" i="4"/>
  <c r="N52" i="4"/>
  <c r="I51" i="4"/>
  <c r="K49" i="4"/>
  <c r="F48" i="4"/>
  <c r="H46" i="4"/>
  <c r="N44" i="4"/>
  <c r="I43" i="4"/>
  <c r="E42" i="4"/>
  <c r="C46" i="4"/>
  <c r="M88" i="4"/>
  <c r="H87" i="4"/>
  <c r="J85" i="4"/>
  <c r="E84" i="4"/>
  <c r="G82" i="4"/>
  <c r="M80" i="4"/>
  <c r="D79" i="4"/>
  <c r="J77" i="4"/>
  <c r="L75" i="4"/>
  <c r="G74" i="4"/>
  <c r="I72" i="4"/>
  <c r="D71" i="4"/>
  <c r="F69" i="4"/>
  <c r="L67" i="4"/>
  <c r="N65" i="4"/>
  <c r="I64" i="4"/>
  <c r="K62" i="4"/>
  <c r="F61" i="4"/>
  <c r="H59" i="4"/>
  <c r="N57" i="4"/>
  <c r="E56" i="4"/>
  <c r="K54" i="4"/>
  <c r="M52" i="4"/>
  <c r="M87" i="4"/>
  <c r="H86" i="4"/>
  <c r="J84" i="4"/>
  <c r="E83" i="4"/>
  <c r="G81" i="4"/>
  <c r="M79" i="4"/>
  <c r="D78" i="4"/>
  <c r="J76" i="4"/>
  <c r="L74" i="4"/>
  <c r="G73" i="4"/>
  <c r="I71" i="4"/>
  <c r="D70" i="4"/>
  <c r="F68" i="4"/>
  <c r="L66" i="4"/>
  <c r="N64" i="4"/>
  <c r="I63" i="4"/>
  <c r="K61" i="4"/>
  <c r="F60" i="4"/>
  <c r="H58" i="4"/>
  <c r="N56" i="4"/>
  <c r="E55" i="4"/>
  <c r="K53" i="4"/>
  <c r="M51" i="4"/>
  <c r="H50" i="4"/>
  <c r="J48" i="4"/>
  <c r="E47" i="4"/>
  <c r="G45" i="4"/>
  <c r="N43" i="4"/>
  <c r="K42" i="4"/>
  <c r="G41" i="4"/>
  <c r="L87" i="4"/>
  <c r="I84" i="4"/>
  <c r="D83" i="4"/>
  <c r="F81" i="4"/>
  <c r="L79" i="4"/>
  <c r="N77" i="4"/>
  <c r="I76" i="4"/>
  <c r="K74" i="4"/>
  <c r="F73" i="4"/>
  <c r="H71" i="4"/>
  <c r="G86" i="4"/>
  <c r="K87" i="4"/>
  <c r="F86" i="4"/>
  <c r="H84" i="4"/>
  <c r="N82" i="4"/>
  <c r="E81" i="4"/>
  <c r="K79" i="4"/>
  <c r="M77" i="4"/>
  <c r="H76" i="4"/>
  <c r="J74" i="4"/>
  <c r="E73" i="4"/>
  <c r="G71" i="4"/>
  <c r="M69" i="4"/>
  <c r="D68" i="4"/>
  <c r="J66" i="4"/>
  <c r="L64" i="4"/>
  <c r="I86" i="4"/>
  <c r="F83" i="4"/>
  <c r="N79" i="4"/>
  <c r="K76" i="4"/>
  <c r="H73" i="4"/>
  <c r="E70" i="4"/>
  <c r="D67" i="4"/>
  <c r="N63" i="4"/>
  <c r="L61" i="4"/>
  <c r="F59" i="4"/>
  <c r="D57" i="4"/>
  <c r="E54" i="4"/>
  <c r="N51" i="4"/>
  <c r="J49" i="4"/>
  <c r="I47" i="4"/>
  <c r="H45" i="4"/>
  <c r="G43" i="4"/>
  <c r="L41" i="4"/>
  <c r="L88" i="4"/>
  <c r="I85" i="4"/>
  <c r="F82" i="4"/>
  <c r="N78" i="4"/>
  <c r="K75" i="4"/>
  <c r="H72" i="4"/>
  <c r="N69" i="4"/>
  <c r="N66" i="4"/>
  <c r="M63" i="4"/>
  <c r="J61" i="4"/>
  <c r="E59" i="4"/>
  <c r="M56" i="4"/>
  <c r="D54" i="4"/>
  <c r="L51" i="4"/>
  <c r="I49" i="4"/>
  <c r="H47" i="4"/>
  <c r="F45" i="4"/>
  <c r="F43" i="4"/>
  <c r="K41" i="4"/>
  <c r="K88" i="4"/>
  <c r="H85" i="4"/>
  <c r="E82" i="4"/>
  <c r="M78" i="4"/>
  <c r="J75" i="4"/>
  <c r="G72" i="4"/>
  <c r="E69" i="4"/>
  <c r="M66" i="4"/>
  <c r="L63" i="4"/>
  <c r="I61" i="4"/>
  <c r="D59" i="4"/>
  <c r="L56" i="4"/>
  <c r="N53" i="4"/>
  <c r="K51" i="4"/>
  <c r="H49" i="4"/>
  <c r="G47" i="4"/>
  <c r="E45" i="4"/>
  <c r="E43" i="4"/>
  <c r="J41" i="4"/>
  <c r="J88" i="4"/>
  <c r="G85" i="4"/>
  <c r="D82" i="4"/>
  <c r="L78" i="4"/>
  <c r="I75" i="4"/>
  <c r="F72" i="4"/>
  <c r="D69" i="4"/>
  <c r="K66" i="4"/>
  <c r="K63" i="4"/>
  <c r="E61" i="4"/>
  <c r="N58" i="4"/>
  <c r="D56" i="4"/>
  <c r="M53" i="4"/>
  <c r="H51" i="4"/>
  <c r="G49" i="4"/>
  <c r="F47" i="4"/>
  <c r="M44" i="4"/>
  <c r="D43" i="4"/>
  <c r="I41" i="4"/>
  <c r="I88" i="4"/>
  <c r="F85" i="4"/>
  <c r="N81" i="4"/>
  <c r="K78" i="4"/>
  <c r="H75" i="4"/>
  <c r="E72" i="4"/>
  <c r="N68" i="4"/>
  <c r="M65" i="4"/>
  <c r="J63" i="4"/>
  <c r="K60" i="4"/>
  <c r="I58" i="4"/>
  <c r="N55" i="4"/>
  <c r="L53" i="4"/>
  <c r="G51" i="4"/>
  <c r="F49" i="4"/>
  <c r="D47" i="4"/>
  <c r="L44" i="4"/>
  <c r="N42" i="4"/>
  <c r="D41" i="4"/>
  <c r="H88" i="4"/>
  <c r="E85" i="4"/>
  <c r="M81" i="4"/>
  <c r="J78" i="4"/>
  <c r="G75" i="4"/>
  <c r="D72" i="4"/>
  <c r="M68" i="4"/>
  <c r="L65" i="4"/>
  <c r="H63" i="4"/>
  <c r="J60" i="4"/>
  <c r="G58" i="4"/>
  <c r="M55" i="4"/>
  <c r="J53" i="4"/>
  <c r="M50" i="4"/>
  <c r="E49" i="4"/>
  <c r="N46" i="4"/>
  <c r="H44" i="4"/>
  <c r="M42" i="4"/>
  <c r="C48" i="4"/>
  <c r="N87" i="4"/>
  <c r="K84" i="4"/>
  <c r="H81" i="4"/>
  <c r="E78" i="4"/>
  <c r="M74" i="4"/>
  <c r="J71" i="4"/>
  <c r="L68" i="4"/>
  <c r="K65" i="4"/>
  <c r="G63" i="4"/>
  <c r="I60" i="4"/>
  <c r="F58" i="4"/>
  <c r="L55" i="4"/>
  <c r="I53" i="4"/>
  <c r="L50" i="4"/>
  <c r="K48" i="4"/>
  <c r="G46" i="4"/>
  <c r="G44" i="4"/>
  <c r="L42" i="4"/>
  <c r="C45" i="4"/>
  <c r="G87" i="4"/>
  <c r="D84" i="4"/>
  <c r="L80" i="4"/>
  <c r="I77" i="4"/>
  <c r="F74" i="4"/>
  <c r="N70" i="4"/>
  <c r="G68" i="4"/>
  <c r="J65" i="4"/>
  <c r="J62" i="4"/>
  <c r="H60" i="4"/>
  <c r="M57" i="4"/>
  <c r="K55" i="4"/>
  <c r="L52" i="4"/>
  <c r="K50" i="4"/>
  <c r="I48" i="4"/>
  <c r="F46" i="4"/>
  <c r="F44" i="4"/>
  <c r="J42" i="4"/>
  <c r="C44" i="4"/>
  <c r="M86" i="4"/>
  <c r="J83" i="4"/>
  <c r="D77" i="4"/>
  <c r="I62" i="4"/>
  <c r="F55" i="4"/>
  <c r="J50" i="4"/>
  <c r="C43" i="4"/>
  <c r="L86" i="4"/>
  <c r="I83" i="4"/>
  <c r="F80" i="4"/>
  <c r="N76" i="4"/>
  <c r="K73" i="4"/>
  <c r="H70" i="4"/>
  <c r="K67" i="4"/>
  <c r="D65" i="4"/>
  <c r="H62" i="4"/>
  <c r="E60" i="4"/>
  <c r="G57" i="4"/>
  <c r="D55" i="4"/>
  <c r="J52" i="4"/>
  <c r="I50" i="4"/>
  <c r="E48" i="4"/>
  <c r="D46" i="4"/>
  <c r="D44" i="4"/>
  <c r="D42" i="4"/>
  <c r="C42" i="4"/>
  <c r="K86" i="4"/>
  <c r="H83" i="4"/>
  <c r="E80" i="4"/>
  <c r="M76" i="4"/>
  <c r="J73" i="4"/>
  <c r="G70" i="4"/>
  <c r="F67" i="4"/>
  <c r="M64" i="4"/>
  <c r="G62" i="4"/>
  <c r="D60" i="4"/>
  <c r="F57" i="4"/>
  <c r="N54" i="4"/>
  <c r="I52" i="4"/>
  <c r="G50" i="4"/>
  <c r="D48" i="4"/>
  <c r="N45" i="4"/>
  <c r="M43" i="4"/>
  <c r="N41" i="4"/>
  <c r="C41" i="4"/>
  <c r="F62" i="4"/>
  <c r="E57" i="4"/>
  <c r="J54" i="4"/>
  <c r="F50" i="4"/>
  <c r="J47" i="4"/>
  <c r="M45" i="4"/>
  <c r="M41" i="4"/>
  <c r="G80" i="4"/>
  <c r="E68" i="4"/>
  <c r="I65" i="4"/>
  <c r="G60" i="4"/>
  <c r="K52" i="4"/>
  <c r="H48" i="4"/>
  <c r="H42" i="4"/>
  <c r="L73" i="4"/>
  <c r="E44" i="4"/>
  <c r="J86" i="4"/>
  <c r="G83" i="4"/>
  <c r="D80" i="4"/>
  <c r="L76" i="4"/>
  <c r="I73" i="4"/>
  <c r="F70" i="4"/>
  <c r="E67" i="4"/>
  <c r="H64" i="4"/>
  <c r="G59" i="4"/>
  <c r="H52" i="4"/>
  <c r="L43" i="4"/>
  <c r="I70" i="4"/>
  <c r="H57" i="4"/>
  <c r="E46" i="4"/>
  <c r="C37" i="4"/>
  <c r="C3" i="4"/>
  <c r="L8" i="4"/>
  <c r="L22" i="4"/>
  <c r="N12" i="4"/>
  <c r="C26" i="4"/>
  <c r="G3" i="4"/>
  <c r="J18" i="4"/>
  <c r="K30" i="4"/>
  <c r="H3" i="4"/>
  <c r="N7" i="4"/>
  <c r="M29" i="4"/>
  <c r="E8" i="4"/>
  <c r="F21" i="4"/>
  <c r="G34" i="4"/>
  <c r="G33" i="4"/>
  <c r="D11" i="4"/>
  <c r="N20" i="4"/>
  <c r="I26" i="4"/>
  <c r="E7" i="4"/>
  <c r="K12" i="4"/>
  <c r="L25" i="4"/>
  <c r="M9" i="4"/>
  <c r="G13" i="4"/>
  <c r="E34" i="4"/>
  <c r="G9" i="4"/>
  <c r="F6" i="4"/>
  <c r="G19" i="4"/>
  <c r="H32" i="4"/>
  <c r="N9" i="4"/>
  <c r="D22" i="4"/>
  <c r="J14" i="4"/>
  <c r="M15" i="4"/>
  <c r="F5" i="4"/>
  <c r="G18" i="4"/>
  <c r="H31" i="4"/>
  <c r="F38" i="4"/>
  <c r="L38" i="4"/>
  <c r="H38" i="4"/>
  <c r="R2" i="4"/>
  <c r="T31" i="4"/>
  <c r="T15" i="4"/>
  <c r="V25" i="4"/>
  <c r="S35" i="4"/>
  <c r="S19" i="4"/>
  <c r="S3" i="4"/>
  <c r="S13" i="4"/>
  <c r="O26" i="4"/>
  <c r="O10" i="4"/>
  <c r="P7" i="4"/>
  <c r="W29" i="4"/>
  <c r="W13" i="4"/>
  <c r="V21" i="4"/>
  <c r="U33" i="4"/>
  <c r="U17" i="4"/>
  <c r="Q40" i="4"/>
  <c r="Q24" i="4"/>
  <c r="Q8" i="4"/>
  <c r="O32" i="4"/>
  <c r="O16" i="4"/>
  <c r="O29" i="4"/>
  <c r="W39" i="4"/>
  <c r="W23" i="4"/>
  <c r="W7" i="4"/>
  <c r="O5" i="4"/>
  <c r="S30" i="4"/>
  <c r="S14" i="4"/>
  <c r="R26" i="4"/>
  <c r="W4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<sst xmlns="http://schemas.openxmlformats.org/spreadsheetml/2006/main" count="1024" uniqueCount="404">
  <si>
    <t>Decision Date</t>
  </si>
  <si>
    <t>Business Case</t>
  </si>
  <si>
    <t>Short name</t>
  </si>
  <si>
    <t>Description</t>
  </si>
  <si>
    <t>Country</t>
  </si>
  <si>
    <t>Decision Type</t>
  </si>
  <si>
    <t>Decision Body</t>
  </si>
  <si>
    <t>Business Stream</t>
  </si>
  <si>
    <t>Project Manager</t>
  </si>
  <si>
    <t>Approval Status</t>
  </si>
  <si>
    <t>Topic Lead</t>
  </si>
  <si>
    <t>Market</t>
  </si>
  <si>
    <t>Credit</t>
  </si>
  <si>
    <t>Insurance</t>
  </si>
  <si>
    <t>ER</t>
  </si>
  <si>
    <t>QM</t>
  </si>
  <si>
    <t>sFD summer GAS BOTAS</t>
  </si>
  <si>
    <t>Summer GAS BOTAS</t>
  </si>
  <si>
    <t>5 TWh Jul-Nov Turkish gas to HU - Deviating limit request @RC</t>
  </si>
  <si>
    <t>TUR</t>
  </si>
  <si>
    <t>sFD</t>
  </si>
  <si>
    <t>CCO</t>
  </si>
  <si>
    <t>Gas Origination</t>
  </si>
  <si>
    <t>Sergii</t>
  </si>
  <si>
    <t>Roberto, Martina</t>
  </si>
  <si>
    <t>FD Maasvlakte PPA</t>
  </si>
  <si>
    <t>Maasvlakte PPA</t>
  </si>
  <si>
    <t>Uniper to submit binding PPA bid by Q3/2023</t>
  </si>
  <si>
    <t>NL</t>
  </si>
  <si>
    <t>FD</t>
  </si>
  <si>
    <t>BoM</t>
  </si>
  <si>
    <t>H2+AMM+SAF</t>
  </si>
  <si>
    <t>Stuckmann</t>
  </si>
  <si>
    <t>Viorela</t>
  </si>
  <si>
    <t>Martina</t>
  </si>
  <si>
    <t>Info H2 strategy review</t>
  </si>
  <si>
    <t>Info</t>
  </si>
  <si>
    <t>Stefan Gehrs</t>
  </si>
  <si>
    <t>Woodside Europe DES extension and Gate extension. 2 deals</t>
  </si>
  <si>
    <t>Woodside Europe DES extension and Gate extension</t>
  </si>
  <si>
    <t>8 yeard 2031 -2039. Additional regas capacity. Combined 10 year/3 bcm Gate extension and 10 year extension of the Woodside Europe DES contract</t>
  </si>
  <si>
    <t>LNG</t>
  </si>
  <si>
    <t>Filippo</t>
  </si>
  <si>
    <t>Gonyu GT</t>
  </si>
  <si>
    <t>Argentinian gas turbines to be sold or kept (decision).</t>
  </si>
  <si>
    <t>Franziska</t>
  </si>
  <si>
    <t>Rahul/Michael</t>
  </si>
  <si>
    <t>SD BL2F (Black Liquor to Fuel)</t>
  </si>
  <si>
    <t>BL2F (Black Liquor to Fuel)</t>
  </si>
  <si>
    <t>Use of "Black Liquor" to create clean, high-quality bioful. Black liquor is a side-stream of the chemical pulping industry that can be transformed into fuel, reducing waste and providing an alternative to fossil fuels.</t>
  </si>
  <si>
    <t>Dinah Dux (no PM)</t>
  </si>
  <si>
    <t>Eduardo</t>
  </si>
  <si>
    <t>Frederik</t>
  </si>
  <si>
    <t>FD Ume ? River</t>
  </si>
  <si>
    <t>Ume? River</t>
  </si>
  <si>
    <t>Upgrade hydro + new built 80 MW</t>
  </si>
  <si>
    <t>SE</t>
  </si>
  <si>
    <t>Asset Development</t>
  </si>
  <si>
    <t>FD TIWAG SRS extension</t>
  </si>
  <si>
    <t>TIWAG SRS extension</t>
  </si>
  <si>
    <t>Renewal of contract (expiry 9/24)</t>
  </si>
  <si>
    <t>GER</t>
  </si>
  <si>
    <t>ABC</t>
  </si>
  <si>
    <t>Buente?</t>
  </si>
  <si>
    <t>Michael (TBC)</t>
  </si>
  <si>
    <t>Michael</t>
  </si>
  <si>
    <t>FD Shamrok</t>
  </si>
  <si>
    <t>Shamrok</t>
  </si>
  <si>
    <t>Capex 7/8 mEur in order to keep (greener) asset, smilar to Westerholt and sell heat</t>
  </si>
  <si>
    <t>DE</t>
  </si>
  <si>
    <t>Pilot cracker Gelsenkirchen(Mar 2024)</t>
  </si>
  <si>
    <t>Pilot cracker.</t>
  </si>
  <si>
    <t>Large scale cracker 2027
FD GreenWHV (Import Terminal) incl. Ammonia Cracker to sell H2</t>
  </si>
  <si>
    <t>Large scale cracker 2027. FD GreenWHV (Import Terminal) incl. Ammonia Cracker to sell H2</t>
  </si>
  <si>
    <t>Large-scale cracker depending on success of pilot cracker in Gelsenkirchen, terminal and rail road. Ammonia terminal 2028</t>
  </si>
  <si>
    <t>Arnold Schröder</t>
  </si>
  <si>
    <t>Hagen Meiburg</t>
  </si>
  <si>
    <t>Ulf?</t>
  </si>
  <si>
    <t>?</t>
  </si>
  <si>
    <t>FD ICS Ferrero</t>
  </si>
  <si>
    <t>ICS Ferrero</t>
  </si>
  <si>
    <t>100 mEur Biomass plant (need for dev budget) O&amp;M only + biomass procurement</t>
  </si>
  <si>
    <t>ICS</t>
  </si>
  <si>
    <t>Anas Elyas, Andreas Brandt (Commercial)</t>
  </si>
  <si>
    <t>Giorgio, Michael</t>
  </si>
  <si>
    <t>Ulf</t>
  </si>
  <si>
    <t>re-FD Scholven III Budget overrun (30mEur&lt;300mEur tot)</t>
  </si>
  <si>
    <t>Scholven III Budget overrun (re-FD) (30mEur&lt;300mEur tot)</t>
  </si>
  <si>
    <t>Maybe info only</t>
  </si>
  <si>
    <t>re-FD</t>
  </si>
  <si>
    <t>Asset management</t>
  </si>
  <si>
    <t>Martin Schulze Darup</t>
  </si>
  <si>
    <t>FD ICS Yara (Netherlands)</t>
  </si>
  <si>
    <t>ICS Yara (Netherlands)</t>
  </si>
  <si>
    <t>Biomass Boiler ICS (NL) - 45 Mio Capex</t>
  </si>
  <si>
    <t>Zubair Mohammad</t>
  </si>
  <si>
    <t>FD ICS Sabic (+ Cargill)</t>
  </si>
  <si>
    <t>ICS Sabic (+ Cargill)</t>
  </si>
  <si>
    <t>Biomass Boiler ICS (NL)</t>
  </si>
  <si>
    <t>Ron Hoogsteen</t>
  </si>
  <si>
    <t>Damian</t>
  </si>
  <si>
    <t>Giorgio</t>
  </si>
  <si>
    <t xml:space="preserve">Nicolas, Damian </t>
  </si>
  <si>
    <t>sFD PV at UST site</t>
  </si>
  <si>
    <t>PV at UST site</t>
  </si>
  <si>
    <t>Storage</t>
  </si>
  <si>
    <t>Arne Hoeffken</t>
  </si>
  <si>
    <t>Re-SD Bio LNG - liquefaction facility</t>
  </si>
  <si>
    <t>Bio LNG - liquefaction facility (re-SD)</t>
  </si>
  <si>
    <t>4 Mio budget (permitting and engineering) - Shell.</t>
  </si>
  <si>
    <t>SD</t>
  </si>
  <si>
    <t>SD Approving Body</t>
  </si>
  <si>
    <t>Biomethane</t>
  </si>
  <si>
    <t>Hohaus, Fabian</t>
  </si>
  <si>
    <t>Franziska, Sergii</t>
  </si>
  <si>
    <t xml:space="preserve">AMMONIA TARGET PORTFOLIO </t>
  </si>
  <si>
    <t>Extension of the target ammonia portoflio</t>
  </si>
  <si>
    <t>ALL</t>
  </si>
  <si>
    <t>Käfer, Carsten</t>
  </si>
  <si>
    <t>Eduardo/Giorgio</t>
  </si>
  <si>
    <t>Andreas, Giorgio</t>
  </si>
  <si>
    <t>FD Rotterdam heat</t>
  </si>
  <si>
    <t>Rotterdam heat</t>
  </si>
  <si>
    <t>Sebastian Walth</t>
  </si>
  <si>
    <t>E-boiler Huntsman (port of Rotterdam)</t>
  </si>
  <si>
    <t>15/20 mio e boiler opportunity</t>
  </si>
  <si>
    <t>SD ICS Wrexham Power Energy Centre</t>
  </si>
  <si>
    <t>ICS Wrexham Power Energy Centre</t>
  </si>
  <si>
    <t>brown field (Kellog is the potential customer)</t>
  </si>
  <si>
    <t>UK</t>
  </si>
  <si>
    <t>SD Business Strategy - Power Trading Croatia/Eastern Europe</t>
  </si>
  <si>
    <t>Business Strategy - Power Trading Croatia/Eastern Europe</t>
  </si>
  <si>
    <t>approve EEX power trading</t>
  </si>
  <si>
    <t>other</t>
  </si>
  <si>
    <t>Power Trading</t>
  </si>
  <si>
    <t>Marina Seeber</t>
  </si>
  <si>
    <t>Daniel Lang</t>
  </si>
  <si>
    <t>Daniel</t>
  </si>
  <si>
    <t>SD Heat Galileistraat</t>
  </si>
  <si>
    <t>Heat Galileistraat</t>
  </si>
  <si>
    <t>partnership with Eneco to use waste incineration heat</t>
  </si>
  <si>
    <t>SD Maasvlakte Bio Refinery</t>
  </si>
  <si>
    <t>Maasvlakte Bio Refinery</t>
  </si>
  <si>
    <t>Bio Refinery in Maasvlakte</t>
  </si>
  <si>
    <t>Decarbonization</t>
  </si>
  <si>
    <t>SD Oman Ammonia DEME</t>
  </si>
  <si>
    <t>Oman Ammonia DEME</t>
  </si>
  <si>
    <t>Ammonia offtake - termsheet signature</t>
  </si>
  <si>
    <t>Oman</t>
  </si>
  <si>
    <t>Sandra</t>
  </si>
  <si>
    <t/>
  </si>
  <si>
    <t>FD Taylor's lane real estate sale</t>
  </si>
  <si>
    <t>Taylor's lane real estate sale</t>
  </si>
  <si>
    <t>Procurement</t>
  </si>
  <si>
    <t>Susanne Miarka, Adam Archer</t>
  </si>
  <si>
    <t>ulf</t>
  </si>
  <si>
    <t>sFD - Hynergy project</t>
  </si>
  <si>
    <t>Hynergy project</t>
  </si>
  <si>
    <t>2 PPAs and flex optimization around elctrolyzer in Bavaria</t>
  </si>
  <si>
    <t>Gennaro lombardo</t>
  </si>
  <si>
    <t>Lukas</t>
  </si>
  <si>
    <t xml:space="preserve">SD Hamburg land </t>
  </si>
  <si>
    <t xml:space="preserve">Hamburg land </t>
  </si>
  <si>
    <t>securing land in Hamburg for decarbonization opportunities</t>
  </si>
  <si>
    <t>Micheal Huskens</t>
  </si>
  <si>
    <t>Hagen</t>
  </si>
  <si>
    <t>Re-FD Irsching 6</t>
  </si>
  <si>
    <t>Irsching 6</t>
  </si>
  <si>
    <t>Commissioning Gas increase (Ansaldo delays)</t>
  </si>
  <si>
    <t>Bernd Stocker</t>
  </si>
  <si>
    <t>Giorgio, Viorela</t>
  </si>
  <si>
    <t>SD Maasvlakte CCGT</t>
  </si>
  <si>
    <t>Maasvlakte CCGT</t>
  </si>
  <si>
    <t>Challenged by dropof claim ( discussing with Siemens)</t>
  </si>
  <si>
    <t>Alex Micajkov</t>
  </si>
  <si>
    <t>SD Geothermal Den Hague</t>
  </si>
  <si>
    <t>Geothermal Den Hague</t>
  </si>
  <si>
    <t>Geothermal installation at our site at The Hague, in partnership with Haagse Aardwarmte and Eneco</t>
  </si>
  <si>
    <t>Bas Geerdes</t>
  </si>
  <si>
    <t>Giorgio, Franziska</t>
  </si>
  <si>
    <t>SD ICS Velocys / Altalto Concept Design</t>
  </si>
  <si>
    <t>ICS Velocys / Altalto Concept Design</t>
  </si>
  <si>
    <t>Innovative ICS solution UK - green energy supply for air fuel</t>
  </si>
  <si>
    <t>Jon Cooper</t>
  </si>
  <si>
    <t>sSD Neptune</t>
  </si>
  <si>
    <t>Neptune</t>
  </si>
  <si>
    <t>8.5 bcm p.a. Black sea gas field in Romania</t>
  </si>
  <si>
    <t>RO/HU/AT</t>
  </si>
  <si>
    <t>sSD</t>
  </si>
  <si>
    <t>Arp, Peter</t>
  </si>
  <si>
    <t>Roberto/Martina</t>
  </si>
  <si>
    <t>FD Germany Easter Package</t>
  </si>
  <si>
    <t>Germany Easter Package</t>
  </si>
  <si>
    <t>Irsching (maybe) &amp; Huntorf w/ Siemens</t>
  </si>
  <si>
    <t>BS Hydrogen Pilot Cavern - HPC</t>
  </si>
  <si>
    <t>Hydrogen Pilot Cavern - HPC</t>
  </si>
  <si>
    <t>BS</t>
  </si>
  <si>
    <t>Rebecca Zobel?</t>
  </si>
  <si>
    <t>Rahul</t>
  </si>
  <si>
    <t>FD Biomethane midstream Enagas Renovable</t>
  </si>
  <si>
    <t>Biomethane midstream Enagas Renovable</t>
  </si>
  <si>
    <t>Deal in Spain with Enagas Renovable. From the deal description it has LTV&gt;400m and P95&gt;25m</t>
  </si>
  <si>
    <t>SPA</t>
  </si>
  <si>
    <t>Patricia Gutierrez Blanco</t>
  </si>
  <si>
    <t>SD Hamburg green fuels IKOZUKA</t>
  </si>
  <si>
    <t>Hamburg green fuels IKOZUKA</t>
  </si>
  <si>
    <t>Heat buffer</t>
  </si>
  <si>
    <t>FD Oman LNG</t>
  </si>
  <si>
    <t>Oman LNG</t>
  </si>
  <si>
    <t>willing to discuss shorter tenor</t>
  </si>
  <si>
    <t>Dennis</t>
  </si>
  <si>
    <t>Walter</t>
  </si>
  <si>
    <t>Filippo, Damian</t>
  </si>
  <si>
    <t>7/1/2023?</t>
  </si>
  <si>
    <t>Portfolio review and Fossil Fleet Review 23</t>
  </si>
  <si>
    <t>info session</t>
  </si>
  <si>
    <t>All</t>
  </si>
  <si>
    <t>Babak Mousavi</t>
  </si>
  <si>
    <t>Giorgio, Lukas K</t>
  </si>
  <si>
    <t>End Aug 2023</t>
  </si>
  <si>
    <t>Grain battery. 11 m final investment. Jaime</t>
  </si>
  <si>
    <t>Capex ~11.5mn GBP</t>
  </si>
  <si>
    <t>end of year</t>
  </si>
  <si>
    <t>BS Pre feed study compressed air (res to H2)</t>
  </si>
  <si>
    <t>Pre feed study compressed air (res to H2)</t>
  </si>
  <si>
    <t>Q1</t>
  </si>
  <si>
    <t>DUBAI/BIOERDGAS/BBL?</t>
  </si>
  <si>
    <t>M&amp;A sell list (Q1 earliest)</t>
  </si>
  <si>
    <t>Q1 2024</t>
  </si>
  <si>
    <t>FD H2 Maasvlakte</t>
  </si>
  <si>
    <t>H2 Maasvlakte</t>
  </si>
  <si>
    <t>200 million with a 500 million PPA on top, making the project potentially to 1 billion. Electrolyser construction with capacity of 100 MW in the first phase and up to 500 MW in later phases.</t>
  </si>
  <si>
    <t>Natalie Langer</t>
  </si>
  <si>
    <t>Q1 2025</t>
  </si>
  <si>
    <t>FD SkyFuels</t>
  </si>
  <si>
    <t>SkyFuels</t>
  </si>
  <si>
    <t>Q4 2023</t>
  </si>
  <si>
    <t xml:space="preserve">Chemelot Syngas </t>
  </si>
  <si>
    <t>Production of sustainable gas to replace natural gas in chemical production processess</t>
  </si>
  <si>
    <t>Ishika Chakraborty</t>
  </si>
  <si>
    <t>FD Ratcliffe Freeport Tender</t>
  </si>
  <si>
    <t>Ratcliffe Freeport Tender</t>
  </si>
  <si>
    <t>Tender to provide utlities to a free-tax airport + electrical infrastructure (link to EMERGE)</t>
  </si>
  <si>
    <t>Peter Brady</t>
  </si>
  <si>
    <t>PrepNote_3</t>
  </si>
  <si>
    <t>Prep Status</t>
  </si>
  <si>
    <t>Filter status</t>
  </si>
  <si>
    <t>Date</t>
  </si>
  <si>
    <t>prep done</t>
  </si>
  <si>
    <t>RAPV (m€)</t>
  </si>
  <si>
    <t>RAROC %</t>
  </si>
  <si>
    <t>RC (m€)</t>
  </si>
  <si>
    <t>Mar risk (m€)</t>
  </si>
  <si>
    <t>Cred risk (m€)</t>
  </si>
  <si>
    <t>Liq risk (m€)</t>
  </si>
  <si>
    <t>Op risk (m€)</t>
  </si>
  <si>
    <t>Chart label</t>
  </si>
  <si>
    <t>Slide</t>
  </si>
  <si>
    <t>SD Hungary Growth</t>
  </si>
  <si>
    <t>HUN</t>
  </si>
  <si>
    <t>AO</t>
  </si>
  <si>
    <t>Simon Balmer</t>
  </si>
  <si>
    <t>Cancelled</t>
  </si>
  <si>
    <t>Ying</t>
  </si>
  <si>
    <t>Hungary Growth</t>
  </si>
  <si>
    <t>LKSG/Supply Chain act 2023</t>
  </si>
  <si>
    <t>Compliance</t>
  </si>
  <si>
    <t>Dandrea Giangiacomo</t>
  </si>
  <si>
    <t>Acknowledged</t>
  </si>
  <si>
    <t>Dirk</t>
  </si>
  <si>
    <t>ARTET Project (confidential)</t>
  </si>
  <si>
    <t>Nicolas</t>
  </si>
  <si>
    <t xml:space="preserve">SD Biomethane CHP Eggolsheim </t>
  </si>
  <si>
    <t>M&amp;A</t>
  </si>
  <si>
    <t>Russinger Lisa - moved to M&amp;A?</t>
  </si>
  <si>
    <t>Conditional</t>
  </si>
  <si>
    <t>Sergii, Franziska</t>
  </si>
  <si>
    <t xml:space="preserve">Biomethane CHP Eggolsheim </t>
  </si>
  <si>
    <t>https://uniper.sharepoint.com/:p:/r/sites/OGrp_RiskManagement-InvestmentAppraisal/Shared%20Documents/General/M_and_A/Biomethane/Eggolsheim/23-01-11_Eggolsheim%20-%20SD%20Paper%20V2.pptx?d=wcbe7fdc4246f4e95924b789f3330a9fc&amp;csf=1&amp;web=1&amp;e=FzYqBA</t>
  </si>
  <si>
    <t>FD Prism Energy int - LNG sale</t>
  </si>
  <si>
    <t>A. Gemballa, V. Carderera</t>
  </si>
  <si>
    <t>Andreas</t>
  </si>
  <si>
    <t>Prism Energy int - LNG sale</t>
  </si>
  <si>
    <t>SD HyLight</t>
  </si>
  <si>
    <t>James Volkner/Nick Hallen(?)</t>
  </si>
  <si>
    <t>Approved</t>
  </si>
  <si>
    <t>Damian, Nicolas</t>
  </si>
  <si>
    <t>HyLight</t>
  </si>
  <si>
    <t>FD Gate Open Season (4th tank) - now with SB</t>
  </si>
  <si>
    <t>Victoria Carderera</t>
  </si>
  <si>
    <t>Rejected</t>
  </si>
  <si>
    <t>Gate Open Season (4th tank) - now with SB</t>
  </si>
  <si>
    <t>SD Killingholm Masterplan</t>
  </si>
  <si>
    <t>Gavin Rowson</t>
  </si>
  <si>
    <t>Killingholm Masterplan</t>
  </si>
  <si>
    <t>sSD Project Calvin</t>
  </si>
  <si>
    <t>Innovation</t>
  </si>
  <si>
    <t>Keimes David</t>
  </si>
  <si>
    <t>Project Calvin</t>
  </si>
  <si>
    <t>re-sFD OPD</t>
  </si>
  <si>
    <t>PPA</t>
  </si>
  <si>
    <t>Sandra, Dominik</t>
  </si>
  <si>
    <t>OPD</t>
  </si>
  <si>
    <t>https://uniper.sharepoint.com/:p:/r/sites/OGrp_RiskManagement-InvestmentAppraisal/Shared%20Documents/General/CCO_Origination/01%20-%20OPD%20Spain%20PPA/05%20-%20Risk%20KPI/FD_OPD%20Energy_RiskKPI_final.pptx?d=wae482f344e2040c69b907628e80ae30a&amp;csf=1&amp;web=1&amp;e=B4QF79</t>
  </si>
  <si>
    <t>sFD Agder Energi SE2 25 MW sale</t>
  </si>
  <si>
    <t>NO</t>
  </si>
  <si>
    <t>Morten Erik Petterson</t>
  </si>
  <si>
    <t>Roberto</t>
  </si>
  <si>
    <t>Agder Energi SE2 25 MW sale</t>
  </si>
  <si>
    <t>SD ICS Ferrero</t>
  </si>
  <si>
    <t>info H2 Reallabor Energiepark Bad Lauchstädt</t>
  </si>
  <si>
    <t>Markus Hirschvogel</t>
  </si>
  <si>
    <t>Sandra, Giorgio</t>
  </si>
  <si>
    <t>Reallabor Energiepark Bad Lauchstädt</t>
  </si>
  <si>
    <t>FD 2 LT vessel charter</t>
  </si>
  <si>
    <t>Thomas Hajjar/ Niels</t>
  </si>
  <si>
    <t>2 LT vessel charter</t>
  </si>
  <si>
    <t>https://uniper.sharepoint.com/:p:/r/sites/OGrp_RiskManagement-InvestmentAppraisal/Shared%20Documents/General/CCO_Origination/LNG/FD%20Alpha%20Gas%202%20Vessel%20Charter/20230302%20Alpha%20Gas%202%20Vessel%20Charter%20-%20Risk%20KPIs.pptx?d=w3b7b9a13c8cf4afea41bb3907b624e8c&amp;csf=1&amp;web=1&amp;e=GS7YdA</t>
  </si>
  <si>
    <t>sFD INEOS gas supply extension</t>
  </si>
  <si>
    <t>UES</t>
  </si>
  <si>
    <t xml:space="preserve">Rebecca </t>
  </si>
  <si>
    <t>Ann-Christine</t>
  </si>
  <si>
    <t>INEOS gas supply extension</t>
  </si>
  <si>
    <t>https://uniper.sharepoint.com/:p:/r/sites/OGrp_RiskManagement-InvestmentAppraisal/Shared%20Documents/General/CCO_Gas/INEOS%20sFD%20for%207.2%20TWh%20Cal2023%20Full%20Supply/sFD%20INEOS%20Risk%20slide%2020230418.pptx?d=wb5e06a403178429fa2bfd969764c785c&amp;csf=1&amp;web=1&amp;e=ARderW</t>
  </si>
  <si>
    <t>FD Augusta  PPAs - confirmation</t>
  </si>
  <si>
    <t>SWE</t>
  </si>
  <si>
    <t>Daniel Voss</t>
  </si>
  <si>
    <t>Augusta  PPAs - confirmation</t>
  </si>
  <si>
    <t>BS e-fuels Upstream</t>
  </si>
  <si>
    <t>Kai Baumbgarten</t>
  </si>
  <si>
    <t>E-Fuels Upstream</t>
  </si>
  <si>
    <t>FD H2 Reallabor Energiepark Bad Lauchstädt</t>
  </si>
  <si>
    <t>H2 Reallabor Energiepark Bad Lauchstädt</t>
  </si>
  <si>
    <t>SD E-Fuels / SkyFuelH2 Sweden</t>
  </si>
  <si>
    <t>Daniel Werhli / Arne Hauner / Teodora Tinkova</t>
  </si>
  <si>
    <t>E-Fuels / SkyFuelH2 Sweden</t>
  </si>
  <si>
    <t>info: a view on Uniper‘s risk structure</t>
  </si>
  <si>
    <t>Risk Management</t>
  </si>
  <si>
    <t xml:space="preserve">Franziska </t>
  </si>
  <si>
    <t>Svetlana, Nicolas</t>
  </si>
  <si>
    <t>Rainer</t>
  </si>
  <si>
    <t>A view on Uniper‘s risk structure</t>
  </si>
  <si>
    <t>FD Trafigura Offtake</t>
  </si>
  <si>
    <t>Gas Trading</t>
  </si>
  <si>
    <t>Walter, Rahul</t>
  </si>
  <si>
    <t>Trafigura Offtake</t>
  </si>
  <si>
    <t>https://uniper.sharepoint.com/:p:/r/sites/OGrp_RiskManagement-InvestmentAppraisal/Shared%20Documents/General/CCO_Gas/Trafigura%20Tracker%20GY2023-GY2027/Trafigura_Tracker_Risk_Slide_20230323.pptx?d=wd5f3a065694a4edf98cc0d9c60d93b3e&amp;csf=1&amp;web=1&amp;e=HwAWDK</t>
  </si>
  <si>
    <t>sFD ExxonMobil Helium RFP 2025</t>
  </si>
  <si>
    <t>US</t>
  </si>
  <si>
    <t>CCO GAS</t>
  </si>
  <si>
    <t>Schabbel, Christian</t>
  </si>
  <si>
    <t xml:space="preserve">Walter, Giorgio </t>
  </si>
  <si>
    <t>Martina, Nicolas</t>
  </si>
  <si>
    <t>ExxonMobil Helium RFP 2025</t>
  </si>
  <si>
    <t>https://uniper.sharepoint.com/:p:/r/sites/OGrp_RiskManagement-InvestmentAppraisal/Shared%20Documents/General/CCO_Gas/Helium_ExMo_25/2023-04-26-FD-ExMo25-RiskSlide.pptx?d=wd178e03ef3d54ad38413c51ad1e7a8c3&amp;csf=1&amp;web=1&amp;e=gsqd9K</t>
  </si>
  <si>
    <t>SkyFuelH2 Sweden</t>
  </si>
  <si>
    <t>FD VITOL DES</t>
  </si>
  <si>
    <t>VITOL DES</t>
  </si>
  <si>
    <t>https://uniper.sharepoint.com/:p:/r/sites/OGrp_RiskManagement-InvestmentAppraisal/Shared%20Documents/General/CCO_Origination/LNG/FD%20Vitol%20FOB%20DES%20purchase/20230505%20Vitol%20FOB%20%26%20DES%20-%20Risk%20KPIs%20(FINAL).pptx?d=w377ed2e6dd1c4b21bc137b9cc31f99af&amp;csf=1&amp;web=1&amp;e=bundfk</t>
  </si>
  <si>
    <t>FD VITOL FOB</t>
  </si>
  <si>
    <t>VITOL FOB</t>
  </si>
  <si>
    <t>FD OVT return to Market</t>
  </si>
  <si>
    <t>Peter Larsson</t>
  </si>
  <si>
    <t>Michael, Giorgio</t>
  </si>
  <si>
    <t>OVT return to Market</t>
  </si>
  <si>
    <t>FD gate 1bcm 27-31</t>
  </si>
  <si>
    <t>NED</t>
  </si>
  <si>
    <t xml:space="preserve">Carderera, Victoria </t>
  </si>
  <si>
    <t>Gate 1bcm 27-31</t>
  </si>
  <si>
    <t>https://uniper.sharepoint.com/:p:/r/sites/OGrp_RiskManagement-InvestmentAppraisal/Shared%20Documents/General/CCO_Origination/LNG/FD%20Gate%201bcm%20capacity%20increase%2027-31/FD%20Gate%201bcm%2027-31.pptx?d=w19ff9486d6914c90b18da38bbf0136bc&amp;csf=1&amp;web=1&amp;e=IvoUsU</t>
  </si>
  <si>
    <t>sFD - Battery Karlshamn - Hydro II++</t>
  </si>
  <si>
    <t>COO</t>
  </si>
  <si>
    <t>Alex Micajkov. Plotnikova, Ekaterina / Bergström Lars BuCo</t>
  </si>
  <si>
    <t>Eduardo, Giorgio</t>
  </si>
  <si>
    <t>Battery Karlshamn - Hydro II++</t>
  </si>
  <si>
    <t>https://uniper.sharepoint.com/:p:/r/sites/OGrp_RiskManagement-InvestmentAppraisal/Shared%20Documents/General/Asset_Management_and_Operations/Nordic/Battery%20Karlshamn/Risk%20slide%20-%20sFD%20Battery%20Karlshamn.pptx?d=wfdca3bcd6e5a4ab3b027ecabb9fef378&amp;csf=1&amp;web=1&amp;e=S1Yw1h'</t>
  </si>
  <si>
    <t>SD 2 CNQ CCS</t>
  </si>
  <si>
    <t>2 CNQ CCS</t>
  </si>
  <si>
    <t>SD CERES</t>
  </si>
  <si>
    <t>Ernesto Soria Lopez/Julia Ringel</t>
  </si>
  <si>
    <t>CERES</t>
  </si>
  <si>
    <t xml:space="preserve">mini-FD Polish capacity market </t>
  </si>
  <si>
    <t>PL</t>
  </si>
  <si>
    <t>Camilo</t>
  </si>
  <si>
    <t>Ulf, Helena</t>
  </si>
  <si>
    <t xml:space="preserve">Polish capacity market </t>
  </si>
  <si>
    <t>https://uniper.sharepoint.com/:p:/r/sites/OGrp_RiskManagement-InvestmentAppraisal/Shared%20Documents/General/CCO_Origination/21%20-%20Polish%20Capacity%20Market/2023%2007%2019%20Polish%20Capacity%20Market%20-%20miniFD%20-%20Risk%20Rev6.pptx?d=w3e3e31724af34174818986028be39d87&amp;csf=1&amp;web=1&amp;e=W7nGNg</t>
  </si>
  <si>
    <t>info HAPPURG Revitalization</t>
  </si>
  <si>
    <t>Sebastian Kanzer, Stefan Boderke</t>
  </si>
  <si>
    <t>HAPPURG Revitalization (info)</t>
  </si>
  <si>
    <t>https://uniper.sharepoint.com/:p:/r/sites/OGrp_RiskManagement-InvestmentAppraisal/Shared%20Documents/General/Asset_Management_and_Operations/Germany/Happurg/0723%20-%20Mgmt%20Update/230713%20-%20HAP%20-%20Risk%20Slide.pptx?d=wa840fcbe4dfc4d7fb264195101256cf2&amp;csf=1&amp;web=1&amp;e=P71jSq</t>
  </si>
  <si>
    <t>Woodside Europe DES extension and gate extension. 2 deals</t>
  </si>
  <si>
    <t>FD Taylor's lane real estate sale - Project Lee</t>
  </si>
  <si>
    <t>Taylor's lane  - Project Lee</t>
  </si>
  <si>
    <t>https://uniper.sharepoint.com/:p:/r/sites/OGrp_RiskManagement-InvestmentAppraisal/Shared%20Documents/General/Procurement_and_real_estate/Taylor%27s%20Lane%20-%20project%20Lee/Risk_Slide%20-%20Project%20Lee%2020230810FF.pptx?d=waf8edff2b18d4540870d97d43ddac14c&amp;csf=1&amp;web=1&amp;e=geKWS4</t>
  </si>
  <si>
    <t>sSD Xlinks MoU</t>
  </si>
  <si>
    <t>Xlinks MoU</t>
  </si>
  <si>
    <t>FD Gonyu GT</t>
  </si>
  <si>
    <t>HU</t>
  </si>
  <si>
    <t>Open</t>
  </si>
  <si>
    <t>SD Grain battery. 11 m final investment</t>
  </si>
  <si>
    <t>Jamie</t>
  </si>
  <si>
    <t>Grain battery</t>
  </si>
  <si>
    <t>https://uniper.sharepoint.com/:p:/r/sites/OGrp_RiskManagement-InvestmentAppraisal/Shared%20Documents/General/Asset_Management_and_Operations/UK/Battery_Grain/SD_Risk%20Management%20%E2%80%93%20Grain_Battery_Final.pptx?d=w9b4e556a10fa42699c29b61b207b61a2&amp;csf=1&amp;web=1&amp;e=B0nM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</si>
</sst>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409]d\-mmm\-yy;@"/>
    <numFmt numFmtId="165" formatCode="dd/mm/yyyy;@"/>
    <numFmt numFmtId="166" formatCode="[$-409]d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164" fontId="0" fillId="0" borderId="0" xfId="0" applyNumberFormat="1"/>
    <xf numFmtId="0" fontId="0" fillId="6" borderId="0" xfId="0" applyFill="1"/>
    <xf numFmtId="10" fontId="0" fillId="6" borderId="0" xfId="0" applyNumberFormat="1" applyFill="1"/>
    <xf numFmtId="43" fontId="0" fillId="6" borderId="0" xfId="1" applyFont="1" applyFill="1"/>
    <xf numFmtId="0" fontId="2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2" fontId="0" fillId="6" borderId="0" xfId="0" applyNumberFormat="1" applyFill="1"/>
    <xf numFmtId="14" fontId="0" fillId="0" borderId="0" xfId="0" applyNumberFormat="1"/>
    <xf numFmtId="0" fontId="4" fillId="7" borderId="0" xfId="0" applyFont="1" applyFill="1"/>
    <xf numFmtId="166" fontId="7" fillId="0" borderId="1" xfId="0" applyNumberFormat="1" applyFont="1" applyBorder="1"/>
    <xf numFmtId="0" fontId="4" fillId="8" borderId="1" xfId="0" applyFont="1" applyFill="1" applyBorder="1"/>
    <xf numFmtId="0" fontId="7" fillId="0" borderId="1" xfId="0" applyFont="1" applyBorder="1"/>
    <xf numFmtId="165" fontId="0" fillId="0" borderId="0" xfId="0" applyNumberFormat="1"/>
    <xf numFmtId="0" fontId="8" fillId="0" borderId="0" xfId="2" quotePrefix="1"/>
    <xf numFmtId="0" fontId="8" fillId="0" borderId="0" xfId="2"/>
    <xf numFmtId="0" fontId="0" fillId="9" borderId="0" xfId="0" applyFill="1"/>
    <xf numFmtId="43" fontId="2" fillId="6" borderId="0" xfId="1" applyFont="1" applyFill="1"/>
    <xf numFmtId="10" fontId="2" fillId="6" borderId="0" xfId="0" applyNumberFormat="1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1" defaultTableStyle="TableStyleMedium2" defaultPivotStyle="PivotStyleLight16">
    <tableStyle name="Table Style 1" pivot="0" count="0" xr9:uid="{66B4597D-713C-4E68-80E3-EB422D971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OGrp_RiskManagement-InvestmentAppraisal/Shared%20Documents/General/_Overview/2023/IA_overview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ping"/>
      <sheetName val="Pivot"/>
      <sheetName val="RiskSerializationData"/>
      <sheetName val="rsklibSimData"/>
      <sheetName val="Main"/>
      <sheetName val="BoM Dates 2023"/>
      <sheetName val="data_Validation"/>
    </sheetNames>
    <sheetDataSet>
      <sheetData sheetId="0"/>
      <sheetData sheetId="1"/>
      <sheetData sheetId="2"/>
      <sheetData sheetId="3"/>
      <sheetData sheetId="4">
        <row r="6">
          <cell r="D6" t="str">
            <v>worked out by insurance</v>
          </cell>
          <cell r="E6">
            <v>45047</v>
          </cell>
          <cell r="F6" t="str">
            <v>CNQ4 Outage (only 3 mio capex)</v>
          </cell>
          <cell r="G6" t="str">
            <v>return to service 31/5 - stator ok - rotor good</v>
          </cell>
          <cell r="H6" t="str">
            <v>UK</v>
          </cell>
          <cell r="I6" t="str">
            <v>FD</v>
          </cell>
          <cell r="J6" t="str">
            <v>BoM</v>
          </cell>
          <cell r="O6" t="str">
            <v>Pipeline</v>
          </cell>
          <cell r="Q6" t="str">
            <v>open</v>
          </cell>
          <cell r="W6" t="str">
            <v>Ulf</v>
          </cell>
        </row>
        <row r="7">
          <cell r="D7" t="str">
            <v>DEAD</v>
          </cell>
          <cell r="E7">
            <v>44562</v>
          </cell>
          <cell r="F7" t="str">
            <v>FD ICS Kronos</v>
          </cell>
          <cell r="G7" t="str">
            <v>Flue gas converter or CHP in Leverkusen - 15/65 Mio Capex</v>
          </cell>
          <cell r="H7" t="str">
            <v>GER</v>
          </cell>
          <cell r="I7" t="str">
            <v>FD</v>
          </cell>
          <cell r="J7" t="str">
            <v>BoM</v>
          </cell>
          <cell r="K7" t="str">
            <v>H.Kreetz</v>
          </cell>
          <cell r="L7" t="str">
            <v>ICS</v>
          </cell>
          <cell r="M7" t="str">
            <v>Anas Elyas</v>
          </cell>
          <cell r="N7" t="str">
            <v>Recommendation required (Relevant Stakeholder)</v>
          </cell>
          <cell r="O7" t="str">
            <v>Watchlist</v>
          </cell>
          <cell r="P7" t="str">
            <v>none</v>
          </cell>
          <cell r="Q7" t="str">
            <v>Cancelled</v>
          </cell>
          <cell r="R7" t="str">
            <v>no</v>
          </cell>
          <cell r="S7" t="str">
            <v>yes</v>
          </cell>
          <cell r="T7" t="str">
            <v>yes</v>
          </cell>
          <cell r="U7" t="str">
            <v>no</v>
          </cell>
          <cell r="V7" t="str">
            <v>?</v>
          </cell>
        </row>
        <row r="8">
          <cell r="D8" t="str">
            <v>EXISTING?</v>
          </cell>
          <cell r="E8">
            <v>44880</v>
          </cell>
          <cell r="F8" t="str">
            <v>FD H2 Pyrolisis (Bierwang?)</v>
          </cell>
          <cell r="G8" t="str">
            <v>Pyrolisis case</v>
          </cell>
          <cell r="H8" t="str">
            <v>GER</v>
          </cell>
          <cell r="I8" t="str">
            <v>FD</v>
          </cell>
          <cell r="J8" t="str">
            <v>BoM</v>
          </cell>
          <cell r="K8" t="str">
            <v>H.Kreetz</v>
          </cell>
          <cell r="L8" t="str">
            <v>H2+AMM+SAF</v>
          </cell>
          <cell r="M8" t="str">
            <v>Daniel Herscher</v>
          </cell>
          <cell r="N8" t="str">
            <v>Recommendation required (Relevant Stakeholder)</v>
          </cell>
          <cell r="O8" t="str">
            <v>Watchlist</v>
          </cell>
          <cell r="Q8" t="str">
            <v>approved</v>
          </cell>
        </row>
        <row r="9">
          <cell r="D9" t="str">
            <v>strategy update</v>
          </cell>
          <cell r="E9">
            <v>44927</v>
          </cell>
          <cell r="F9" t="str">
            <v>SD Hungary Growth</v>
          </cell>
          <cell r="G9" t="str">
            <v>growing Business in Hungary</v>
          </cell>
          <cell r="H9" t="str">
            <v>HUN</v>
          </cell>
          <cell r="I9" t="str">
            <v>SD</v>
          </cell>
          <cell r="J9" t="str">
            <v>BoM</v>
          </cell>
          <cell r="K9" t="str">
            <v>P.Lopez</v>
          </cell>
          <cell r="L9" t="str">
            <v>AO</v>
          </cell>
          <cell r="M9" t="str">
            <v>Simon Balmer</v>
          </cell>
          <cell r="N9" t="str">
            <v>other</v>
          </cell>
          <cell r="O9" t="str">
            <v>Kick Off</v>
          </cell>
          <cell r="Q9" t="str">
            <v>cancelled</v>
          </cell>
          <cell r="R9" t="str">
            <v>yes</v>
          </cell>
          <cell r="S9" t="str">
            <v>no</v>
          </cell>
          <cell r="T9" t="str">
            <v>no</v>
          </cell>
          <cell r="U9" t="str">
            <v>no</v>
          </cell>
          <cell r="V9" t="str">
            <v>none</v>
          </cell>
          <cell r="W9" t="str">
            <v>Giorgio</v>
          </cell>
          <cell r="AA9" t="str">
            <v>Ying</v>
          </cell>
        </row>
        <row r="10">
          <cell r="D10" t="str">
            <v>prep done (Dirk 121)</v>
          </cell>
          <cell r="E10">
            <v>44944</v>
          </cell>
          <cell r="F10" t="str">
            <v>LKSG/Supply Chain act 2023</v>
          </cell>
          <cell r="G10" t="str">
            <v xml:space="preserve">Public statement on Human Rights - alignment with BoM </v>
          </cell>
          <cell r="H10" t="str">
            <v>DE</v>
          </cell>
          <cell r="I10" t="str">
            <v>Info</v>
          </cell>
          <cell r="J10" t="str">
            <v>BoM</v>
          </cell>
          <cell r="K10" t="str">
            <v>S. Somunen</v>
          </cell>
          <cell r="L10" t="str">
            <v>Compliance</v>
          </cell>
          <cell r="M10" t="str">
            <v>Dandrea Giangiacomo</v>
          </cell>
          <cell r="O10" t="str">
            <v>Complete</v>
          </cell>
          <cell r="Q10" t="str">
            <v>Acknowledged</v>
          </cell>
          <cell r="R10" t="str">
            <v>no</v>
          </cell>
          <cell r="S10" t="str">
            <v>no</v>
          </cell>
          <cell r="T10" t="str">
            <v>no</v>
          </cell>
          <cell r="U10" t="str">
            <v>no</v>
          </cell>
          <cell r="W10" t="str">
            <v>Dirk</v>
          </cell>
          <cell r="AA10" t="str">
            <v>Dirk</v>
          </cell>
        </row>
        <row r="11">
          <cell r="D11" t="str">
            <v>ON HOLD</v>
          </cell>
          <cell r="E11">
            <v>44944</v>
          </cell>
          <cell r="F11" t="str">
            <v>ARTET Project (confidential)</v>
          </cell>
          <cell r="H11" t="str">
            <v>GER</v>
          </cell>
          <cell r="I11" t="str">
            <v>FD</v>
          </cell>
          <cell r="J11" t="str">
            <v>BoM</v>
          </cell>
          <cell r="L11" t="str">
            <v>ABC</v>
          </cell>
          <cell r="N11" t="str">
            <v>Recommendation required (Relevant Stakeholder)</v>
          </cell>
          <cell r="O11" t="str">
            <v>Complete</v>
          </cell>
          <cell r="Q11" t="str">
            <v>cancelled</v>
          </cell>
          <cell r="R11" t="str">
            <v>no</v>
          </cell>
          <cell r="S11" t="str">
            <v>yes</v>
          </cell>
          <cell r="T11" t="str">
            <v>yes</v>
          </cell>
          <cell r="U11" t="str">
            <v>no</v>
          </cell>
          <cell r="W11" t="str">
            <v>Michael</v>
          </cell>
          <cell r="X11" t="str">
            <v>Giorgio, Viorela</v>
          </cell>
          <cell r="Y11" t="str">
            <v>Nicolas</v>
          </cell>
        </row>
        <row r="12">
          <cell r="D12" t="str">
            <v>prep done</v>
          </cell>
          <cell r="E12">
            <v>44946</v>
          </cell>
          <cell r="F12" t="str">
            <v>RC INEOS gas supply + PPA</v>
          </cell>
          <cell r="G12" t="str">
            <v>UES 130m sale of gas - yearly prolongation - DL discussed in RC</v>
          </cell>
          <cell r="H12" t="str">
            <v>GER</v>
          </cell>
          <cell r="I12" t="str">
            <v>sFD</v>
          </cell>
          <cell r="J12" t="str">
            <v>CCO</v>
          </cell>
          <cell r="O12" t="str">
            <v>Complete</v>
          </cell>
          <cell r="Q12" t="str">
            <v>approved</v>
          </cell>
          <cell r="U12" t="str">
            <v>no</v>
          </cell>
          <cell r="V12" t="str">
            <v>dev.cr. Limit (RC)</v>
          </cell>
          <cell r="W12" t="str">
            <v>Rahul</v>
          </cell>
          <cell r="X12" t="str">
            <v>Viorela, Rahul</v>
          </cell>
          <cell r="Y12" t="str">
            <v>Martina, Ann-Christine</v>
          </cell>
        </row>
        <row r="13">
          <cell r="D13" t="str">
            <v>prep done</v>
          </cell>
          <cell r="E13">
            <v>44951</v>
          </cell>
          <cell r="F13" t="str">
            <v xml:space="preserve">SD Biomethane CHP Eggolsheim </v>
          </cell>
          <cell r="G13" t="str">
            <v>50% stake in the biomethane CHP Eggolsheim (FD in late March)</v>
          </cell>
          <cell r="H13" t="str">
            <v>GER</v>
          </cell>
          <cell r="I13" t="str">
            <v>SD</v>
          </cell>
          <cell r="J13" t="str">
            <v>SD Approving Body</v>
          </cell>
          <cell r="K13" t="str">
            <v>R. Pettinen</v>
          </cell>
          <cell r="L13" t="str">
            <v>M&amp;A</v>
          </cell>
          <cell r="M13" t="str">
            <v>Russinger Lisa - moved to M&amp;A?</v>
          </cell>
          <cell r="N13" t="str">
            <v>Input for SD Required</v>
          </cell>
          <cell r="O13" t="str">
            <v>Pipeline</v>
          </cell>
          <cell r="Q13" t="str">
            <v>conditional</v>
          </cell>
          <cell r="R13" t="str">
            <v>yes</v>
          </cell>
          <cell r="S13" t="str">
            <v>yes</v>
          </cell>
          <cell r="T13" t="str">
            <v>no</v>
          </cell>
          <cell r="U13" t="str">
            <v>no</v>
          </cell>
          <cell r="V13" t="str">
            <v>New product?</v>
          </cell>
          <cell r="W13" t="str">
            <v>Franziska</v>
          </cell>
          <cell r="X13" t="str">
            <v>Sergii, Franziska</v>
          </cell>
        </row>
        <row r="14">
          <cell r="D14" t="str">
            <v>Cancelled</v>
          </cell>
          <cell r="E14">
            <v>44958</v>
          </cell>
          <cell r="F14" t="str">
            <v>FD Prism Energy int - LNG sale</v>
          </cell>
          <cell r="G14" t="str">
            <v>Sale of volume in Asia from 2027 onwards</v>
          </cell>
          <cell r="K14" t="str">
            <v>P.Abdo</v>
          </cell>
          <cell r="L14" t="str">
            <v>LNG</v>
          </cell>
          <cell r="M14" t="str">
            <v>A. Gemballa, V. Carderera</v>
          </cell>
          <cell r="N14" t="str">
            <v>Sign-off required (Relevant Stakeholder)</v>
          </cell>
          <cell r="O14" t="str">
            <v>Pipeline</v>
          </cell>
          <cell r="Q14" t="str">
            <v>Cancelled</v>
          </cell>
          <cell r="R14" t="str">
            <v>no</v>
          </cell>
          <cell r="S14" t="str">
            <v>yes</v>
          </cell>
          <cell r="T14" t="str">
            <v>yes</v>
          </cell>
          <cell r="U14" t="str">
            <v>no</v>
          </cell>
          <cell r="V14" t="str">
            <v>none</v>
          </cell>
          <cell r="W14" t="str">
            <v>Andreas</v>
          </cell>
          <cell r="X14" t="str">
            <v>Andreas</v>
          </cell>
        </row>
        <row r="15">
          <cell r="D15" t="str">
            <v>prep done</v>
          </cell>
          <cell r="E15">
            <v>44967</v>
          </cell>
          <cell r="F15" t="str">
            <v>SD HyLight</v>
          </cell>
          <cell r="G15" t="str">
            <v>Scholven 2 MW H2 turbine (FD in Q2) - 50% funding w/ Siemens 2.5mEur</v>
          </cell>
          <cell r="H15" t="str">
            <v>GER</v>
          </cell>
          <cell r="I15" t="str">
            <v>SD</v>
          </cell>
          <cell r="J15" t="str">
            <v>SD Approving Body</v>
          </cell>
          <cell r="K15" t="str">
            <v>H.Kreetz</v>
          </cell>
          <cell r="L15" t="str">
            <v>Asset Development</v>
          </cell>
          <cell r="M15" t="str">
            <v>James Volkner/Nick Hallen(?)</v>
          </cell>
          <cell r="N15" t="str">
            <v>Approval Required (Simplified FD)</v>
          </cell>
          <cell r="O15" t="str">
            <v>Pipeline</v>
          </cell>
          <cell r="Q15" t="str">
            <v>approved</v>
          </cell>
          <cell r="R15" t="str">
            <v>yes</v>
          </cell>
          <cell r="S15" t="str">
            <v>yes</v>
          </cell>
          <cell r="T15" t="str">
            <v>no</v>
          </cell>
          <cell r="U15" t="str">
            <v>no</v>
          </cell>
          <cell r="V15" t="str">
            <v>?</v>
          </cell>
          <cell r="X15" t="str">
            <v>Giorgio, Franziska</v>
          </cell>
          <cell r="Y15" t="str">
            <v>Damian, Nicolas</v>
          </cell>
        </row>
        <row r="16">
          <cell r="D16" t="str">
            <v>prep done</v>
          </cell>
          <cell r="E16">
            <v>44971</v>
          </cell>
          <cell r="F16" t="str">
            <v>FD Gate Open Season (4th tank) - now with SB</v>
          </cell>
          <cell r="G16" t="str">
            <v>capacity auction - 2026 onwards (2bm/a, 13-16 years)</v>
          </cell>
          <cell r="H16" t="str">
            <v>NL</v>
          </cell>
          <cell r="I16" t="str">
            <v>FD</v>
          </cell>
          <cell r="J16" t="str">
            <v>BoM</v>
          </cell>
          <cell r="K16" t="str">
            <v>P.Abdo</v>
          </cell>
          <cell r="L16" t="str">
            <v>LNG</v>
          </cell>
          <cell r="M16" t="str">
            <v>Victoria Carderera</v>
          </cell>
          <cell r="N16" t="str">
            <v>Recommendation required (Relevant Stakeholder)</v>
          </cell>
          <cell r="O16" t="str">
            <v>Pipeline</v>
          </cell>
          <cell r="Q16" t="str">
            <v>rejected</v>
          </cell>
          <cell r="R16" t="str">
            <v>no</v>
          </cell>
          <cell r="S16" t="str">
            <v>yes</v>
          </cell>
          <cell r="T16" t="str">
            <v>yes</v>
          </cell>
          <cell r="U16" t="str">
            <v>no</v>
          </cell>
          <cell r="V16" t="str">
            <v>none</v>
          </cell>
          <cell r="W16" t="str">
            <v>Dennis</v>
          </cell>
          <cell r="X16" t="str">
            <v>Dennis</v>
          </cell>
          <cell r="Y16" t="str">
            <v>Filippo, Damian</v>
          </cell>
        </row>
        <row r="17">
          <cell r="D17" t="str">
            <v>prep done</v>
          </cell>
          <cell r="E17">
            <v>44980</v>
          </cell>
          <cell r="F17" t="str">
            <v>SD1 Killingholm Masterplan</v>
          </cell>
          <cell r="G17" t="str">
            <v>Buy of property/landside incl. liceses for power development etc. for Solar&amp;Hydrogen Masterplan (30m CAPEX)</v>
          </cell>
          <cell r="H17" t="str">
            <v>UK</v>
          </cell>
          <cell r="I17" t="str">
            <v>SD</v>
          </cell>
          <cell r="J17" t="str">
            <v>SD Approving Body</v>
          </cell>
          <cell r="K17" t="str">
            <v>H.Kreetz</v>
          </cell>
          <cell r="L17" t="str">
            <v>Asset Development</v>
          </cell>
          <cell r="M17" t="str">
            <v>Gavin Rowson</v>
          </cell>
          <cell r="N17" t="str">
            <v>Recommendation required (Relevant Stakeholder)</v>
          </cell>
          <cell r="O17" t="str">
            <v>Pipeline</v>
          </cell>
          <cell r="Q17" t="str">
            <v>conditional</v>
          </cell>
          <cell r="S17" t="str">
            <v>yes</v>
          </cell>
          <cell r="T17" t="str">
            <v>yes</v>
          </cell>
          <cell r="U17" t="str">
            <v>yes</v>
          </cell>
          <cell r="W17" t="str">
            <v>Franziska</v>
          </cell>
          <cell r="X17" t="str">
            <v>Franziska</v>
          </cell>
          <cell r="Y17" t="str">
            <v>Nicolas</v>
          </cell>
          <cell r="Z17" t="str">
            <v>Ulf</v>
          </cell>
        </row>
        <row r="18">
          <cell r="D18" t="str">
            <v>prep done</v>
          </cell>
          <cell r="E18">
            <v>45006</v>
          </cell>
          <cell r="F18" t="str">
            <v>sSD Project Calvin</v>
          </cell>
          <cell r="G18" t="str">
            <v>Impact emission measurement tool (1m INNOV bdgt)</v>
          </cell>
          <cell r="H18" t="str">
            <v>GER</v>
          </cell>
          <cell r="I18" t="str">
            <v>sSD</v>
          </cell>
          <cell r="J18" t="str">
            <v>SD Approving Body</v>
          </cell>
          <cell r="K18" t="str">
            <v>H.Kreetz</v>
          </cell>
          <cell r="L18" t="str">
            <v>Innovation</v>
          </cell>
          <cell r="M18" t="str">
            <v>Keimes David</v>
          </cell>
          <cell r="N18" t="str">
            <v>Input for SD Required</v>
          </cell>
          <cell r="O18" t="str">
            <v>Pipeline</v>
          </cell>
          <cell r="Q18" t="str">
            <v>approved</v>
          </cell>
          <cell r="R18" t="str">
            <v>no</v>
          </cell>
          <cell r="S18" t="str">
            <v>no</v>
          </cell>
          <cell r="T18" t="str">
            <v>no</v>
          </cell>
          <cell r="U18" t="str">
            <v>no</v>
          </cell>
          <cell r="W18" t="str">
            <v>Giorgio</v>
          </cell>
          <cell r="X18" t="str">
            <v>Giorgio</v>
          </cell>
        </row>
        <row r="19">
          <cell r="D19" t="str">
            <v>prep done</v>
          </cell>
          <cell r="E19">
            <v>44985</v>
          </cell>
          <cell r="F19" t="str">
            <v>re-sFD OPD</v>
          </cell>
          <cell r="H19" t="str">
            <v>SPA</v>
          </cell>
          <cell r="I19" t="str">
            <v>sFD</v>
          </cell>
          <cell r="J19" t="str">
            <v>CCO</v>
          </cell>
          <cell r="K19" t="str">
            <v>M. Lockett</v>
          </cell>
          <cell r="L19" t="str">
            <v>PPA</v>
          </cell>
          <cell r="N19" t="str">
            <v>Approval Required (Simplified FD)</v>
          </cell>
          <cell r="O19" t="str">
            <v>Pipeline</v>
          </cell>
          <cell r="Q19" t="str">
            <v>approved</v>
          </cell>
          <cell r="R19" t="str">
            <v>no</v>
          </cell>
          <cell r="S19" t="str">
            <v>yes</v>
          </cell>
          <cell r="T19" t="str">
            <v>no</v>
          </cell>
          <cell r="U19" t="str">
            <v>no</v>
          </cell>
          <cell r="W19" t="str">
            <v>Frederik</v>
          </cell>
          <cell r="X19" t="str">
            <v>Sandra, Dominik</v>
          </cell>
          <cell r="Y19" t="str">
            <v>Frederik</v>
          </cell>
        </row>
        <row r="20">
          <cell r="D20" t="str">
            <v>prep done</v>
          </cell>
          <cell r="E20">
            <v>44986</v>
          </cell>
          <cell r="F20" t="str">
            <v>sFD Agder Energi SE2 25 MW sale</v>
          </cell>
          <cell r="G20" t="str">
            <v>PPA as hedge to Statkraft deal</v>
          </cell>
          <cell r="H20" t="str">
            <v>NO</v>
          </cell>
          <cell r="I20" t="str">
            <v>sFD</v>
          </cell>
          <cell r="J20" t="str">
            <v>BoM</v>
          </cell>
          <cell r="K20" t="str">
            <v>M. Lockett</v>
          </cell>
          <cell r="L20" t="str">
            <v>PPA</v>
          </cell>
          <cell r="M20" t="str">
            <v>Morten Erik Petterson</v>
          </cell>
          <cell r="N20" t="str">
            <v>Recommendation required (Relevant Stakeholder)</v>
          </cell>
          <cell r="O20" t="str">
            <v>Pipeline</v>
          </cell>
          <cell r="Q20" t="str">
            <v>approved</v>
          </cell>
          <cell r="R20" t="str">
            <v>no</v>
          </cell>
          <cell r="S20" t="str">
            <v>yes</v>
          </cell>
          <cell r="T20" t="str">
            <v>yes</v>
          </cell>
          <cell r="U20" t="str">
            <v>no</v>
          </cell>
          <cell r="W20" t="str">
            <v>Roberto</v>
          </cell>
          <cell r="X20" t="str">
            <v>Viorela</v>
          </cell>
          <cell r="Y20" t="str">
            <v>Roberto, Martina</v>
          </cell>
        </row>
        <row r="21">
          <cell r="D21" t="str">
            <v>prep done</v>
          </cell>
          <cell r="E21">
            <v>44993</v>
          </cell>
          <cell r="F21" t="str">
            <v>SD ICS Ferrero</v>
          </cell>
          <cell r="G21" t="str">
            <v>100 mEur Biomass plant (need for dev budget) O&amp;M only + biomass procurement</v>
          </cell>
          <cell r="H21" t="str">
            <v>GER</v>
          </cell>
          <cell r="I21" t="str">
            <v>SD</v>
          </cell>
          <cell r="J21" t="str">
            <v>SD Approving Body</v>
          </cell>
          <cell r="K21" t="str">
            <v>H.Kreetz</v>
          </cell>
          <cell r="L21" t="str">
            <v>ICS</v>
          </cell>
          <cell r="M21" t="str">
            <v>Anas Elyas, Andreas Brandt (Commercial)</v>
          </cell>
          <cell r="N21" t="str">
            <v>Recommendation required (Relevant Stakeholder)</v>
          </cell>
          <cell r="O21" t="str">
            <v>Pipeline</v>
          </cell>
          <cell r="Q21" t="str">
            <v>approved</v>
          </cell>
          <cell r="R21" t="str">
            <v>yes</v>
          </cell>
          <cell r="S21" t="str">
            <v>no</v>
          </cell>
          <cell r="T21" t="str">
            <v>no</v>
          </cell>
          <cell r="U21" t="str">
            <v>no</v>
          </cell>
          <cell r="V21" t="str">
            <v>none</v>
          </cell>
          <cell r="W21" t="str">
            <v>Frederik</v>
          </cell>
          <cell r="X21" t="str">
            <v>Giorgio, Michael</v>
          </cell>
          <cell r="Y21" t="str">
            <v>Frederik</v>
          </cell>
          <cell r="Z21" t="str">
            <v>Ulf</v>
          </cell>
        </row>
        <row r="22">
          <cell r="D22" t="str">
            <v>prep done</v>
          </cell>
          <cell r="E22">
            <v>44993</v>
          </cell>
          <cell r="F22" t="str">
            <v>info H2 Reallabor Energiepark Bad Lauchstädt</v>
          </cell>
          <cell r="G22" t="str">
            <v>Implementation of an electroysis plant to transform power to Hydrogen</v>
          </cell>
          <cell r="H22" t="str">
            <v>GER</v>
          </cell>
          <cell r="I22" t="str">
            <v>Info</v>
          </cell>
          <cell r="J22" t="str">
            <v>BoM</v>
          </cell>
          <cell r="K22" t="str">
            <v>H.Kreetz</v>
          </cell>
          <cell r="L22" t="str">
            <v>H2+AMM+SAF</v>
          </cell>
          <cell r="M22" t="str">
            <v>Markus Hirschvogel</v>
          </cell>
          <cell r="N22" t="str">
            <v>Recommendation required (Relevant Stakeholder)</v>
          </cell>
          <cell r="O22" t="str">
            <v>Watchlist</v>
          </cell>
          <cell r="Q22" t="str">
            <v>Acknowledged</v>
          </cell>
          <cell r="R22" t="str">
            <v>no</v>
          </cell>
          <cell r="S22" t="str">
            <v>yes</v>
          </cell>
          <cell r="T22" t="str">
            <v>yes</v>
          </cell>
          <cell r="U22" t="str">
            <v>no</v>
          </cell>
          <cell r="V22" t="str">
            <v>new product?</v>
          </cell>
          <cell r="W22" t="str">
            <v>Sandra, Giorgio</v>
          </cell>
          <cell r="X22" t="str">
            <v>Giorgio</v>
          </cell>
          <cell r="Y22" t="str">
            <v>Nicolas</v>
          </cell>
        </row>
        <row r="23">
          <cell r="D23" t="str">
            <v>prep done</v>
          </cell>
          <cell r="E23">
            <v>44993</v>
          </cell>
          <cell r="F23" t="str">
            <v>FD 2 LT vessel charter</v>
          </cell>
          <cell r="G23" t="str">
            <v>10 yrs charter (&gt;25mio capital needed) - AlphaGas</v>
          </cell>
          <cell r="H23" t="str">
            <v>ALL</v>
          </cell>
          <cell r="I23" t="str">
            <v>FD</v>
          </cell>
          <cell r="J23" t="str">
            <v>BoM</v>
          </cell>
          <cell r="K23" t="str">
            <v>P.Abdo</v>
          </cell>
          <cell r="L23" t="str">
            <v>LNG</v>
          </cell>
          <cell r="M23" t="str">
            <v>Thomas Hajjar/ Niels</v>
          </cell>
          <cell r="N23" t="str">
            <v>Recommendation required (Relevant Stakeholder)</v>
          </cell>
          <cell r="O23" t="str">
            <v>Pipeline</v>
          </cell>
          <cell r="Q23" t="str">
            <v>Rejected</v>
          </cell>
          <cell r="R23" t="str">
            <v>no</v>
          </cell>
          <cell r="S23" t="str">
            <v>yes</v>
          </cell>
          <cell r="T23" t="str">
            <v>yes</v>
          </cell>
          <cell r="U23" t="str">
            <v>yes</v>
          </cell>
          <cell r="V23" t="str">
            <v>?</v>
          </cell>
          <cell r="W23" t="str">
            <v>Andreas</v>
          </cell>
          <cell r="X23" t="str">
            <v>Andreas</v>
          </cell>
          <cell r="Y23" t="str">
            <v>Filippo</v>
          </cell>
        </row>
        <row r="24">
          <cell r="D24" t="str">
            <v>prep done</v>
          </cell>
          <cell r="E24">
            <v>45006</v>
          </cell>
          <cell r="F24" t="str">
            <v>sFD INEOS gas supply extension</v>
          </cell>
          <cell r="G24" t="str">
            <v>UES 130m sale of gas - yearly prolongation (DA volume)</v>
          </cell>
          <cell r="H24" t="str">
            <v>GER</v>
          </cell>
          <cell r="I24" t="str">
            <v>sFD</v>
          </cell>
          <cell r="J24" t="str">
            <v>CCO</v>
          </cell>
          <cell r="M24" t="str">
            <v xml:space="preserve">Rebecca </v>
          </cell>
          <cell r="O24" t="str">
            <v>Pipeline</v>
          </cell>
          <cell r="Q24" t="str">
            <v>Approved</v>
          </cell>
          <cell r="U24" t="str">
            <v>no</v>
          </cell>
          <cell r="W24" t="str">
            <v>Rahul</v>
          </cell>
          <cell r="X24" t="str">
            <v>Rahul</v>
          </cell>
          <cell r="Y24" t="str">
            <v>Ann-Christine</v>
          </cell>
        </row>
        <row r="25">
          <cell r="D25" t="str">
            <v>no prep needed</v>
          </cell>
          <cell r="E25">
            <v>45006</v>
          </cell>
          <cell r="F25" t="str">
            <v>FD Augusta  PPAs - confirmation</v>
          </cell>
          <cell r="G25" t="str">
            <v>checking on green status of investment</v>
          </cell>
          <cell r="H25" t="str">
            <v>SWE</v>
          </cell>
          <cell r="I25" t="str">
            <v>FD</v>
          </cell>
          <cell r="J25" t="str">
            <v>BoM</v>
          </cell>
          <cell r="K25" t="str">
            <v>M. Lockett</v>
          </cell>
          <cell r="L25" t="str">
            <v>PPA</v>
          </cell>
          <cell r="M25" t="str">
            <v>Daniel Voss</v>
          </cell>
          <cell r="N25" t="str">
            <v>Recommendation required (Relevant Stakeholder)</v>
          </cell>
          <cell r="O25" t="str">
            <v>Pipeline</v>
          </cell>
          <cell r="Q25" t="str">
            <v>Conditional</v>
          </cell>
          <cell r="R25" t="str">
            <v>no</v>
          </cell>
          <cell r="S25" t="str">
            <v>no</v>
          </cell>
          <cell r="T25" t="str">
            <v>no</v>
          </cell>
          <cell r="U25" t="str">
            <v>no</v>
          </cell>
          <cell r="W25" t="str">
            <v>Viorela</v>
          </cell>
          <cell r="X25" t="str">
            <v>Viorela</v>
          </cell>
          <cell r="Y25" t="str">
            <v>Roberto, Martina</v>
          </cell>
        </row>
        <row r="26">
          <cell r="D26" t="str">
            <v>prep done</v>
          </cell>
          <cell r="E26">
            <v>45006</v>
          </cell>
          <cell r="F26" t="str">
            <v>BS e-fuels Upstream</v>
          </cell>
          <cell r="G26" t="str">
            <v>E-methanol and SAF</v>
          </cell>
          <cell r="H26" t="str">
            <v>ALL</v>
          </cell>
          <cell r="I26" t="str">
            <v>BS</v>
          </cell>
          <cell r="J26" t="str">
            <v>BoM</v>
          </cell>
          <cell r="K26" t="str">
            <v>H.Kreetz</v>
          </cell>
          <cell r="L26" t="str">
            <v>H2+AMM+SAF</v>
          </cell>
          <cell r="M26" t="str">
            <v>Kai Baumbgarten</v>
          </cell>
          <cell r="N26" t="str">
            <v>Input for SD Required</v>
          </cell>
          <cell r="O26" t="str">
            <v>Pipeline</v>
          </cell>
          <cell r="Q26" t="str">
            <v>approved</v>
          </cell>
          <cell r="U26" t="str">
            <v>no</v>
          </cell>
          <cell r="W26" t="str">
            <v>Giorgio</v>
          </cell>
          <cell r="Y26" t="str">
            <v>Martina</v>
          </cell>
        </row>
        <row r="27">
          <cell r="D27" t="str">
            <v>Dismissed</v>
          </cell>
          <cell r="E27" t="str">
            <v>?</v>
          </cell>
          <cell r="F27" t="str">
            <v>FD SEGE</v>
          </cell>
          <cell r="G27" t="str">
            <v>60% fixed price volume (1.95 TWh/y) and 40% spot volumes (1.3 TWh/y)</v>
          </cell>
          <cell r="H27" t="str">
            <v>GER</v>
          </cell>
          <cell r="I27" t="str">
            <v>FD</v>
          </cell>
          <cell r="J27" t="str">
            <v>BoM</v>
          </cell>
          <cell r="K27" t="str">
            <v>G. Schweppe</v>
          </cell>
          <cell r="L27" t="str">
            <v>UES</v>
          </cell>
          <cell r="M27" t="str">
            <v>Barry Mease</v>
          </cell>
          <cell r="N27" t="str">
            <v>Recommendation required (Relevant Stakeholder)</v>
          </cell>
          <cell r="O27" t="str">
            <v>Watchlist</v>
          </cell>
          <cell r="Q27" t="str">
            <v>Cancelled</v>
          </cell>
          <cell r="R27" t="str">
            <v>no</v>
          </cell>
          <cell r="S27" t="str">
            <v>yes</v>
          </cell>
          <cell r="T27" t="str">
            <v>yes</v>
          </cell>
          <cell r="U27" t="str">
            <v>no</v>
          </cell>
          <cell r="V27" t="str">
            <v>?</v>
          </cell>
          <cell r="W27" t="str">
            <v>Khanh</v>
          </cell>
          <cell r="X27" t="str">
            <v>Michael Rahul</v>
          </cell>
          <cell r="Y27" t="str">
            <v>Khanh</v>
          </cell>
        </row>
        <row r="28">
          <cell r="D28" t="str">
            <v>Dismissed</v>
          </cell>
          <cell r="E28" t="str">
            <v>?</v>
          </cell>
          <cell r="F28" t="str">
            <v>sFD - Tracoon</v>
          </cell>
          <cell r="G28" t="str">
            <v>Trading software - discretionary growth 2.5m (maybe a full FD?)</v>
          </cell>
          <cell r="H28" t="str">
            <v>DE</v>
          </cell>
          <cell r="I28" t="str">
            <v>sFD</v>
          </cell>
          <cell r="J28" t="str">
            <v>BoM</v>
          </cell>
          <cell r="K28" t="str">
            <v>H.Jonasson</v>
          </cell>
          <cell r="M28" t="str">
            <v>Chris Bowden</v>
          </cell>
          <cell r="O28" t="str">
            <v>Watchlist</v>
          </cell>
          <cell r="Q28" t="str">
            <v>Cancelled</v>
          </cell>
          <cell r="W28" t="str">
            <v>Walter</v>
          </cell>
          <cell r="X28" t="str">
            <v>Daniel,Giorgio</v>
          </cell>
        </row>
        <row r="29">
          <cell r="D29" t="str">
            <v>prep done</v>
          </cell>
          <cell r="E29">
            <v>45019</v>
          </cell>
          <cell r="F29" t="str">
            <v>FD H2 Reallabor Energiepark Bad Lauchstädt</v>
          </cell>
          <cell r="G29" t="str">
            <v>Implementation of an electroysis plant to transform power to Hydrogen</v>
          </cell>
          <cell r="H29" t="str">
            <v>GER</v>
          </cell>
          <cell r="I29" t="str">
            <v>FD</v>
          </cell>
          <cell r="J29" t="str">
            <v>BoM</v>
          </cell>
          <cell r="K29" t="str">
            <v>H.Kreetz</v>
          </cell>
          <cell r="L29" t="str">
            <v>H2+AMM+SAF</v>
          </cell>
          <cell r="M29" t="str">
            <v>Markus Hirschvogel</v>
          </cell>
          <cell r="N29" t="str">
            <v>Recommendation required (Relevant Stakeholder)</v>
          </cell>
          <cell r="O29" t="str">
            <v>Watchlist</v>
          </cell>
          <cell r="Q29" t="str">
            <v>approved</v>
          </cell>
          <cell r="R29" t="str">
            <v>no</v>
          </cell>
          <cell r="S29" t="str">
            <v>yes</v>
          </cell>
          <cell r="T29" t="str">
            <v>yes</v>
          </cell>
          <cell r="U29" t="str">
            <v>no</v>
          </cell>
          <cell r="V29" t="str">
            <v>new product?</v>
          </cell>
          <cell r="W29" t="str">
            <v>Sandra, Giorgio</v>
          </cell>
          <cell r="X29" t="str">
            <v>Giorgio</v>
          </cell>
          <cell r="Y29" t="str">
            <v>Nicolas</v>
          </cell>
        </row>
        <row r="30">
          <cell r="D30" t="str">
            <v>prep done</v>
          </cell>
          <cell r="E30">
            <v>45037</v>
          </cell>
          <cell r="F30" t="str">
            <v>SD E-Fuels / SkyFuelH2 Sweden</v>
          </cell>
          <cell r="G30" t="str">
            <v>production of H2 related fuels (SAF, etc.) - downsized to 900mEur (Sasol) - SD March 50mio</v>
          </cell>
          <cell r="H30" t="str">
            <v>SWE</v>
          </cell>
          <cell r="I30" t="str">
            <v>SD</v>
          </cell>
          <cell r="J30" t="str">
            <v>SD Approving Body</v>
          </cell>
          <cell r="K30" t="str">
            <v>H.Kreetz</v>
          </cell>
          <cell r="L30" t="str">
            <v>H2+AMM+SAF</v>
          </cell>
          <cell r="M30" t="str">
            <v>Daniel Werhli / Arne Hauner / Teodora Tinkova</v>
          </cell>
          <cell r="N30" t="str">
            <v>Input for SD Required</v>
          </cell>
          <cell r="O30" t="str">
            <v>Complete</v>
          </cell>
          <cell r="Q30" t="str">
            <v>Conditional</v>
          </cell>
          <cell r="R30" t="str">
            <v>no</v>
          </cell>
          <cell r="S30" t="str">
            <v>yes</v>
          </cell>
          <cell r="U30" t="str">
            <v>no</v>
          </cell>
          <cell r="V30" t="str">
            <v>none</v>
          </cell>
          <cell r="W30" t="str">
            <v>Giorgio</v>
          </cell>
          <cell r="X30" t="str">
            <v>Sergii</v>
          </cell>
          <cell r="Y30" t="str">
            <v>Martina</v>
          </cell>
        </row>
        <row r="31">
          <cell r="D31" t="str">
            <v>prep done</v>
          </cell>
          <cell r="E31">
            <v>45044</v>
          </cell>
          <cell r="F31" t="str">
            <v>info: a view on Uniper‘s risk structure</v>
          </cell>
          <cell r="G31" t="str">
            <v>Joiner results on Long term risk</v>
          </cell>
          <cell r="H31" t="str">
            <v>ALL</v>
          </cell>
          <cell r="I31" t="str">
            <v>Info</v>
          </cell>
          <cell r="J31" t="str">
            <v>BoM</v>
          </cell>
          <cell r="K31" t="str">
            <v>M. Aimasso</v>
          </cell>
          <cell r="L31" t="str">
            <v>Risk Management</v>
          </cell>
          <cell r="M31" t="str">
            <v xml:space="preserve">Franziska </v>
          </cell>
          <cell r="O31" t="str">
            <v>Complete</v>
          </cell>
          <cell r="Q31" t="str">
            <v>Acknowledged</v>
          </cell>
          <cell r="R31" t="str">
            <v>no</v>
          </cell>
          <cell r="S31" t="str">
            <v>yes</v>
          </cell>
          <cell r="T31" t="str">
            <v>yes</v>
          </cell>
          <cell r="U31" t="str">
            <v>no</v>
          </cell>
          <cell r="V31" t="str">
            <v>none</v>
          </cell>
          <cell r="W31" t="str">
            <v>Franziska</v>
          </cell>
          <cell r="X31" t="str">
            <v>Giorgio, Franziska</v>
          </cell>
          <cell r="Y31" t="str">
            <v>Svetlana, Nicolas</v>
          </cell>
          <cell r="AA31" t="str">
            <v>Dirk</v>
          </cell>
          <cell r="AB31" t="str">
            <v>Rainer</v>
          </cell>
        </row>
        <row r="32">
          <cell r="D32" t="str">
            <v>prep done</v>
          </cell>
          <cell r="E32">
            <v>45019</v>
          </cell>
          <cell r="F32" t="str">
            <v>FD Trafigura Offtake</v>
          </cell>
          <cell r="G32" t="str">
            <v>2.8 bn LTV</v>
          </cell>
          <cell r="H32" t="str">
            <v>GER</v>
          </cell>
          <cell r="I32" t="str">
            <v>FD</v>
          </cell>
          <cell r="J32" t="str">
            <v>BoM</v>
          </cell>
          <cell r="K32" t="str">
            <v>H. Jonasson</v>
          </cell>
          <cell r="L32" t="str">
            <v>Gas Trading</v>
          </cell>
          <cell r="N32" t="str">
            <v>Recommendation required (Relevant Stakeholder)</v>
          </cell>
          <cell r="O32" t="str">
            <v>Watchlist</v>
          </cell>
          <cell r="Q32" t="str">
            <v>Cancelled</v>
          </cell>
          <cell r="R32" t="str">
            <v>no</v>
          </cell>
          <cell r="S32" t="str">
            <v>yes</v>
          </cell>
          <cell r="T32" t="str">
            <v>yes</v>
          </cell>
          <cell r="U32" t="str">
            <v>no</v>
          </cell>
          <cell r="V32" t="str">
            <v>none</v>
          </cell>
          <cell r="W32" t="str">
            <v>Roberto</v>
          </cell>
          <cell r="X32" t="str">
            <v>Walter, Rahul</v>
          </cell>
          <cell r="Y32" t="str">
            <v>Roberto</v>
          </cell>
        </row>
        <row r="33">
          <cell r="D33" t="str">
            <v>prep done</v>
          </cell>
          <cell r="E33">
            <v>45051</v>
          </cell>
          <cell r="F33" t="str">
            <v>sFD ExxonMobil Helium RFP 2025</v>
          </cell>
          <cell r="G33" t="str">
            <v>Participating in ExxonMobil’s 2025 Helium RFP</v>
          </cell>
          <cell r="H33" t="str">
            <v>US</v>
          </cell>
          <cell r="I33" t="str">
            <v>sFD</v>
          </cell>
          <cell r="J33" t="str">
            <v>BoM</v>
          </cell>
          <cell r="K33" t="str">
            <v>H. Jonasson</v>
          </cell>
          <cell r="L33" t="str">
            <v>CCO GAS</v>
          </cell>
          <cell r="M33" t="str">
            <v>Schabbel, Christian</v>
          </cell>
          <cell r="N33" t="str">
            <v>Recommendation required (Relevant Stakeholder)</v>
          </cell>
          <cell r="O33" t="str">
            <v>Complete</v>
          </cell>
          <cell r="P33" t="str">
            <v>none</v>
          </cell>
          <cell r="Q33" t="str">
            <v>Rejected</v>
          </cell>
          <cell r="R33" t="str">
            <v>no</v>
          </cell>
          <cell r="S33" t="str">
            <v>yes</v>
          </cell>
          <cell r="T33" t="str">
            <v>yes</v>
          </cell>
          <cell r="U33" t="str">
            <v>no</v>
          </cell>
          <cell r="V33" t="str">
            <v>?</v>
          </cell>
          <cell r="W33" t="str">
            <v>Walter</v>
          </cell>
          <cell r="X33" t="str">
            <v xml:space="preserve">Walter, Giorgio </v>
          </cell>
          <cell r="Y33" t="str">
            <v>Martina, Nicolas</v>
          </cell>
        </row>
        <row r="34">
          <cell r="D34" t="str">
            <v>prep done</v>
          </cell>
          <cell r="E34">
            <v>45062</v>
          </cell>
          <cell r="F34" t="str">
            <v>SD E-Fuels / SkyFuelH2 Sweden</v>
          </cell>
          <cell r="G34" t="str">
            <v>production of SAF &amp; NAPHTA - Sasol limited - SD March 33mio</v>
          </cell>
          <cell r="H34" t="str">
            <v>SWE</v>
          </cell>
          <cell r="I34" t="str">
            <v>SD</v>
          </cell>
          <cell r="J34" t="str">
            <v>BoM</v>
          </cell>
          <cell r="K34" t="str">
            <v>H.Kreetz</v>
          </cell>
          <cell r="L34" t="str">
            <v>H2+AMM+SAF</v>
          </cell>
          <cell r="M34" t="str">
            <v>Daniel Werhli / Arne Hauner / Teodora Tinkova</v>
          </cell>
          <cell r="N34" t="str">
            <v>Input for SD Required</v>
          </cell>
          <cell r="O34" t="str">
            <v>Pipeline</v>
          </cell>
          <cell r="Q34" t="str">
            <v>Approved</v>
          </cell>
          <cell r="S34" t="str">
            <v>yes</v>
          </cell>
          <cell r="U34" t="str">
            <v>no</v>
          </cell>
          <cell r="V34" t="str">
            <v>none</v>
          </cell>
          <cell r="W34" t="str">
            <v>Giorgio</v>
          </cell>
          <cell r="X34" t="str">
            <v>Sergii</v>
          </cell>
          <cell r="Y34" t="str">
            <v>Martina</v>
          </cell>
        </row>
        <row r="35">
          <cell r="D35" t="str">
            <v>prep done</v>
          </cell>
          <cell r="E35">
            <v>45062</v>
          </cell>
          <cell r="F35" t="str">
            <v>FD VITOL DES/FOB</v>
          </cell>
          <cell r="G35" t="str">
            <v>2 contracts</v>
          </cell>
          <cell r="H35" t="str">
            <v>GER</v>
          </cell>
          <cell r="I35" t="str">
            <v>FD</v>
          </cell>
          <cell r="J35" t="str">
            <v>BoM</v>
          </cell>
          <cell r="K35" t="str">
            <v>P.Abdo</v>
          </cell>
          <cell r="L35" t="str">
            <v>LNG</v>
          </cell>
          <cell r="M35" t="str">
            <v>Victoria Carderera</v>
          </cell>
          <cell r="N35" t="str">
            <v>Recommendation required (Relevant Stakeholder)</v>
          </cell>
          <cell r="O35" t="str">
            <v>Complete</v>
          </cell>
          <cell r="Q35" t="str">
            <v>Approved</v>
          </cell>
          <cell r="S35" t="str">
            <v>yes</v>
          </cell>
          <cell r="U35" t="str">
            <v>no</v>
          </cell>
          <cell r="V35" t="str">
            <v>none</v>
          </cell>
          <cell r="W35" t="str">
            <v>Andreas</v>
          </cell>
          <cell r="X35" t="str">
            <v>Andreas</v>
          </cell>
          <cell r="Y35" t="str">
            <v>Filippo</v>
          </cell>
        </row>
        <row r="36">
          <cell r="D36" t="str">
            <v>prep done</v>
          </cell>
          <cell r="E36">
            <v>45062</v>
          </cell>
          <cell r="F36" t="str">
            <v>FD OVT return to Market</v>
          </cell>
          <cell r="G36" t="str">
            <v>Capacity payment for closing mothballing 25mEur (PSEUDO FD)</v>
          </cell>
          <cell r="H36" t="str">
            <v>SWE</v>
          </cell>
          <cell r="I36" t="str">
            <v>FD</v>
          </cell>
          <cell r="J36" t="str">
            <v>BoM</v>
          </cell>
          <cell r="K36" t="str">
            <v>J. Tica/P. Struckmann</v>
          </cell>
          <cell r="L36" t="str">
            <v>Asset management</v>
          </cell>
          <cell r="M36" t="str">
            <v>Peter Larsson</v>
          </cell>
          <cell r="N36" t="str">
            <v>Recommendation required (Relevant Stakeholder)</v>
          </cell>
          <cell r="O36" t="str">
            <v>Pipeline</v>
          </cell>
          <cell r="Q36" t="str">
            <v>Approved</v>
          </cell>
          <cell r="R36" t="str">
            <v>no</v>
          </cell>
          <cell r="S36" t="str">
            <v>yes</v>
          </cell>
          <cell r="T36" t="str">
            <v>yes</v>
          </cell>
          <cell r="U36" t="str">
            <v>no</v>
          </cell>
          <cell r="V36" t="str">
            <v>none</v>
          </cell>
          <cell r="X36" t="str">
            <v>Michael, Giorgio</v>
          </cell>
          <cell r="Y36" t="str">
            <v>Nicolas</v>
          </cell>
        </row>
        <row r="37">
          <cell r="D37" t="str">
            <v>prep done</v>
          </cell>
          <cell r="E37">
            <v>45071</v>
          </cell>
          <cell r="F37" t="str">
            <v>FD gate 1bcm 27-31</v>
          </cell>
          <cell r="G37" t="str">
            <v>70 mEur capacity payment (Oct’27 – Sep’31).</v>
          </cell>
          <cell r="H37" t="str">
            <v>NED</v>
          </cell>
          <cell r="I37" t="str">
            <v>FD</v>
          </cell>
          <cell r="J37" t="str">
            <v>CCO</v>
          </cell>
          <cell r="K37" t="str">
            <v>P.Abdo</v>
          </cell>
          <cell r="L37" t="str">
            <v>LNG</v>
          </cell>
          <cell r="M37" t="str">
            <v xml:space="preserve">Carderera, Victoria </v>
          </cell>
          <cell r="N37" t="str">
            <v>Recommendation required (Relevant Stakeholder)</v>
          </cell>
          <cell r="O37" t="str">
            <v>Pipeline</v>
          </cell>
          <cell r="Q37" t="str">
            <v>Approved</v>
          </cell>
          <cell r="R37" t="str">
            <v>no</v>
          </cell>
          <cell r="S37" t="str">
            <v>yes</v>
          </cell>
          <cell r="T37" t="str">
            <v>yes</v>
          </cell>
          <cell r="U37" t="str">
            <v>no</v>
          </cell>
          <cell r="V37" t="str">
            <v>none</v>
          </cell>
          <cell r="W37" t="str">
            <v>Andreas</v>
          </cell>
          <cell r="X37" t="str">
            <v>Andreas</v>
          </cell>
          <cell r="Y37" t="str">
            <v>Filippo</v>
          </cell>
        </row>
        <row r="38">
          <cell r="D38" t="str">
            <v>prep done</v>
          </cell>
          <cell r="E38">
            <v>45084</v>
          </cell>
          <cell r="F38" t="str">
            <v>sFD - Battery Karlshamn - Hydro II++</v>
          </cell>
          <cell r="G38" t="str">
            <v>set up battery to provide ancillary services - 2/3 mio capex</v>
          </cell>
          <cell r="H38" t="str">
            <v>SWE</v>
          </cell>
          <cell r="I38" t="str">
            <v>sFD</v>
          </cell>
          <cell r="J38" t="str">
            <v>COO</v>
          </cell>
          <cell r="K38" t="str">
            <v>H.Kreetz</v>
          </cell>
          <cell r="L38" t="str">
            <v>Asset Development</v>
          </cell>
          <cell r="M38" t="str">
            <v>Alex Micajkov. Plotnikova, Ekaterina / Bergström Lars BuCo</v>
          </cell>
          <cell r="N38" t="str">
            <v>Approval Required (Simplified FD)</v>
          </cell>
          <cell r="O38" t="str">
            <v>Pipeline</v>
          </cell>
          <cell r="Q38" t="str">
            <v>Approved</v>
          </cell>
          <cell r="R38" t="str">
            <v>no</v>
          </cell>
          <cell r="S38" t="str">
            <v>yes</v>
          </cell>
          <cell r="T38" t="str">
            <v>yes</v>
          </cell>
          <cell r="U38" t="str">
            <v>no</v>
          </cell>
          <cell r="V38" t="str">
            <v>?</v>
          </cell>
          <cell r="W38" t="str">
            <v>Eduardo</v>
          </cell>
          <cell r="X38" t="str">
            <v>Eduardo, Giorgio</v>
          </cell>
          <cell r="Y38" t="str">
            <v>Frederik</v>
          </cell>
          <cell r="Z38" t="str">
            <v>Ulf</v>
          </cell>
        </row>
        <row r="39">
          <cell r="D39" t="str">
            <v>prep done</v>
          </cell>
          <cell r="E39">
            <v>45091</v>
          </cell>
          <cell r="F39" t="str">
            <v>SD 2 CNQ CCS</v>
          </cell>
          <cell r="G39" t="str">
            <v>Carbon Capture project</v>
          </cell>
          <cell r="H39" t="str">
            <v>UK</v>
          </cell>
          <cell r="I39" t="str">
            <v>SD</v>
          </cell>
          <cell r="L39" t="str">
            <v>Asset management</v>
          </cell>
          <cell r="N39" t="str">
            <v>Input for SD Required</v>
          </cell>
          <cell r="O39" t="str">
            <v>Complete</v>
          </cell>
          <cell r="Q39" t="str">
            <v>Approved</v>
          </cell>
          <cell r="S39" t="str">
            <v>yes</v>
          </cell>
          <cell r="U39" t="str">
            <v>no</v>
          </cell>
          <cell r="V39" t="str">
            <v>none</v>
          </cell>
          <cell r="W39" t="str">
            <v>Franziska</v>
          </cell>
          <cell r="X39" t="str">
            <v>Franziska</v>
          </cell>
          <cell r="Y39" t="str">
            <v>Martina</v>
          </cell>
        </row>
        <row r="40">
          <cell r="D40" t="str">
            <v>prep done</v>
          </cell>
          <cell r="E40">
            <v>45091</v>
          </cell>
          <cell r="F40" t="str">
            <v>SD CERES</v>
          </cell>
          <cell r="G40" t="str">
            <v>Acquisition of biomethane company</v>
          </cell>
          <cell r="H40" t="str">
            <v>GER</v>
          </cell>
          <cell r="I40" t="str">
            <v>SD</v>
          </cell>
          <cell r="J40" t="str">
            <v>SD Approving Body</v>
          </cell>
          <cell r="K40" t="str">
            <v>L. Cholewa</v>
          </cell>
          <cell r="L40" t="str">
            <v>M&amp;A</v>
          </cell>
          <cell r="M40" t="str">
            <v>Ernesto Soria Lopez/Julia Ringel</v>
          </cell>
          <cell r="N40" t="str">
            <v>Recommendation required (Relevant Stakeholder)</v>
          </cell>
          <cell r="O40" t="str">
            <v>Complete</v>
          </cell>
          <cell r="Q40" t="str">
            <v>Rejected</v>
          </cell>
          <cell r="R40" t="str">
            <v>no</v>
          </cell>
          <cell r="S40" t="str">
            <v>yes</v>
          </cell>
          <cell r="T40" t="str">
            <v>yes</v>
          </cell>
          <cell r="U40" t="str">
            <v>no</v>
          </cell>
          <cell r="V40" t="str">
            <v>none</v>
          </cell>
          <cell r="W40" t="str">
            <v>Sergii</v>
          </cell>
          <cell r="X40" t="str">
            <v xml:space="preserve">Walter, Giorgio </v>
          </cell>
          <cell r="Y40" t="str">
            <v>Ann-Christine</v>
          </cell>
          <cell r="Z40" t="str">
            <v>?</v>
          </cell>
        </row>
        <row r="41">
          <cell r="D41" t="str">
            <v>prep done</v>
          </cell>
          <cell r="E41">
            <v>45091</v>
          </cell>
          <cell r="F41" t="str">
            <v>FD EnergiePark - Project Air</v>
          </cell>
          <cell r="G41" t="str">
            <v>build an 30 MW Electrolyser and deliver green Hydrogen and Oxygen to Perstorp</v>
          </cell>
          <cell r="H41" t="str">
            <v>SWE</v>
          </cell>
          <cell r="I41" t="str">
            <v>FD</v>
          </cell>
          <cell r="J41" t="str">
            <v>BoM</v>
          </cell>
          <cell r="K41" t="str">
            <v>J.Tica/P. Stuckmann</v>
          </cell>
          <cell r="L41" t="str">
            <v>Innovation</v>
          </cell>
          <cell r="M41" t="str">
            <v>Ybrayeva, Perizat</v>
          </cell>
          <cell r="N41" t="str">
            <v>Recommendation required (Relevant Stakeholder)</v>
          </cell>
          <cell r="O41" t="str">
            <v>Complete</v>
          </cell>
          <cell r="Q41" t="str">
            <v>Conditional</v>
          </cell>
          <cell r="R41" t="str">
            <v>no</v>
          </cell>
          <cell r="S41" t="str">
            <v>yes</v>
          </cell>
          <cell r="T41" t="str">
            <v>yes</v>
          </cell>
          <cell r="U41" t="str">
            <v>no</v>
          </cell>
          <cell r="V41" t="str">
            <v>none</v>
          </cell>
          <cell r="W41" t="str">
            <v>Frederik</v>
          </cell>
          <cell r="X41" t="str">
            <v>Michael</v>
          </cell>
          <cell r="Y41" t="str">
            <v>Frederik</v>
          </cell>
          <cell r="Z41" t="str">
            <v>Ulf</v>
          </cell>
        </row>
        <row r="42">
          <cell r="D42" t="str">
            <v>prep done</v>
          </cell>
          <cell r="E42">
            <v>45111</v>
          </cell>
          <cell r="F42" t="str">
            <v>BS SD Hyqvis</v>
          </cell>
          <cell r="G42" t="str">
            <v>hydrogen fueling station within Liqvis  - 2.5m CAPEX for future project</v>
          </cell>
          <cell r="H42" t="str">
            <v>GER</v>
          </cell>
          <cell r="I42" t="str">
            <v>BS</v>
          </cell>
          <cell r="J42" t="str">
            <v>BoM</v>
          </cell>
          <cell r="K42" t="str">
            <v>J. Tica/P. Struckmann</v>
          </cell>
          <cell r="L42" t="str">
            <v>Liqvis</v>
          </cell>
          <cell r="M42" t="str">
            <v>Ghodami, Mohi</v>
          </cell>
          <cell r="N42" t="str">
            <v>Recommendation required (Relevant Stakeholder)</v>
          </cell>
          <cell r="O42" t="str">
            <v>Complete</v>
          </cell>
          <cell r="Q42" t="str">
            <v>Open</v>
          </cell>
          <cell r="R42" t="str">
            <v>no</v>
          </cell>
          <cell r="S42" t="str">
            <v>yes</v>
          </cell>
          <cell r="T42" t="str">
            <v>yes</v>
          </cell>
          <cell r="U42" t="str">
            <v>no</v>
          </cell>
          <cell r="V42" t="str">
            <v>none</v>
          </cell>
          <cell r="W42" t="str">
            <v>Sergii</v>
          </cell>
          <cell r="X42" t="str">
            <v>Giorgio, Walter</v>
          </cell>
          <cell r="Y42" t="str">
            <v>Nicolas, Damian</v>
          </cell>
        </row>
        <row r="43">
          <cell r="D43" t="str">
            <v>prep done</v>
          </cell>
          <cell r="E43">
            <v>45111</v>
          </cell>
          <cell r="F43" t="str">
            <v xml:space="preserve">FD Replacement VK03/VK04 </v>
          </cell>
          <cell r="G43" t="str">
            <v>replacement of compressor units at Epe is planned with electric drives (2026)</v>
          </cell>
          <cell r="H43" t="str">
            <v>GER</v>
          </cell>
          <cell r="I43" t="str">
            <v>FD</v>
          </cell>
          <cell r="J43" t="str">
            <v>BoM</v>
          </cell>
          <cell r="K43" t="str">
            <v>P.Lopez</v>
          </cell>
          <cell r="L43" t="str">
            <v>UST</v>
          </cell>
          <cell r="M43" t="str">
            <v>Klaus Peine, Bastian Haubner</v>
          </cell>
          <cell r="N43" t="str">
            <v>Recommendation required (Relevant Stakeholder)</v>
          </cell>
          <cell r="O43" t="str">
            <v>Complete</v>
          </cell>
          <cell r="Q43" t="str">
            <v>Approved</v>
          </cell>
          <cell r="R43" t="str">
            <v>no</v>
          </cell>
          <cell r="S43" t="str">
            <v>yes</v>
          </cell>
          <cell r="T43" t="str">
            <v>yes</v>
          </cell>
          <cell r="U43" t="str">
            <v>no</v>
          </cell>
          <cell r="V43" t="str">
            <v>none</v>
          </cell>
          <cell r="W43" t="str">
            <v>Svetlana</v>
          </cell>
          <cell r="X43" t="str">
            <v>Rahul</v>
          </cell>
          <cell r="Y43" t="str">
            <v>Svetlana</v>
          </cell>
        </row>
        <row r="44">
          <cell r="D44" t="str">
            <v>prep done</v>
          </cell>
          <cell r="E44">
            <v>45114</v>
          </cell>
          <cell r="F44" t="str">
            <v>SD2 Killingholme Masterplan Gen C</v>
          </cell>
          <cell r="G44" t="str">
            <v>Extension of the initial project. Acquisition of an asset based project (cleared by legal team for EU conditions) in order to now build in addition to the already planned renewables a OCGT or CCGT with with Contract for difference or Carbon Capture.</v>
          </cell>
          <cell r="H44" t="str">
            <v>UK</v>
          </cell>
          <cell r="I44" t="str">
            <v>SD</v>
          </cell>
          <cell r="M44" t="str">
            <v>Gavin Rowson</v>
          </cell>
          <cell r="N44" t="str">
            <v>Recommendation required (Relevant Stakeholder)</v>
          </cell>
          <cell r="O44" t="str">
            <v>Complete</v>
          </cell>
          <cell r="Q44" t="str">
            <v>Approved</v>
          </cell>
          <cell r="S44" t="str">
            <v>yes</v>
          </cell>
          <cell r="U44" t="str">
            <v>no</v>
          </cell>
          <cell r="V44" t="str">
            <v>none</v>
          </cell>
          <cell r="W44" t="str">
            <v>Franziska</v>
          </cell>
          <cell r="X44" t="str">
            <v>Franziska</v>
          </cell>
          <cell r="Y44" t="str">
            <v>Nicolas</v>
          </cell>
        </row>
        <row r="45">
          <cell r="D45" t="str">
            <v>prep done</v>
          </cell>
          <cell r="E45">
            <v>45117</v>
          </cell>
          <cell r="F45" t="str">
            <v>sFD AHEAD (Advanced Heat Pumps for Electrified and Decarbonized Heat)</v>
          </cell>
          <cell r="G45" t="str">
            <v>Joint Uniper-Evonik project, where Evonik (Herne) provides location and waste heat source free of charge</v>
          </cell>
          <cell r="H45" t="str">
            <v>GER</v>
          </cell>
          <cell r="I45" t="str">
            <v>sFD</v>
          </cell>
          <cell r="L45" t="str">
            <v>Innovation</v>
          </cell>
          <cell r="N45" t="str">
            <v>Sign-off required (Relevant Stakeholder)</v>
          </cell>
          <cell r="O45" t="str">
            <v>Complete</v>
          </cell>
          <cell r="Q45" t="str">
            <v>Approved</v>
          </cell>
          <cell r="S45" t="str">
            <v>yes</v>
          </cell>
          <cell r="U45" t="str">
            <v>no</v>
          </cell>
          <cell r="V45" t="str">
            <v>none</v>
          </cell>
          <cell r="W45" t="str">
            <v>Viorela?</v>
          </cell>
          <cell r="X45" t="str">
            <v>Michael</v>
          </cell>
          <cell r="Y45" t="str">
            <v>Nicolas</v>
          </cell>
        </row>
        <row r="46">
          <cell r="D46" t="str">
            <v>prep done</v>
          </cell>
          <cell r="E46">
            <v>45125</v>
          </cell>
          <cell r="F46" t="str">
            <v>FD Liquid wind</v>
          </cell>
          <cell r="G46" t="str">
            <v>Investment ELK 3.0 Series C shares</v>
          </cell>
          <cell r="H46" t="str">
            <v>SWE</v>
          </cell>
          <cell r="L46" t="str">
            <v>M&amp;A</v>
          </cell>
          <cell r="M46" t="str">
            <v>Kai Baumgarte</v>
          </cell>
          <cell r="N46" t="str">
            <v>Recommendation required (Relevant Stakeholder)</v>
          </cell>
          <cell r="O46" t="str">
            <v>Complete</v>
          </cell>
          <cell r="Q46" t="str">
            <v>Cancelled</v>
          </cell>
          <cell r="S46" t="str">
            <v>yes</v>
          </cell>
          <cell r="U46" t="str">
            <v>no</v>
          </cell>
          <cell r="V46" t="str">
            <v>none</v>
          </cell>
          <cell r="W46" t="str">
            <v>Franziska</v>
          </cell>
          <cell r="X46" t="str">
            <v>Franziska</v>
          </cell>
          <cell r="Y46" t="str">
            <v>Martina</v>
          </cell>
        </row>
        <row r="47">
          <cell r="D47" t="str">
            <v>prep done</v>
          </cell>
          <cell r="E47">
            <v>45131</v>
          </cell>
          <cell r="F47" t="str">
            <v xml:space="preserve">mini-FD Polish capacity market </v>
          </cell>
          <cell r="G47" t="str">
            <v>Sydkraft Hydropower AB (SHP) will be paid for providing capacity to the Polish market (being evidenced by delivering power (metered data) or having placed bids into DA, ID and/or mFRR markets). Tentatively, bidding of ~300 MW is envisaged (depending on commercial &amp; technical assessment)</v>
          </cell>
          <cell r="H47" t="str">
            <v>PL</v>
          </cell>
          <cell r="I47" t="str">
            <v>sFD</v>
          </cell>
          <cell r="J47" t="str">
            <v>SD Approving Body</v>
          </cell>
          <cell r="L47" t="str">
            <v>Power Trading</v>
          </cell>
          <cell r="N47" t="str">
            <v>Sign-off required (Relevant Stakeholder)</v>
          </cell>
          <cell r="O47" t="str">
            <v>Complete</v>
          </cell>
          <cell r="Q47" t="str">
            <v>Approved</v>
          </cell>
          <cell r="S47" t="str">
            <v>yes</v>
          </cell>
          <cell r="T47" t="str">
            <v>yes</v>
          </cell>
          <cell r="U47" t="str">
            <v>no</v>
          </cell>
          <cell r="V47" t="str">
            <v>none</v>
          </cell>
          <cell r="W47" t="str">
            <v>Viorela</v>
          </cell>
          <cell r="X47" t="str">
            <v>Camilo</v>
          </cell>
          <cell r="Y47" t="str">
            <v>Martina</v>
          </cell>
          <cell r="Z47" t="str">
            <v>Ulf, Helena</v>
          </cell>
        </row>
        <row r="48">
          <cell r="E48">
            <v>45139</v>
          </cell>
          <cell r="F48" t="str">
            <v>Info H2 strategy review</v>
          </cell>
          <cell r="I48" t="str">
            <v>Info</v>
          </cell>
          <cell r="L48" t="str">
            <v>H2+AMM+SAF</v>
          </cell>
          <cell r="M48" t="str">
            <v>Stefan Gehrs</v>
          </cell>
          <cell r="N48" t="str">
            <v>Sign-off required (Relevant Stakeholder)</v>
          </cell>
          <cell r="O48" t="str">
            <v>Complete</v>
          </cell>
          <cell r="Q48" t="str">
            <v>Acknowledged</v>
          </cell>
          <cell r="S48" t="str">
            <v>yes</v>
          </cell>
          <cell r="U48" t="str">
            <v>no</v>
          </cell>
          <cell r="V48" t="str">
            <v>none</v>
          </cell>
        </row>
        <row r="49">
          <cell r="D49" t="str">
            <v>prep done</v>
          </cell>
          <cell r="E49">
            <v>45146</v>
          </cell>
          <cell r="F49" t="str">
            <v>info HAPPURG Revitalization</v>
          </cell>
          <cell r="G49" t="str">
            <v>Construction project / Refurbish / 134 million CAPEX initially estimated</v>
          </cell>
          <cell r="H49" t="str">
            <v>GER</v>
          </cell>
          <cell r="I49" t="str">
            <v>info</v>
          </cell>
          <cell r="J49" t="str">
            <v>BoM</v>
          </cell>
          <cell r="L49" t="str">
            <v>Asset Development</v>
          </cell>
          <cell r="M49" t="str">
            <v>Sebastian Kanzer, Stefan Boderke</v>
          </cell>
          <cell r="N49" t="str">
            <v>Recommendation required (Relevant Stakeholder)</v>
          </cell>
          <cell r="O49" t="str">
            <v>Complete</v>
          </cell>
          <cell r="Q49" t="str">
            <v>Acknowledged</v>
          </cell>
          <cell r="S49" t="str">
            <v>yes</v>
          </cell>
          <cell r="U49" t="str">
            <v>no</v>
          </cell>
          <cell r="V49" t="str">
            <v>none</v>
          </cell>
          <cell r="W49" t="str">
            <v>Giorgio</v>
          </cell>
          <cell r="X49" t="str">
            <v>Michael</v>
          </cell>
          <cell r="Y49" t="str">
            <v>Nicolas</v>
          </cell>
          <cell r="Z49" t="str">
            <v>Ulf</v>
          </cell>
        </row>
        <row r="50">
          <cell r="D50" t="str">
            <v>prep done</v>
          </cell>
          <cell r="E50">
            <v>45146</v>
          </cell>
          <cell r="F50" t="str">
            <v>Woodside Europe DES extension and Gate extension. 2 deals</v>
          </cell>
          <cell r="G50" t="str">
            <v>8 year 2031 -2039. Additional regas capacity. Combined 10 year/3 bcm Gate extension and 10 year extension of the Woodside Europe DES contract. 2 deals</v>
          </cell>
          <cell r="L50" t="str">
            <v>LNG</v>
          </cell>
          <cell r="N50" t="str">
            <v>Recommendation required (Relevant Stakeholder)</v>
          </cell>
          <cell r="O50" t="str">
            <v>Complete</v>
          </cell>
          <cell r="Q50" t="str">
            <v>Approved</v>
          </cell>
          <cell r="S50" t="str">
            <v>yes</v>
          </cell>
          <cell r="U50" t="str">
            <v>no</v>
          </cell>
          <cell r="V50" t="str">
            <v>none</v>
          </cell>
          <cell r="W50" t="str">
            <v>Sergii</v>
          </cell>
          <cell r="X50" t="str">
            <v>Sergii</v>
          </cell>
          <cell r="Y50" t="str">
            <v>Filippo</v>
          </cell>
        </row>
        <row r="51">
          <cell r="D51" t="str">
            <v>prep done</v>
          </cell>
          <cell r="E51">
            <v>45153</v>
          </cell>
          <cell r="F51" t="str">
            <v>FD Taylor's lane real estate sale - Project Lee</v>
          </cell>
          <cell r="G51" t="str">
            <v>Real estate project. Sell of a piece of the land on which the Taylor's Lane facility is located alongside with a power supply contract (from UKPN - grid network manager in the UK) to a data center developer (Pure). There is already an agreement option and a quotation for the power supply from UKPN.</v>
          </cell>
          <cell r="H51" t="str">
            <v>GER</v>
          </cell>
          <cell r="I51" t="str">
            <v>FD</v>
          </cell>
          <cell r="J51" t="str">
            <v>BoM</v>
          </cell>
          <cell r="K51" t="str">
            <v>J.Taschemberger</v>
          </cell>
          <cell r="L51" t="str">
            <v>Procurement</v>
          </cell>
          <cell r="M51" t="str">
            <v>Susanne Miarka, Adam Archer</v>
          </cell>
          <cell r="N51" t="str">
            <v>Recommendation required (Relevant Stakeholder)</v>
          </cell>
          <cell r="O51" t="str">
            <v>Complete</v>
          </cell>
          <cell r="Q51" t="str">
            <v>Approved</v>
          </cell>
          <cell r="R51" t="str">
            <v>yes</v>
          </cell>
          <cell r="S51" t="str">
            <v>no</v>
          </cell>
          <cell r="T51" t="str">
            <v>no</v>
          </cell>
          <cell r="U51" t="str">
            <v>no</v>
          </cell>
          <cell r="V51" t="str">
            <v>none</v>
          </cell>
          <cell r="W51" t="str">
            <v>Giorgio</v>
          </cell>
          <cell r="X51" t="str">
            <v>Eduardo</v>
          </cell>
          <cell r="Y51" t="str">
            <v>Frederik</v>
          </cell>
          <cell r="Z51" t="str">
            <v>Ulf</v>
          </cell>
        </row>
        <row r="52">
          <cell r="D52" t="str">
            <v>prep done</v>
          </cell>
          <cell r="E52">
            <v>45163</v>
          </cell>
          <cell r="F52" t="str">
            <v>sSD Xlinks MoU</v>
          </cell>
          <cell r="G52" t="str">
            <v>Entry into a non-binding MoU for the early stage exploration of a renewable power project.</v>
          </cell>
          <cell r="H52" t="str">
            <v>GER</v>
          </cell>
          <cell r="I52" t="str">
            <v>sSD</v>
          </cell>
          <cell r="J52" t="str">
            <v>BoM</v>
          </cell>
          <cell r="N52" t="str">
            <v>Recommendation required (Relevant Stakeholder)</v>
          </cell>
          <cell r="O52" t="str">
            <v>Complete</v>
          </cell>
          <cell r="Q52" t="str">
            <v>Approved</v>
          </cell>
          <cell r="U52" t="str">
            <v>yes</v>
          </cell>
          <cell r="W52" t="str">
            <v>Franziska</v>
          </cell>
          <cell r="X52" t="str">
            <v>Franziska</v>
          </cell>
          <cell r="Y52" t="str">
            <v>Roberto</v>
          </cell>
        </row>
        <row r="53">
          <cell r="D53" t="str">
            <v>prep done</v>
          </cell>
          <cell r="E53">
            <v>45183</v>
          </cell>
          <cell r="F53" t="str">
            <v>FD Gonyu GT</v>
          </cell>
          <cell r="G53" t="str">
            <v>Argentinian gas turbines to be sold or kept (decision).</v>
          </cell>
          <cell r="H53" t="str">
            <v>HU</v>
          </cell>
          <cell r="I53" t="str">
            <v>FD</v>
          </cell>
          <cell r="J53" t="str">
            <v>BoM</v>
          </cell>
          <cell r="L53" t="str">
            <v>Asset Development</v>
          </cell>
          <cell r="M53" t="str">
            <v>Alex Micajkov</v>
          </cell>
          <cell r="N53" t="str">
            <v>Recommendation required (Relevant Stakeholder)</v>
          </cell>
          <cell r="O53" t="str">
            <v>Complete</v>
          </cell>
          <cell r="Q53" t="str">
            <v>Open</v>
          </cell>
          <cell r="S53" t="str">
            <v>yes</v>
          </cell>
          <cell r="U53" t="str">
            <v>no</v>
          </cell>
          <cell r="V53" t="str">
            <v>none</v>
          </cell>
          <cell r="W53" t="str">
            <v>Franziska</v>
          </cell>
          <cell r="X53" t="str">
            <v>Rahul/Michael</v>
          </cell>
          <cell r="Y53" t="str">
            <v>Roberto</v>
          </cell>
        </row>
        <row r="54">
          <cell r="D54" t="str">
            <v>prep done</v>
          </cell>
          <cell r="E54">
            <v>45180</v>
          </cell>
          <cell r="F54" t="str">
            <v>SD Grain battery. 11 m final investment</v>
          </cell>
          <cell r="G54" t="str">
            <v>Capex ~11.5mn GBP (FD jan 24?)</v>
          </cell>
          <cell r="H54" t="str">
            <v>UK</v>
          </cell>
          <cell r="I54" t="str">
            <v>SD</v>
          </cell>
          <cell r="J54" t="str">
            <v>BoM</v>
          </cell>
          <cell r="L54" t="str">
            <v>Asset Development</v>
          </cell>
          <cell r="M54" t="str">
            <v>Jamie</v>
          </cell>
          <cell r="N54" t="str">
            <v>Recommendation required (Relevant Stakeholder)</v>
          </cell>
          <cell r="O54" t="str">
            <v>Complete</v>
          </cell>
          <cell r="Q54" t="str">
            <v>Approved</v>
          </cell>
          <cell r="S54" t="str">
            <v>yes</v>
          </cell>
          <cell r="U54" t="str">
            <v>no</v>
          </cell>
          <cell r="V54" t="str">
            <v>none</v>
          </cell>
          <cell r="W54" t="str">
            <v>Franziska</v>
          </cell>
          <cell r="X54" t="str">
            <v>Franziska</v>
          </cell>
          <cell r="Y54" t="str">
            <v>Roberto</v>
          </cell>
        </row>
        <row r="55">
          <cell r="D55" t="str">
            <v>on prep</v>
          </cell>
          <cell r="E55">
            <v>45188</v>
          </cell>
          <cell r="F55" t="str">
            <v>H2M FD Maasvlakte PPA</v>
          </cell>
          <cell r="G55" t="str">
            <v>Uniper to submit binding PPA bid by Q3/2023</v>
          </cell>
          <cell r="H55" t="str">
            <v>NL</v>
          </cell>
          <cell r="I55" t="str">
            <v>info</v>
          </cell>
          <cell r="J55" t="str">
            <v>BoM</v>
          </cell>
          <cell r="K55" t="str">
            <v>J.Tica/P. Stuckmann</v>
          </cell>
          <cell r="L55" t="str">
            <v>H2+AMM+SAF</v>
          </cell>
          <cell r="M55" t="str">
            <v>Stuckmann</v>
          </cell>
          <cell r="N55" t="str">
            <v>Recommendation required (Relevant Stakeholder)</v>
          </cell>
          <cell r="O55" t="str">
            <v>Complete</v>
          </cell>
          <cell r="Q55" t="str">
            <v>Acknowledged</v>
          </cell>
          <cell r="R55" t="str">
            <v>no</v>
          </cell>
          <cell r="S55" t="str">
            <v>yes</v>
          </cell>
          <cell r="T55" t="str">
            <v>yes</v>
          </cell>
          <cell r="U55" t="str">
            <v>no</v>
          </cell>
          <cell r="V55" t="str">
            <v>none</v>
          </cell>
          <cell r="W55" t="str">
            <v>Viorela</v>
          </cell>
          <cell r="X55" t="str">
            <v>Viorela</v>
          </cell>
          <cell r="Y55" t="str">
            <v>Martina</v>
          </cell>
        </row>
        <row r="56">
          <cell r="D56" t="str">
            <v>on prep</v>
          </cell>
          <cell r="E56">
            <v>45188</v>
          </cell>
          <cell r="F56" t="str">
            <v>Turkish LNG</v>
          </cell>
          <cell r="H56" t="str">
            <v>ALL</v>
          </cell>
          <cell r="I56" t="str">
            <v>FD</v>
          </cell>
          <cell r="J56" t="str">
            <v>BoM</v>
          </cell>
          <cell r="O56" t="str">
            <v>Prep Slot #2</v>
          </cell>
          <cell r="Q56" t="str">
            <v>Open</v>
          </cell>
        </row>
        <row r="57">
          <cell r="D57" t="str">
            <v>on prep</v>
          </cell>
          <cell r="E57">
            <v>45188</v>
          </cell>
          <cell r="F57" t="str">
            <v>Emerald Biomethane</v>
          </cell>
          <cell r="H57" t="str">
            <v>DE</v>
          </cell>
          <cell r="I57" t="str">
            <v>FD</v>
          </cell>
          <cell r="J57" t="str">
            <v>BoM</v>
          </cell>
          <cell r="M57" t="str">
            <v>Dorit</v>
          </cell>
          <cell r="O57" t="str">
            <v>Prep Slot #2</v>
          </cell>
          <cell r="Q57" t="str">
            <v>Open</v>
          </cell>
        </row>
        <row r="58">
          <cell r="D58" t="str">
            <v>prep done</v>
          </cell>
          <cell r="E58">
            <v>45188</v>
          </cell>
          <cell r="F58" t="str">
            <v>SD Catalyst (Biomethane M&amp;A)</v>
          </cell>
          <cell r="G58" t="str">
            <v>Non Binding Offer</v>
          </cell>
          <cell r="O58" t="str">
            <v>Complete</v>
          </cell>
          <cell r="Q58" t="str">
            <v>Open</v>
          </cell>
          <cell r="W58" t="str">
            <v>Sergii</v>
          </cell>
          <cell r="X58" t="str">
            <v>Giorgio</v>
          </cell>
          <cell r="Y58" t="str">
            <v>Martina</v>
          </cell>
          <cell r="Z58" t="str">
            <v>Ulf</v>
          </cell>
        </row>
        <row r="59">
          <cell r="D59" t="str">
            <v>prep done</v>
          </cell>
          <cell r="E59">
            <v>45199</v>
          </cell>
          <cell r="F59" t="str">
            <v>SD Geothermal Den Hague</v>
          </cell>
          <cell r="G59" t="str">
            <v>Geothermal installation at our site at The Hague, in partnership with Haagse Aardwarmte and Eneco</v>
          </cell>
          <cell r="H59" t="str">
            <v>NL</v>
          </cell>
          <cell r="I59" t="str">
            <v>SD</v>
          </cell>
          <cell r="J59" t="str">
            <v>SD Approving Body</v>
          </cell>
          <cell r="K59" t="str">
            <v>H.Kreetz</v>
          </cell>
          <cell r="L59" t="str">
            <v>Asset Development</v>
          </cell>
          <cell r="M59" t="str">
            <v>Bas Geerdes</v>
          </cell>
          <cell r="N59" t="str">
            <v>Input for SD Required</v>
          </cell>
          <cell r="O59" t="str">
            <v>Last Mile</v>
          </cell>
          <cell r="Q59" t="str">
            <v>Open</v>
          </cell>
          <cell r="R59" t="str">
            <v>yes</v>
          </cell>
          <cell r="S59" t="str">
            <v>no</v>
          </cell>
          <cell r="T59" t="str">
            <v>no</v>
          </cell>
          <cell r="U59" t="str">
            <v>no</v>
          </cell>
          <cell r="V59" t="str">
            <v>none</v>
          </cell>
          <cell r="W59" t="str">
            <v>Eduardo</v>
          </cell>
          <cell r="X59" t="str">
            <v>Giorgio, Eduardo</v>
          </cell>
          <cell r="Y59" t="str">
            <v>Frederik</v>
          </cell>
          <cell r="Z59" t="str">
            <v>Ulf</v>
          </cell>
        </row>
        <row r="60">
          <cell r="D60" t="str">
            <v>on prep</v>
          </cell>
          <cell r="E60">
            <v>45203</v>
          </cell>
          <cell r="F60" t="str">
            <v>FD TIWAG SRS extension</v>
          </cell>
          <cell r="G60" t="str">
            <v>Renewal of contract (expiry 9/24)</v>
          </cell>
          <cell r="H60" t="str">
            <v>GER</v>
          </cell>
          <cell r="I60" t="str">
            <v>FD</v>
          </cell>
          <cell r="J60" t="str">
            <v>BoM</v>
          </cell>
          <cell r="K60" t="str">
            <v>G.Schweppe</v>
          </cell>
          <cell r="L60" t="str">
            <v>ABC</v>
          </cell>
          <cell r="M60" t="str">
            <v>Buente?</v>
          </cell>
          <cell r="N60" t="str">
            <v>Recommendation required (Relevant Stakeholder)</v>
          </cell>
          <cell r="O60" t="str">
            <v>Prep Slot #2</v>
          </cell>
          <cell r="P60" t="str">
            <v>none</v>
          </cell>
          <cell r="Q60" t="str">
            <v>Open</v>
          </cell>
          <cell r="R60" t="str">
            <v>no</v>
          </cell>
          <cell r="S60" t="str">
            <v>yes</v>
          </cell>
          <cell r="T60" t="str">
            <v>yes</v>
          </cell>
          <cell r="U60" t="str">
            <v>no</v>
          </cell>
          <cell r="V60" t="str">
            <v>?</v>
          </cell>
          <cell r="W60" t="str">
            <v>Michael</v>
          </cell>
          <cell r="X60" t="str">
            <v>Michael</v>
          </cell>
          <cell r="Y60" t="str">
            <v>Filippo</v>
          </cell>
        </row>
        <row r="61">
          <cell r="D61" t="str">
            <v>on prep</v>
          </cell>
          <cell r="E61">
            <v>45244</v>
          </cell>
          <cell r="F61" t="str">
            <v>SD/BS - UST growth opportunity H2</v>
          </cell>
          <cell r="G61" t="str">
            <v>70mio: Develop 3 sites in DE, 1 site in UK to FD until end 2026, with potential COD until 2030. These sites offer early first cavern deployment with later expansion potential. Spend up to €70m for development</v>
          </cell>
          <cell r="H61" t="str">
            <v>GER</v>
          </cell>
          <cell r="I61" t="str">
            <v>BS</v>
          </cell>
          <cell r="J61" t="str">
            <v>SD Approving Body</v>
          </cell>
          <cell r="K61" t="str">
            <v>P.Lopez</v>
          </cell>
          <cell r="L61" t="str">
            <v>UST</v>
          </cell>
          <cell r="M61" t="str">
            <v>Marco Papa</v>
          </cell>
          <cell r="N61" t="str">
            <v>Input for SD Required</v>
          </cell>
          <cell r="O61" t="str">
            <v>Pipeline</v>
          </cell>
          <cell r="Q61" t="str">
            <v>Open</v>
          </cell>
          <cell r="R61" t="str">
            <v>no</v>
          </cell>
          <cell r="S61" t="str">
            <v>yes</v>
          </cell>
          <cell r="U61" t="str">
            <v>no</v>
          </cell>
          <cell r="X61" t="str">
            <v>Giorgio/Eduardo/Rahul</v>
          </cell>
          <cell r="Y61" t="str">
            <v>Martina</v>
          </cell>
          <cell r="Z61" t="str">
            <v>Ulf</v>
          </cell>
        </row>
        <row r="62">
          <cell r="D62" t="str">
            <v>on prep</v>
          </cell>
          <cell r="E62">
            <v>45200</v>
          </cell>
          <cell r="F62" t="str">
            <v>SD BL2F (Black Liquor to Fuel)</v>
          </cell>
          <cell r="G62" t="str">
            <v>Use of "Black Liquor" to create clean, high-quality bioful. Black liquor is a side-stream of the chemical pulping industry that can be transformed into fuel, reducing waste and providing an alternative to fossil fuels. CORPORATE GOVERNANCE - FOUND COMPANY</v>
          </cell>
          <cell r="H62" t="str">
            <v>GER</v>
          </cell>
          <cell r="M62" t="str">
            <v>Dinah Dux (no PM)</v>
          </cell>
          <cell r="N62" t="str">
            <v>Recommendation required (Relevant Stakeholder)</v>
          </cell>
          <cell r="O62" t="str">
            <v>Prep Slot #1</v>
          </cell>
          <cell r="Q62" t="str">
            <v>Open</v>
          </cell>
          <cell r="S62" t="str">
            <v>yes</v>
          </cell>
          <cell r="U62" t="str">
            <v>no</v>
          </cell>
          <cell r="V62" t="str">
            <v>none</v>
          </cell>
          <cell r="W62" t="str">
            <v>Eduardo</v>
          </cell>
          <cell r="X62" t="str">
            <v>Eduardo</v>
          </cell>
          <cell r="Y62" t="str">
            <v>Frederik</v>
          </cell>
          <cell r="Z62" t="str">
            <v>?</v>
          </cell>
        </row>
        <row r="63">
          <cell r="D63" t="str">
            <v>on prep</v>
          </cell>
          <cell r="E63">
            <v>45200</v>
          </cell>
          <cell r="F63" t="str">
            <v>sFD Irsching 5 outage 2024 (maybe 2025!)</v>
          </cell>
          <cell r="G63" t="str">
            <v>25m Capex inspection + 10/15m turbine oerhaul + boiler 70gg (2 Gt + boiler) - 34m in MTP already +30% increase for moving it one year earlier into 2024</v>
          </cell>
          <cell r="H63" t="str">
            <v>GER</v>
          </cell>
          <cell r="I63" t="str">
            <v>sFD</v>
          </cell>
          <cell r="J63" t="str">
            <v>CCO</v>
          </cell>
          <cell r="K63" t="str">
            <v>P. Lopez</v>
          </cell>
          <cell r="L63" t="str">
            <v>AO</v>
          </cell>
          <cell r="M63" t="str">
            <v>Amna Jabeen</v>
          </cell>
          <cell r="N63" t="str">
            <v>Recommendation required (Relevant Stakeholder)</v>
          </cell>
          <cell r="O63" t="str">
            <v>Pipeline</v>
          </cell>
          <cell r="Q63" t="str">
            <v>Open</v>
          </cell>
          <cell r="R63" t="str">
            <v>no</v>
          </cell>
          <cell r="S63" t="str">
            <v>yes</v>
          </cell>
          <cell r="T63" t="str">
            <v>no</v>
          </cell>
          <cell r="U63" t="str">
            <v>no</v>
          </cell>
          <cell r="V63" t="str">
            <v>-</v>
          </cell>
          <cell r="W63" t="str">
            <v>Eduardo</v>
          </cell>
          <cell r="X63" t="str">
            <v>Eduardo / Giorgio</v>
          </cell>
          <cell r="Y63" t="str">
            <v>Damian</v>
          </cell>
          <cell r="Z63" t="str">
            <v>Ulf</v>
          </cell>
        </row>
        <row r="64">
          <cell r="D64" t="str">
            <v>More info to come</v>
          </cell>
          <cell r="E64">
            <v>45216</v>
          </cell>
          <cell r="F64" t="str">
            <v>FD WHV Grid Connection</v>
          </cell>
          <cell r="H64" t="str">
            <v>GER</v>
          </cell>
          <cell r="I64" t="str">
            <v>FD</v>
          </cell>
          <cell r="J64" t="str">
            <v>BoM</v>
          </cell>
          <cell r="K64" t="str">
            <v>Arne Bayer</v>
          </cell>
          <cell r="L64" t="str">
            <v>Asset Development</v>
          </cell>
          <cell r="M64" t="str">
            <v>Yasaman Karimi</v>
          </cell>
          <cell r="N64" t="str">
            <v>Recommendation required (Relevant Stakeholder)</v>
          </cell>
          <cell r="O64" t="str">
            <v>Pipeline</v>
          </cell>
          <cell r="Q64" t="str">
            <v>Open</v>
          </cell>
        </row>
        <row r="65">
          <cell r="E65">
            <v>45237</v>
          </cell>
          <cell r="F65" t="str">
            <v>Liquid Wind Series C2</v>
          </cell>
          <cell r="O65" t="str">
            <v>Pipeline</v>
          </cell>
          <cell r="Q65" t="str">
            <v>Open</v>
          </cell>
          <cell r="W65" t="str">
            <v>Eduardo</v>
          </cell>
          <cell r="X65" t="str">
            <v>Eduardo</v>
          </cell>
          <cell r="Y65" t="str">
            <v>Martina?</v>
          </cell>
        </row>
        <row r="66">
          <cell r="E66">
            <v>45245</v>
          </cell>
          <cell r="F66" t="str">
            <v>SD2 SkyFuel H2</v>
          </cell>
          <cell r="G66" t="str">
            <v>Second SD for the project. Delays from Sasol</v>
          </cell>
          <cell r="H66" t="str">
            <v>SE</v>
          </cell>
          <cell r="I66" t="str">
            <v>SD</v>
          </cell>
          <cell r="J66" t="str">
            <v>BoM</v>
          </cell>
          <cell r="L66" t="str">
            <v>H2+AMM+SAF</v>
          </cell>
          <cell r="M66" t="str">
            <v>Teodora Tinkova</v>
          </cell>
          <cell r="N66" t="str">
            <v>Recommendation required (Relevant Stakeholder)</v>
          </cell>
          <cell r="O66" t="str">
            <v>Pipeline</v>
          </cell>
          <cell r="P66" t="str">
            <v>none</v>
          </cell>
          <cell r="Q66" t="str">
            <v>Open</v>
          </cell>
          <cell r="R66" t="str">
            <v>no</v>
          </cell>
          <cell r="S66" t="str">
            <v>yes</v>
          </cell>
          <cell r="T66" t="str">
            <v>?</v>
          </cell>
          <cell r="U66" t="str">
            <v>no</v>
          </cell>
          <cell r="V66" t="str">
            <v>?</v>
          </cell>
          <cell r="W66" t="str">
            <v>Giorgio</v>
          </cell>
          <cell r="X66" t="str">
            <v>Sergii</v>
          </cell>
          <cell r="Y66" t="str">
            <v>Martina</v>
          </cell>
        </row>
        <row r="67">
          <cell r="E67">
            <v>45261</v>
          </cell>
          <cell r="F67" t="str">
            <v>M&amp;A Gonyu</v>
          </cell>
          <cell r="H67" t="str">
            <v>HU</v>
          </cell>
          <cell r="L67" t="str">
            <v>Asset Development</v>
          </cell>
          <cell r="N67" t="str">
            <v>Recommendation required (Relevant Stakeholder)</v>
          </cell>
          <cell r="O67" t="str">
            <v>Pipeline</v>
          </cell>
          <cell r="Q67" t="str">
            <v>Open</v>
          </cell>
          <cell r="W67" t="str">
            <v>Viorela?</v>
          </cell>
        </row>
        <row r="68">
          <cell r="E68">
            <v>45290</v>
          </cell>
          <cell r="F68" t="str">
            <v>SD Habeck gap - Umbrella SD</v>
          </cell>
          <cell r="G68" t="str">
            <v>Target options for early capacity tenders. 2-3 SDs by December 2023. To be farmed out into separate development post eoy 2023</v>
          </cell>
          <cell r="M68" t="str">
            <v>Mark Weseman</v>
          </cell>
          <cell r="O68" t="str">
            <v>Pipeline</v>
          </cell>
          <cell r="Q68" t="str">
            <v>Open</v>
          </cell>
        </row>
        <row r="69">
          <cell r="D69" t="str">
            <v>More info to come</v>
          </cell>
          <cell r="E69" t="str">
            <v>?</v>
          </cell>
          <cell r="F69" t="str">
            <v>FD Battery Wave 3</v>
          </cell>
          <cell r="G69" t="str">
            <v>Portfolio of batteries in Sweden.</v>
          </cell>
          <cell r="H69" t="str">
            <v>SE</v>
          </cell>
          <cell r="I69" t="str">
            <v>SD</v>
          </cell>
          <cell r="J69" t="str">
            <v>BoM</v>
          </cell>
          <cell r="L69" t="str">
            <v>Asset Development</v>
          </cell>
          <cell r="M69" t="str">
            <v>Alex Micajkov</v>
          </cell>
          <cell r="N69" t="str">
            <v>Recommendation required (Relevant Stakeholder)</v>
          </cell>
          <cell r="O69" t="str">
            <v>Kick Off</v>
          </cell>
          <cell r="Q69" t="str">
            <v>Open</v>
          </cell>
          <cell r="R69" t="str">
            <v>no</v>
          </cell>
          <cell r="S69" t="str">
            <v>yes</v>
          </cell>
          <cell r="T69" t="str">
            <v>yes</v>
          </cell>
          <cell r="U69" t="str">
            <v>no</v>
          </cell>
          <cell r="V69" t="str">
            <v>-</v>
          </cell>
          <cell r="W69" t="str">
            <v>Eduardo</v>
          </cell>
          <cell r="X69" t="str">
            <v>Camilo</v>
          </cell>
          <cell r="Y69" t="str">
            <v>Frederik</v>
          </cell>
          <cell r="Z69" t="str">
            <v>Ulf/Helena</v>
          </cell>
        </row>
        <row r="70">
          <cell r="D70" t="str">
            <v>after summer</v>
          </cell>
          <cell r="E70" t="str">
            <v>?</v>
          </cell>
          <cell r="F70" t="str">
            <v>SD Shamrok</v>
          </cell>
          <cell r="G70" t="str">
            <v>Capex 7/8 mEur in order to keep (greener) asset, smilar to Westerholt and sell heat</v>
          </cell>
          <cell r="H70" t="str">
            <v>DE</v>
          </cell>
          <cell r="I70" t="str">
            <v>SD</v>
          </cell>
          <cell r="J70" t="str">
            <v>BoM</v>
          </cell>
          <cell r="K70" t="str">
            <v>M.Damerius</v>
          </cell>
          <cell r="L70" t="str">
            <v>Asset Development</v>
          </cell>
          <cell r="N70" t="str">
            <v>Recommendation required (Relevant Stakeholder)</v>
          </cell>
          <cell r="O70" t="str">
            <v>Watchlist</v>
          </cell>
          <cell r="P70" t="str">
            <v>none</v>
          </cell>
          <cell r="Q70" t="str">
            <v>Open</v>
          </cell>
          <cell r="R70" t="str">
            <v>no</v>
          </cell>
          <cell r="S70" t="str">
            <v>yes</v>
          </cell>
          <cell r="T70" t="str">
            <v>?</v>
          </cell>
          <cell r="U70" t="str">
            <v>no</v>
          </cell>
          <cell r="V70" t="str">
            <v>?</v>
          </cell>
        </row>
        <row r="71">
          <cell r="D71" t="str">
            <v>More info to come</v>
          </cell>
          <cell r="E71" t="str">
            <v>?</v>
          </cell>
          <cell r="F71" t="str">
            <v>SD Future steam Maasvlakte (eboiler)</v>
          </cell>
          <cell r="G71" t="str">
            <v>Replacing heat supply for Neste/Lyondell. New asset configuration from 2030.  e-boiler and WSB + CCS</v>
          </cell>
          <cell r="H71" t="str">
            <v>NL</v>
          </cell>
          <cell r="I71" t="str">
            <v>SD</v>
          </cell>
          <cell r="J71" t="str">
            <v>SD Approving Body</v>
          </cell>
          <cell r="K71" t="str">
            <v>H.Kreetz</v>
          </cell>
          <cell r="L71" t="str">
            <v>Asset Development</v>
          </cell>
          <cell r="M71" t="str">
            <v>Ishika Chakraborty</v>
          </cell>
          <cell r="N71" t="str">
            <v>Sign-off required (Relevant Stakeholder)</v>
          </cell>
          <cell r="O71" t="str">
            <v>Pipeline</v>
          </cell>
          <cell r="Q71" t="str">
            <v>Open</v>
          </cell>
          <cell r="S71" t="str">
            <v>yes</v>
          </cell>
          <cell r="T71" t="str">
            <v>yes</v>
          </cell>
          <cell r="U71" t="str">
            <v>no</v>
          </cell>
          <cell r="V71" t="str">
            <v>none</v>
          </cell>
          <cell r="W71" t="str">
            <v>Michael (TBC)</v>
          </cell>
          <cell r="X71" t="str">
            <v>Michael, Giorgio</v>
          </cell>
          <cell r="Y71" t="str">
            <v>Martina</v>
          </cell>
        </row>
        <row r="72">
          <cell r="D72" t="str">
            <v>Confirm date</v>
          </cell>
          <cell r="E72" t="str">
            <v>?</v>
          </cell>
          <cell r="F72" t="str">
            <v>FD NAM LT Schoonebeek</v>
          </cell>
          <cell r="G72" t="str">
            <v>Mix of building E-Boilers for a customer and supplying green power via PPA (14 or 3 years, depending on model). ABCs leads on the project.</v>
          </cell>
          <cell r="H72" t="str">
            <v>NL</v>
          </cell>
          <cell r="M72" t="str">
            <v>Victor Bellido-Moral</v>
          </cell>
          <cell r="O72" t="str">
            <v>Pipeline</v>
          </cell>
          <cell r="Q72" t="str">
            <v>Open</v>
          </cell>
          <cell r="W72" t="str">
            <v>Viorela?</v>
          </cell>
          <cell r="Y72" t="str">
            <v>?</v>
          </cell>
        </row>
        <row r="73">
          <cell r="E73" t="str">
            <v>?</v>
          </cell>
          <cell r="F73" t="str">
            <v>Thermal power battery - Innovation</v>
          </cell>
          <cell r="O73" t="str">
            <v>Pipeline</v>
          </cell>
          <cell r="Q73" t="str">
            <v>Open</v>
          </cell>
        </row>
        <row r="74">
          <cell r="E74" t="str">
            <v>?</v>
          </cell>
          <cell r="F74" t="str">
            <v>FD Happurg revitalization</v>
          </cell>
          <cell r="M74" t="str">
            <v>Martin Damerius</v>
          </cell>
          <cell r="N74" t="str">
            <v>Sign-off required (Relevant Stakeholder)</v>
          </cell>
          <cell r="O74" t="str">
            <v>Pipeline</v>
          </cell>
          <cell r="Q74" t="str">
            <v>Open</v>
          </cell>
        </row>
        <row r="75">
          <cell r="D75" t="str">
            <v>Date dependant on engineering study. Maybe Q224</v>
          </cell>
          <cell r="E75" t="str">
            <v>?</v>
          </cell>
          <cell r="F75" t="str">
            <v>FD ICS Ferrero</v>
          </cell>
          <cell r="G75" t="str">
            <v>100 mEur Biomass plant (need for dev budget) O&amp;M only + biomass procurement</v>
          </cell>
          <cell r="H75" t="str">
            <v>GER</v>
          </cell>
          <cell r="I75" t="str">
            <v>FD</v>
          </cell>
          <cell r="J75" t="str">
            <v>BoM</v>
          </cell>
          <cell r="K75" t="str">
            <v>H.Kreetz</v>
          </cell>
          <cell r="L75" t="str">
            <v>ICS</v>
          </cell>
          <cell r="M75" t="str">
            <v>Anas Elyas, Andreas Brandt (Commercial)</v>
          </cell>
          <cell r="N75" t="str">
            <v>Recommendation required (Relevant Stakeholder)</v>
          </cell>
          <cell r="O75" t="str">
            <v>Watchlist</v>
          </cell>
          <cell r="Q75" t="str">
            <v>Open</v>
          </cell>
          <cell r="R75" t="str">
            <v>yes</v>
          </cell>
          <cell r="S75" t="str">
            <v>no</v>
          </cell>
          <cell r="T75" t="str">
            <v>no</v>
          </cell>
          <cell r="U75" t="str">
            <v>no</v>
          </cell>
          <cell r="V75" t="str">
            <v>none</v>
          </cell>
          <cell r="W75" t="str">
            <v>Frederik</v>
          </cell>
          <cell r="X75" t="str">
            <v>Giorgio, Michael</v>
          </cell>
          <cell r="Y75" t="str">
            <v>Frederik</v>
          </cell>
          <cell r="Z75" t="str">
            <v>Ulf</v>
          </cell>
        </row>
        <row r="76">
          <cell r="D76" t="str">
            <v>Maybe not up for approval</v>
          </cell>
          <cell r="E76" t="str">
            <v>?</v>
          </cell>
          <cell r="F76" t="str">
            <v>re-FD Scholven III Budget overrun (30mEur&lt;300mEur tot)</v>
          </cell>
          <cell r="G76" t="str">
            <v>Maybe info only</v>
          </cell>
          <cell r="H76" t="str">
            <v>GER</v>
          </cell>
          <cell r="I76" t="str">
            <v>re-FD</v>
          </cell>
          <cell r="J76" t="str">
            <v>BoM</v>
          </cell>
          <cell r="K76" t="str">
            <v>H.Kreetz</v>
          </cell>
          <cell r="L76" t="str">
            <v>Asset management</v>
          </cell>
          <cell r="M76" t="str">
            <v>Martin Schulze Darup</v>
          </cell>
          <cell r="N76" t="str">
            <v>Recommendation required (Relevant Stakeholder)</v>
          </cell>
          <cell r="O76" t="str">
            <v>Watchlist</v>
          </cell>
          <cell r="Q76" t="str">
            <v>Open</v>
          </cell>
          <cell r="S76" t="str">
            <v>yes</v>
          </cell>
          <cell r="U76" t="str">
            <v>no</v>
          </cell>
          <cell r="V76" t="str">
            <v>none</v>
          </cell>
        </row>
        <row r="77">
          <cell r="D77" t="str">
            <v>ON HOLD - Workshop in Dec</v>
          </cell>
          <cell r="E77" t="str">
            <v>?</v>
          </cell>
          <cell r="F77" t="str">
            <v>FD ICS Yara (Netherlands)</v>
          </cell>
          <cell r="G77" t="str">
            <v>Biomass Boiler ICS (NL) - 45 Mio Capex</v>
          </cell>
          <cell r="H77" t="str">
            <v>NL</v>
          </cell>
          <cell r="I77" t="str">
            <v>FD</v>
          </cell>
          <cell r="J77" t="str">
            <v>BoM</v>
          </cell>
          <cell r="K77" t="str">
            <v>H.Kreetz</v>
          </cell>
          <cell r="L77" t="str">
            <v>ICS</v>
          </cell>
          <cell r="M77" t="str">
            <v>Zubair Mohammad</v>
          </cell>
          <cell r="N77" t="str">
            <v>Recommendation required (Relevant Stakeholder)</v>
          </cell>
          <cell r="O77" t="str">
            <v>Watchlist</v>
          </cell>
          <cell r="P77" t="str">
            <v>none</v>
          </cell>
          <cell r="Q77" t="str">
            <v>Open</v>
          </cell>
          <cell r="R77" t="str">
            <v>no</v>
          </cell>
          <cell r="S77" t="str">
            <v>yes</v>
          </cell>
          <cell r="T77" t="str">
            <v>yes</v>
          </cell>
          <cell r="U77" t="str">
            <v>no</v>
          </cell>
          <cell r="V77" t="str">
            <v>?</v>
          </cell>
        </row>
        <row r="78">
          <cell r="D78" t="str">
            <v>no subsidies - off table?</v>
          </cell>
          <cell r="E78" t="str">
            <v>?</v>
          </cell>
          <cell r="F78" t="str">
            <v>FD ICS Sabic (+ Cargill)</v>
          </cell>
          <cell r="G78" t="str">
            <v>Biomass Boiler ICS (NL)</v>
          </cell>
          <cell r="H78" t="str">
            <v>NL</v>
          </cell>
          <cell r="I78" t="str">
            <v>FD</v>
          </cell>
          <cell r="J78" t="str">
            <v>BoM</v>
          </cell>
          <cell r="K78" t="str">
            <v>H.Kreetz</v>
          </cell>
          <cell r="L78" t="str">
            <v>ICS</v>
          </cell>
          <cell r="M78" t="str">
            <v>Ron Hoogsteen</v>
          </cell>
          <cell r="N78" t="str">
            <v>Recommendation required (Relevant Stakeholder)</v>
          </cell>
          <cell r="O78" t="str">
            <v>Watchlist</v>
          </cell>
          <cell r="P78" t="str">
            <v>none</v>
          </cell>
          <cell r="Q78" t="str">
            <v>Open</v>
          </cell>
          <cell r="R78" t="str">
            <v>no</v>
          </cell>
          <cell r="S78" t="str">
            <v>yes</v>
          </cell>
          <cell r="T78" t="str">
            <v>yes</v>
          </cell>
          <cell r="U78" t="str">
            <v>no</v>
          </cell>
          <cell r="V78" t="str">
            <v>?</v>
          </cell>
          <cell r="W78" t="str">
            <v>Damian</v>
          </cell>
          <cell r="X78" t="str">
            <v>Giorgio</v>
          </cell>
          <cell r="Y78" t="str">
            <v xml:space="preserve">Nicolas, Damian </v>
          </cell>
        </row>
        <row r="79">
          <cell r="D79" t="str">
            <v>Joana to confirm</v>
          </cell>
          <cell r="E79" t="str">
            <v>?</v>
          </cell>
          <cell r="F79" t="str">
            <v>sFD PV at UST site</v>
          </cell>
          <cell r="H79" t="str">
            <v>GER</v>
          </cell>
          <cell r="I79" t="str">
            <v>sFD</v>
          </cell>
          <cell r="K79" t="str">
            <v>P. Lopez</v>
          </cell>
          <cell r="L79" t="str">
            <v>Storage</v>
          </cell>
          <cell r="M79" t="str">
            <v>Arne Hoeffken</v>
          </cell>
          <cell r="N79" t="str">
            <v>Recommendation required (Relevant Stakeholder)</v>
          </cell>
          <cell r="O79" t="str">
            <v>Watchlist</v>
          </cell>
          <cell r="Q79" t="str">
            <v>Open</v>
          </cell>
          <cell r="S79" t="str">
            <v>yes</v>
          </cell>
          <cell r="U79" t="str">
            <v>no</v>
          </cell>
          <cell r="V79" t="str">
            <v>none</v>
          </cell>
        </row>
        <row r="80">
          <cell r="E80" t="str">
            <v>?</v>
          </cell>
          <cell r="F80" t="str">
            <v>Re-SD Bio LNG - liquefaction facility</v>
          </cell>
          <cell r="G80" t="str">
            <v>4 Mio budget (permitting and engineering) - Shell.</v>
          </cell>
          <cell r="H80" t="str">
            <v>GER</v>
          </cell>
          <cell r="I80" t="str">
            <v>SD</v>
          </cell>
          <cell r="J80" t="str">
            <v>SD Approving Body</v>
          </cell>
          <cell r="K80" t="str">
            <v>H.Kreetz</v>
          </cell>
          <cell r="L80" t="str">
            <v>Biomethane</v>
          </cell>
          <cell r="M80" t="str">
            <v>Hohaus, Fabian</v>
          </cell>
          <cell r="N80" t="str">
            <v>Input for SD Required</v>
          </cell>
          <cell r="O80" t="str">
            <v>Watchlist</v>
          </cell>
          <cell r="Q80" t="str">
            <v>Open</v>
          </cell>
          <cell r="R80" t="str">
            <v>yes</v>
          </cell>
          <cell r="S80" t="str">
            <v>no</v>
          </cell>
          <cell r="T80" t="str">
            <v>no</v>
          </cell>
          <cell r="U80" t="str">
            <v>no</v>
          </cell>
          <cell r="V80" t="str">
            <v>?</v>
          </cell>
          <cell r="W80" t="str">
            <v>Sergii</v>
          </cell>
          <cell r="X80" t="str">
            <v>Franziska, Sergii</v>
          </cell>
          <cell r="Y80" t="str">
            <v>Damian</v>
          </cell>
        </row>
        <row r="81">
          <cell r="D81" t="str">
            <v>Wating for Benedikt's update/input</v>
          </cell>
          <cell r="E81" t="str">
            <v>?</v>
          </cell>
          <cell r="F81" t="str">
            <v xml:space="preserve">AMMONIA TARGET PORTFOLIO </v>
          </cell>
          <cell r="G81" t="str">
            <v>Extension of the target ammonia portoflio</v>
          </cell>
          <cell r="H81" t="str">
            <v>ALL</v>
          </cell>
          <cell r="I81" t="str">
            <v>SD</v>
          </cell>
          <cell r="K81" t="str">
            <v>P. Abdo</v>
          </cell>
          <cell r="L81" t="str">
            <v>H2+AMM+SAF</v>
          </cell>
          <cell r="M81" t="str">
            <v>Käfer, Carsten</v>
          </cell>
          <cell r="O81" t="str">
            <v>Watchlist</v>
          </cell>
          <cell r="Q81" t="str">
            <v>Open</v>
          </cell>
          <cell r="U81" t="str">
            <v>no</v>
          </cell>
          <cell r="V81" t="str">
            <v>none</v>
          </cell>
          <cell r="W81" t="str">
            <v>Eduardo/Giorgio</v>
          </cell>
          <cell r="X81" t="str">
            <v>Andreas, Giorgio</v>
          </cell>
          <cell r="Y81" t="str">
            <v>Martina</v>
          </cell>
        </row>
        <row r="82">
          <cell r="D82" t="str">
            <v>on prep</v>
          </cell>
          <cell r="F82" t="str">
            <v>SD Ratcliffe</v>
          </cell>
          <cell r="H82" t="str">
            <v>UK</v>
          </cell>
          <cell r="I82" t="str">
            <v>SD</v>
          </cell>
          <cell r="J82" t="str">
            <v>BoM</v>
          </cell>
          <cell r="L82" t="str">
            <v>Asset Development</v>
          </cell>
          <cell r="O82" t="str">
            <v>Watchlist</v>
          </cell>
          <cell r="Q82" t="str">
            <v>Open</v>
          </cell>
        </row>
        <row r="83">
          <cell r="D83" t="str">
            <v>planned for Q2</v>
          </cell>
          <cell r="E83" t="str">
            <v>?</v>
          </cell>
          <cell r="F83" t="str">
            <v>FD Rotterdam heat</v>
          </cell>
          <cell r="H83" t="str">
            <v>NL</v>
          </cell>
          <cell r="I83" t="str">
            <v>FD</v>
          </cell>
          <cell r="J83" t="str">
            <v>BoM</v>
          </cell>
          <cell r="K83" t="str">
            <v>G.Schweppe</v>
          </cell>
          <cell r="L83" t="str">
            <v>ABC</v>
          </cell>
          <cell r="M83" t="str">
            <v>Sebastian Walth</v>
          </cell>
          <cell r="N83" t="str">
            <v>Recommendation required (Relevant Stakeholder)</v>
          </cell>
          <cell r="O83" t="str">
            <v>Watchlist</v>
          </cell>
          <cell r="Q83" t="str">
            <v>Open</v>
          </cell>
          <cell r="S83" t="str">
            <v>yes</v>
          </cell>
          <cell r="U83" t="str">
            <v>no</v>
          </cell>
          <cell r="V83" t="str">
            <v>none</v>
          </cell>
          <cell r="X83" t="str">
            <v>Michael</v>
          </cell>
        </row>
        <row r="84">
          <cell r="E84" t="str">
            <v>?</v>
          </cell>
          <cell r="F84" t="str">
            <v>E-boiler Huntsman (port of Rotterdam)</v>
          </cell>
          <cell r="G84" t="str">
            <v>15/20 mio e boiler opportunity</v>
          </cell>
          <cell r="H84" t="str">
            <v>GER</v>
          </cell>
          <cell r="I84" t="str">
            <v>SD</v>
          </cell>
          <cell r="J84" t="str">
            <v>SD Approving Body</v>
          </cell>
          <cell r="K84" t="str">
            <v>H.Kreetz</v>
          </cell>
          <cell r="L84" t="str">
            <v>ICS</v>
          </cell>
          <cell r="O84" t="str">
            <v>Watchlist</v>
          </cell>
          <cell r="Q84" t="str">
            <v>Open</v>
          </cell>
          <cell r="S84" t="str">
            <v>yes</v>
          </cell>
          <cell r="U84" t="str">
            <v>no</v>
          </cell>
          <cell r="V84" t="str">
            <v>none</v>
          </cell>
        </row>
        <row r="85">
          <cell r="D85" t="str">
            <v>ON HOLD - LOW likelihood</v>
          </cell>
          <cell r="E85" t="str">
            <v>?</v>
          </cell>
          <cell r="F85" t="str">
            <v>SD ICS Wrexham Power Energy Centre</v>
          </cell>
          <cell r="G85" t="str">
            <v>brown field (Kellog is the potential customer)</v>
          </cell>
          <cell r="H85" t="str">
            <v>UK</v>
          </cell>
          <cell r="I85" t="str">
            <v>SD</v>
          </cell>
          <cell r="J85" t="str">
            <v>SD Approving Body</v>
          </cell>
          <cell r="K85" t="str">
            <v>H.Kreetz</v>
          </cell>
          <cell r="L85" t="str">
            <v>ICS</v>
          </cell>
          <cell r="N85" t="str">
            <v>Input for SD Required</v>
          </cell>
          <cell r="O85" t="str">
            <v>Watchlist</v>
          </cell>
          <cell r="P85" t="str">
            <v>none</v>
          </cell>
          <cell r="Q85" t="str">
            <v>Open</v>
          </cell>
          <cell r="R85" t="str">
            <v>yes</v>
          </cell>
          <cell r="S85" t="str">
            <v>yes</v>
          </cell>
          <cell r="T85" t="str">
            <v>no</v>
          </cell>
          <cell r="U85" t="str">
            <v>no</v>
          </cell>
          <cell r="V85" t="str">
            <v>none</v>
          </cell>
        </row>
        <row r="86">
          <cell r="E86" t="str">
            <v>?</v>
          </cell>
          <cell r="F86" t="str">
            <v>SD Business Strategy - Power Trading Croatia/Eastern Europe</v>
          </cell>
          <cell r="G86" t="str">
            <v>approve EEX power trading</v>
          </cell>
          <cell r="H86" t="str">
            <v>ALL</v>
          </cell>
          <cell r="I86" t="str">
            <v>other</v>
          </cell>
          <cell r="J86" t="str">
            <v>BoM</v>
          </cell>
          <cell r="K86" t="str">
            <v>M.Lockett</v>
          </cell>
          <cell r="L86" t="str">
            <v>Power Trading</v>
          </cell>
          <cell r="M86" t="str">
            <v>Marina Seeber</v>
          </cell>
          <cell r="N86" t="str">
            <v>Sign-off required (Relevant Stakeholder)</v>
          </cell>
          <cell r="O86" t="str">
            <v>Watchlist</v>
          </cell>
          <cell r="Q86" t="str">
            <v>Open</v>
          </cell>
          <cell r="R86" t="str">
            <v>no</v>
          </cell>
          <cell r="S86" t="str">
            <v>yes</v>
          </cell>
          <cell r="T86" t="str">
            <v>no</v>
          </cell>
          <cell r="U86" t="str">
            <v>no</v>
          </cell>
          <cell r="V86" t="str">
            <v>?</v>
          </cell>
          <cell r="W86" t="str">
            <v>Daniel Lang</v>
          </cell>
          <cell r="X86" t="str">
            <v>Daniel</v>
          </cell>
        </row>
        <row r="87">
          <cell r="E87" t="str">
            <v>?</v>
          </cell>
          <cell r="F87" t="str">
            <v>SD Heat Galileistraat</v>
          </cell>
          <cell r="G87" t="str">
            <v>partnership with Eneco to use waste incineration heat</v>
          </cell>
          <cell r="H87" t="str">
            <v>NL</v>
          </cell>
          <cell r="I87" t="str">
            <v>SD</v>
          </cell>
          <cell r="J87" t="str">
            <v>SD Approving Body</v>
          </cell>
          <cell r="K87" t="str">
            <v>H.Kreetz</v>
          </cell>
          <cell r="L87" t="str">
            <v>Asset Development</v>
          </cell>
          <cell r="M87" t="str">
            <v>Sebastian Walth</v>
          </cell>
          <cell r="N87" t="str">
            <v>Input for SD Required</v>
          </cell>
          <cell r="O87" t="str">
            <v>Watchlist</v>
          </cell>
          <cell r="Q87" t="str">
            <v>Open</v>
          </cell>
          <cell r="R87" t="str">
            <v>yes</v>
          </cell>
          <cell r="S87" t="str">
            <v>no</v>
          </cell>
          <cell r="T87" t="str">
            <v>no</v>
          </cell>
          <cell r="U87" t="str">
            <v>no</v>
          </cell>
          <cell r="V87" t="str">
            <v>none</v>
          </cell>
          <cell r="W87" t="str">
            <v>Giorgio</v>
          </cell>
        </row>
        <row r="88">
          <cell r="E88" t="str">
            <v>?</v>
          </cell>
          <cell r="F88" t="str">
            <v>SD Maasvlakte Bio Refinery</v>
          </cell>
          <cell r="G88" t="str">
            <v>Bio Refinery in Maasvlakte</v>
          </cell>
          <cell r="H88" t="str">
            <v>NL</v>
          </cell>
          <cell r="L88" t="str">
            <v>Decarbonization</v>
          </cell>
          <cell r="N88" t="str">
            <v>Input for SD Required</v>
          </cell>
          <cell r="O88" t="str">
            <v>Watchlist</v>
          </cell>
          <cell r="Q88" t="str">
            <v>Open</v>
          </cell>
          <cell r="S88" t="str">
            <v>yes</v>
          </cell>
          <cell r="U88" t="str">
            <v>no</v>
          </cell>
          <cell r="V88" t="str">
            <v>none</v>
          </cell>
        </row>
        <row r="89">
          <cell r="E89" t="str">
            <v>?</v>
          </cell>
          <cell r="F89" t="str">
            <v>SD Oman Ammonia DEME</v>
          </cell>
          <cell r="G89" t="str">
            <v>Ammonia offtake - termsheet signature</v>
          </cell>
          <cell r="H89" t="str">
            <v>Oman</v>
          </cell>
          <cell r="I89" t="str">
            <v>SD</v>
          </cell>
          <cell r="J89" t="str">
            <v>SD Approving Body</v>
          </cell>
          <cell r="K89" t="str">
            <v>P.Abdo</v>
          </cell>
          <cell r="L89" t="str">
            <v>H2+AMM+SAF</v>
          </cell>
          <cell r="M89" t="str">
            <v>?</v>
          </cell>
          <cell r="N89" t="str">
            <v>Input for SD Required</v>
          </cell>
          <cell r="O89" t="str">
            <v>Watchlist</v>
          </cell>
          <cell r="P89" t="str">
            <v/>
          </cell>
          <cell r="Q89" t="str">
            <v>Open</v>
          </cell>
          <cell r="R89" t="str">
            <v>no</v>
          </cell>
          <cell r="S89" t="str">
            <v>no</v>
          </cell>
          <cell r="T89" t="str">
            <v>no</v>
          </cell>
          <cell r="U89" t="str">
            <v>no</v>
          </cell>
          <cell r="V89" t="str">
            <v>none</v>
          </cell>
          <cell r="W89" t="str">
            <v>Sandra</v>
          </cell>
          <cell r="X89" t="str">
            <v>Sandra</v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</row>
        <row r="90">
          <cell r="E90" t="str">
            <v>?</v>
          </cell>
          <cell r="F90" t="str">
            <v>sFD - Hynergy project</v>
          </cell>
          <cell r="G90" t="str">
            <v>2 PPAs and flex optimization around elctrolyzer in Bavaria</v>
          </cell>
          <cell r="H90" t="str">
            <v>GER</v>
          </cell>
          <cell r="I90" t="str">
            <v>sFD</v>
          </cell>
          <cell r="J90" t="str">
            <v>CCO</v>
          </cell>
          <cell r="K90" t="str">
            <v>G.Schweppe</v>
          </cell>
          <cell r="L90" t="str">
            <v>Decarbonization</v>
          </cell>
          <cell r="M90" t="str">
            <v>Gennaro lombardo</v>
          </cell>
          <cell r="N90" t="str">
            <v>Approval Required (Simplified FD)</v>
          </cell>
          <cell r="O90" t="str">
            <v>Watchlist</v>
          </cell>
          <cell r="Q90" t="str">
            <v>Open</v>
          </cell>
          <cell r="S90" t="str">
            <v>yes</v>
          </cell>
          <cell r="U90" t="str">
            <v>no</v>
          </cell>
          <cell r="V90" t="str">
            <v>none</v>
          </cell>
          <cell r="W90" t="str">
            <v>Lukas</v>
          </cell>
          <cell r="X90" t="str">
            <v>Lukas</v>
          </cell>
        </row>
        <row r="91">
          <cell r="D91" t="str">
            <v>being discussed</v>
          </cell>
          <cell r="E91" t="str">
            <v>?</v>
          </cell>
          <cell r="F91" t="str">
            <v xml:space="preserve">SD Hamburg land </v>
          </cell>
          <cell r="G91" t="str">
            <v>securing land in Hamburg for decarbonization opportunities</v>
          </cell>
          <cell r="H91" t="str">
            <v>GER</v>
          </cell>
          <cell r="I91" t="str">
            <v>SD</v>
          </cell>
          <cell r="J91" t="str">
            <v>SD Approving Body</v>
          </cell>
          <cell r="K91" t="str">
            <v>H.Kreetz</v>
          </cell>
          <cell r="L91" t="str">
            <v>Decarbonization</v>
          </cell>
          <cell r="M91" t="str">
            <v>Micheal Huskens</v>
          </cell>
          <cell r="N91" t="str">
            <v>Input for SD Required</v>
          </cell>
          <cell r="O91" t="str">
            <v>Watchlist</v>
          </cell>
          <cell r="Q91" t="str">
            <v>Open</v>
          </cell>
          <cell r="R91" t="str">
            <v>yes</v>
          </cell>
          <cell r="S91" t="str">
            <v>no</v>
          </cell>
          <cell r="T91" t="str">
            <v>no</v>
          </cell>
          <cell r="U91" t="str">
            <v>no</v>
          </cell>
          <cell r="V91" t="str">
            <v>none</v>
          </cell>
          <cell r="W91" t="str">
            <v>Hagen</v>
          </cell>
          <cell r="AA91" t="str">
            <v>Hagen</v>
          </cell>
        </row>
        <row r="92">
          <cell r="D92" t="str">
            <v>frozen until YE</v>
          </cell>
          <cell r="E92" t="str">
            <v>?</v>
          </cell>
          <cell r="F92" t="str">
            <v>SD Maasvlakte CCGT</v>
          </cell>
          <cell r="G92" t="str">
            <v>Challenged by dropof claim ( discussing with Siemens)</v>
          </cell>
          <cell r="H92" t="str">
            <v>NL</v>
          </cell>
          <cell r="I92" t="str">
            <v>SD</v>
          </cell>
          <cell r="J92" t="str">
            <v>SD Approving Body</v>
          </cell>
          <cell r="K92" t="str">
            <v>H.Kreetz</v>
          </cell>
          <cell r="L92" t="str">
            <v>Asset Development</v>
          </cell>
          <cell r="M92" t="str">
            <v>Alex Micajkov</v>
          </cell>
          <cell r="N92" t="str">
            <v>Input for SD Required</v>
          </cell>
          <cell r="O92" t="str">
            <v>Watchlist</v>
          </cell>
          <cell r="Q92" t="str">
            <v>Open</v>
          </cell>
          <cell r="R92" t="str">
            <v>yes</v>
          </cell>
          <cell r="S92" t="str">
            <v>no</v>
          </cell>
          <cell r="T92" t="str">
            <v>no</v>
          </cell>
          <cell r="U92" t="str">
            <v>no</v>
          </cell>
          <cell r="V92" t="str">
            <v>?</v>
          </cell>
        </row>
        <row r="93">
          <cell r="D93" t="str">
            <v>ON HOLD - LOW likelihood</v>
          </cell>
          <cell r="E93" t="str">
            <v>?</v>
          </cell>
          <cell r="F93" t="str">
            <v>SD ICS Velocys / Altalto Concept Design</v>
          </cell>
          <cell r="G93" t="str">
            <v>Innovative ICS solution UK - green energy supply for air fuel</v>
          </cell>
          <cell r="H93" t="str">
            <v>UK</v>
          </cell>
          <cell r="I93" t="str">
            <v>SD</v>
          </cell>
          <cell r="J93" t="str">
            <v>SD Approving Body</v>
          </cell>
          <cell r="K93" t="str">
            <v>H.Kreetz</v>
          </cell>
          <cell r="L93" t="str">
            <v>ICS</v>
          </cell>
          <cell r="M93" t="str">
            <v>Jon Cooper</v>
          </cell>
          <cell r="N93" t="str">
            <v>Input for SD Required</v>
          </cell>
          <cell r="O93" t="str">
            <v>Watchlist</v>
          </cell>
          <cell r="P93" t="str">
            <v>none</v>
          </cell>
          <cell r="Q93" t="str">
            <v>Open</v>
          </cell>
          <cell r="R93" t="str">
            <v>yes</v>
          </cell>
          <cell r="S93" t="str">
            <v>no</v>
          </cell>
          <cell r="T93" t="str">
            <v>no</v>
          </cell>
          <cell r="U93" t="str">
            <v>no</v>
          </cell>
          <cell r="V93" t="str">
            <v>none</v>
          </cell>
          <cell r="W93" t="str">
            <v>Frederik</v>
          </cell>
          <cell r="X93" t="str">
            <v>Giorgio</v>
          </cell>
          <cell r="Y93" t="str">
            <v>Frederik</v>
          </cell>
        </row>
        <row r="94">
          <cell r="D94" t="str">
            <v>Silent</v>
          </cell>
          <cell r="E94" t="str">
            <v>?</v>
          </cell>
          <cell r="F94" t="str">
            <v>sSD Neptune</v>
          </cell>
          <cell r="G94" t="str">
            <v>8.5 bcm p.a. Black sea gas field in Romania</v>
          </cell>
          <cell r="H94" t="str">
            <v>RO/HU/AT</v>
          </cell>
          <cell r="I94" t="str">
            <v>sSD</v>
          </cell>
          <cell r="J94" t="str">
            <v>SD Approving Body</v>
          </cell>
          <cell r="K94" t="str">
            <v>P.Abdo</v>
          </cell>
          <cell r="M94" t="str">
            <v>Arp, Peter</v>
          </cell>
          <cell r="N94" t="str">
            <v>Input for SD Required</v>
          </cell>
          <cell r="O94" t="str">
            <v>Watchlist</v>
          </cell>
          <cell r="Q94" t="str">
            <v>Open</v>
          </cell>
          <cell r="S94" t="str">
            <v>yes</v>
          </cell>
          <cell r="U94" t="str">
            <v>no</v>
          </cell>
          <cell r="V94" t="str">
            <v>none</v>
          </cell>
          <cell r="W94" t="str">
            <v>Sergii</v>
          </cell>
          <cell r="X94" t="str">
            <v>Sergii</v>
          </cell>
          <cell r="Y94" t="str">
            <v>Roberto/Martina</v>
          </cell>
        </row>
        <row r="95">
          <cell r="D95" t="str">
            <v>final FD in Q4-23</v>
          </cell>
          <cell r="E95" t="str">
            <v>?</v>
          </cell>
          <cell r="F95" t="str">
            <v>FD Germany Easter Package</v>
          </cell>
          <cell r="G95" t="str">
            <v>Irsching (maybe) &amp; Huntorf w/ Siemens</v>
          </cell>
          <cell r="H95" t="str">
            <v>GER</v>
          </cell>
          <cell r="I95" t="str">
            <v>SD</v>
          </cell>
          <cell r="J95" t="str">
            <v>SD Approving Body</v>
          </cell>
          <cell r="K95" t="str">
            <v>H.Kreetz</v>
          </cell>
          <cell r="L95" t="str">
            <v>Asset Development</v>
          </cell>
          <cell r="N95" t="str">
            <v>Sign-off required (Relevant Stakeholder)</v>
          </cell>
          <cell r="O95" t="str">
            <v>Watchlist</v>
          </cell>
          <cell r="Q95" t="str">
            <v>Open</v>
          </cell>
          <cell r="S95" t="str">
            <v>yes</v>
          </cell>
          <cell r="U95" t="str">
            <v>no</v>
          </cell>
          <cell r="V95" t="str">
            <v>none</v>
          </cell>
        </row>
        <row r="96">
          <cell r="E96" t="str">
            <v>?</v>
          </cell>
          <cell r="F96" t="str">
            <v>FD Biomethane midstream Enagas Renovable</v>
          </cell>
          <cell r="G96" t="str">
            <v>Deal in Spain with Enagas Renovable. From the deal description it has LTV&gt;400m and P95&gt;25m</v>
          </cell>
          <cell r="H96" t="str">
            <v>SPA</v>
          </cell>
          <cell r="I96" t="str">
            <v>FD</v>
          </cell>
          <cell r="J96" t="str">
            <v>BoM</v>
          </cell>
          <cell r="L96" t="str">
            <v>Biomethane</v>
          </cell>
          <cell r="M96" t="str">
            <v>Patricia Gutierrez Blanco</v>
          </cell>
          <cell r="N96" t="str">
            <v>Recommendation required (Relevant Stakeholder)</v>
          </cell>
          <cell r="O96" t="str">
            <v>Watchlist</v>
          </cell>
          <cell r="Q96" t="str">
            <v>Open</v>
          </cell>
          <cell r="S96" t="str">
            <v>yes</v>
          </cell>
          <cell r="U96" t="str">
            <v>no</v>
          </cell>
          <cell r="V96" t="str">
            <v>none</v>
          </cell>
          <cell r="X96" t="str">
            <v>Sergii</v>
          </cell>
        </row>
        <row r="97">
          <cell r="E97" t="str">
            <v>?</v>
          </cell>
          <cell r="F97" t="str">
            <v>SD Hamburg green fuels IKOZUKA</v>
          </cell>
          <cell r="H97" t="str">
            <v>GER</v>
          </cell>
          <cell r="I97" t="str">
            <v>SD</v>
          </cell>
          <cell r="J97" t="str">
            <v>SD Approving Body</v>
          </cell>
          <cell r="K97" t="str">
            <v>H.Kreetz</v>
          </cell>
          <cell r="N97" t="str">
            <v>Input for SD Required</v>
          </cell>
          <cell r="O97" t="str">
            <v>Watchlist</v>
          </cell>
          <cell r="Q97" t="str">
            <v>Cancelled</v>
          </cell>
          <cell r="R97" t="str">
            <v>yes</v>
          </cell>
          <cell r="S97" t="str">
            <v>no</v>
          </cell>
          <cell r="T97" t="str">
            <v>no</v>
          </cell>
          <cell r="U97" t="str">
            <v>no</v>
          </cell>
          <cell r="V97" t="str">
            <v>none</v>
          </cell>
          <cell r="AA97" t="str">
            <v>Hagen</v>
          </cell>
        </row>
        <row r="98">
          <cell r="E98" t="str">
            <v>?</v>
          </cell>
          <cell r="F98" t="str">
            <v>Heat buffer</v>
          </cell>
          <cell r="O98" t="str">
            <v>Watchlist</v>
          </cell>
          <cell r="Q98" t="str">
            <v>Open</v>
          </cell>
          <cell r="S98" t="str">
            <v>yes</v>
          </cell>
          <cell r="U98" t="str">
            <v>no</v>
          </cell>
          <cell r="V98" t="str">
            <v>none</v>
          </cell>
        </row>
        <row r="99">
          <cell r="D99" t="str">
            <v>on prep - briefing ? Dennis</v>
          </cell>
          <cell r="E99" t="str">
            <v>?</v>
          </cell>
          <cell r="F99" t="str">
            <v>FD Oman LNG</v>
          </cell>
          <cell r="G99" t="str">
            <v>willing to discuss shorter tenor</v>
          </cell>
          <cell r="H99" t="str">
            <v>ALL</v>
          </cell>
          <cell r="I99" t="str">
            <v>FD</v>
          </cell>
          <cell r="J99" t="str">
            <v>BoM</v>
          </cell>
          <cell r="K99" t="str">
            <v>P.Abdo</v>
          </cell>
          <cell r="L99" t="str">
            <v>LNG</v>
          </cell>
          <cell r="N99" t="str">
            <v>Recommendation required (Relevant Stakeholder)</v>
          </cell>
          <cell r="O99" t="str">
            <v>Watchlist</v>
          </cell>
          <cell r="Q99" t="str">
            <v>Cancelled</v>
          </cell>
          <cell r="R99" t="str">
            <v>no</v>
          </cell>
          <cell r="S99" t="str">
            <v>yes</v>
          </cell>
          <cell r="T99" t="str">
            <v>yes</v>
          </cell>
          <cell r="U99" t="str">
            <v>yes</v>
          </cell>
          <cell r="V99" t="str">
            <v>?</v>
          </cell>
          <cell r="W99" t="str">
            <v>Dennis</v>
          </cell>
          <cell r="X99" t="str">
            <v>Walter</v>
          </cell>
          <cell r="Y99" t="str">
            <v>Filippo, Damian</v>
          </cell>
        </row>
        <row r="100">
          <cell r="E100">
            <v>45108</v>
          </cell>
          <cell r="F100" t="str">
            <v>Portfolio review and Fossil Fleet Review 23</v>
          </cell>
          <cell r="G100" t="str">
            <v>info session</v>
          </cell>
          <cell r="H100" t="str">
            <v>All</v>
          </cell>
          <cell r="I100" t="str">
            <v>Info</v>
          </cell>
          <cell r="J100" t="str">
            <v>BoM</v>
          </cell>
          <cell r="K100" t="str">
            <v>H.Kreetz</v>
          </cell>
          <cell r="L100" t="str">
            <v>Asset management</v>
          </cell>
          <cell r="M100" t="str">
            <v>Babak Mousavi</v>
          </cell>
          <cell r="N100" t="str">
            <v>Recommendation required (Relevant Stakeholder)</v>
          </cell>
          <cell r="O100" t="str">
            <v>Watchlist</v>
          </cell>
          <cell r="Q100" t="str">
            <v>Open</v>
          </cell>
          <cell r="R100" t="str">
            <v>no</v>
          </cell>
          <cell r="S100" t="str">
            <v>yes</v>
          </cell>
          <cell r="T100" t="str">
            <v>no</v>
          </cell>
          <cell r="U100" t="str">
            <v>no</v>
          </cell>
          <cell r="V100" t="str">
            <v>none</v>
          </cell>
          <cell r="W100" t="str">
            <v>Giorgio</v>
          </cell>
          <cell r="X100" t="str">
            <v>Giorgio, Lukas K</v>
          </cell>
        </row>
        <row r="101">
          <cell r="E101" t="str">
            <v>Winter 2023</v>
          </cell>
          <cell r="F101" t="str">
            <v>FD Killingholme</v>
          </cell>
          <cell r="H101" t="str">
            <v>UK</v>
          </cell>
          <cell r="N101" t="str">
            <v>Recommendation required (Relevant Stakeholder)</v>
          </cell>
          <cell r="O101" t="str">
            <v>Pipeline</v>
          </cell>
          <cell r="Q101" t="str">
            <v>Open</v>
          </cell>
        </row>
        <row r="102">
          <cell r="E102" t="str">
            <v>end of year</v>
          </cell>
          <cell r="F102" t="str">
            <v>BS Pre feed study compressed air (res to H2)</v>
          </cell>
          <cell r="H102" t="str">
            <v>GER</v>
          </cell>
          <cell r="I102" t="str">
            <v>BS</v>
          </cell>
          <cell r="J102" t="str">
            <v>BoM</v>
          </cell>
          <cell r="K102" t="str">
            <v>?</v>
          </cell>
          <cell r="O102" t="str">
            <v>Pipeline</v>
          </cell>
          <cell r="Q102" t="str">
            <v>Open</v>
          </cell>
          <cell r="S102" t="str">
            <v>yes</v>
          </cell>
          <cell r="U102" t="str">
            <v>no</v>
          </cell>
          <cell r="V102" t="str">
            <v>none</v>
          </cell>
        </row>
        <row r="103">
          <cell r="E103" t="str">
            <v>Q1</v>
          </cell>
          <cell r="F103" t="str">
            <v>DUBAI/BIOERDGAS/BBL?</v>
          </cell>
          <cell r="G103" t="str">
            <v>M&amp;A sell list (Q1 earliest)</v>
          </cell>
          <cell r="H103" t="str">
            <v>Dubai</v>
          </cell>
          <cell r="O103" t="str">
            <v>Watchlist</v>
          </cell>
          <cell r="Q103" t="str">
            <v>Open</v>
          </cell>
          <cell r="S103" t="str">
            <v>yes</v>
          </cell>
          <cell r="U103" t="str">
            <v>no</v>
          </cell>
          <cell r="V103" t="str">
            <v>none</v>
          </cell>
        </row>
        <row r="104">
          <cell r="E104" t="str">
            <v>Q1 2024</v>
          </cell>
          <cell r="F104" t="str">
            <v>FD H2 Maasvlakte</v>
          </cell>
          <cell r="G104" t="str">
            <v>200 million with a 500 million PPA on top, making the project potentially to 1 billion. Electrolyser construction with capacity of 100 MW in the first phase and up to 500 MW in later phases.</v>
          </cell>
          <cell r="H104" t="str">
            <v>NL</v>
          </cell>
          <cell r="I104" t="str">
            <v>FD</v>
          </cell>
          <cell r="J104" t="str">
            <v>BoM</v>
          </cell>
          <cell r="L104" t="str">
            <v>H2+AMM+SAF</v>
          </cell>
          <cell r="M104" t="str">
            <v>Natalie Langer</v>
          </cell>
          <cell r="N104" t="str">
            <v>Recommendation required (Relevant Stakeholder)</v>
          </cell>
          <cell r="O104" t="str">
            <v>Pipeline</v>
          </cell>
          <cell r="Q104" t="str">
            <v>Open</v>
          </cell>
          <cell r="R104" t="str">
            <v>no</v>
          </cell>
          <cell r="S104" t="str">
            <v>yes</v>
          </cell>
          <cell r="T104" t="str">
            <v>yes</v>
          </cell>
          <cell r="U104" t="str">
            <v>no</v>
          </cell>
          <cell r="V104" t="str">
            <v>none</v>
          </cell>
          <cell r="W104" t="str">
            <v>Viorela</v>
          </cell>
          <cell r="X104" t="str">
            <v>Viorela</v>
          </cell>
          <cell r="Y104" t="str">
            <v>Martina</v>
          </cell>
          <cell r="Z104" t="str">
            <v>Ulf</v>
          </cell>
        </row>
        <row r="105">
          <cell r="E105" t="str">
            <v>Q1 2025</v>
          </cell>
          <cell r="F105" t="str">
            <v>FD SkyFuels</v>
          </cell>
          <cell r="L105" t="str">
            <v>H2+AMM+SAF</v>
          </cell>
          <cell r="N105" t="str">
            <v>Recommendation required (Relevant Stakeholder)</v>
          </cell>
          <cell r="O105" t="str">
            <v>Pipeline</v>
          </cell>
          <cell r="Q105" t="str">
            <v>Open</v>
          </cell>
          <cell r="S105" t="str">
            <v>yes</v>
          </cell>
          <cell r="U105" t="str">
            <v>no</v>
          </cell>
          <cell r="V105" t="str">
            <v>none</v>
          </cell>
        </row>
        <row r="106">
          <cell r="E106" t="str">
            <v>Q4 2023</v>
          </cell>
          <cell r="F106" t="str">
            <v xml:space="preserve">SD Chemelot Syngas </v>
          </cell>
          <cell r="G106" t="str">
            <v>Production of sustainable gas to replace natural gas in chemical production processess. Construction of a gasifier at the site.</v>
          </cell>
          <cell r="H106" t="str">
            <v>NL</v>
          </cell>
          <cell r="I106" t="str">
            <v>SD</v>
          </cell>
          <cell r="J106" t="str">
            <v>BoM</v>
          </cell>
          <cell r="M106" t="str">
            <v>Ishika Chakraborty</v>
          </cell>
          <cell r="N106" t="str">
            <v>Input for SD Required</v>
          </cell>
          <cell r="O106" t="str">
            <v>Pipeline</v>
          </cell>
          <cell r="Q106" t="str">
            <v>Open</v>
          </cell>
          <cell r="S106" t="str">
            <v>yes</v>
          </cell>
          <cell r="U106" t="str">
            <v>no</v>
          </cell>
          <cell r="V106" t="str">
            <v>none</v>
          </cell>
          <cell r="X106" t="str">
            <v>Michael</v>
          </cell>
          <cell r="Y106" t="str">
            <v>Damian</v>
          </cell>
        </row>
        <row r="107">
          <cell r="E107" t="str">
            <v>Q4 2023 or Q1 2024</v>
          </cell>
          <cell r="F107" t="str">
            <v>SD Black pellets</v>
          </cell>
          <cell r="G107" t="str">
            <v>Biomass torrifaction to create feedstock for Chemelot Syngas and/or Skyfuels. Innovation project.</v>
          </cell>
          <cell r="H107" t="str">
            <v>NL</v>
          </cell>
          <cell r="I107" t="str">
            <v>SD</v>
          </cell>
          <cell r="J107" t="str">
            <v>BoM</v>
          </cell>
          <cell r="M107" t="str">
            <v>Ishika Chakraborty</v>
          </cell>
          <cell r="N107" t="str">
            <v>Input for SD Required</v>
          </cell>
          <cell r="O107" t="str">
            <v>Pipeline</v>
          </cell>
          <cell r="Q107" t="str">
            <v>Open</v>
          </cell>
          <cell r="S107" t="str">
            <v>yes</v>
          </cell>
          <cell r="U107" t="str">
            <v>no</v>
          </cell>
          <cell r="V107" t="str">
            <v>none</v>
          </cell>
        </row>
        <row r="108">
          <cell r="E108" t="str">
            <v>Q4 2023</v>
          </cell>
          <cell r="F108" t="str">
            <v>FD Ratcliffe Freeport Tender</v>
          </cell>
          <cell r="G108" t="str">
            <v>Tender to provide utlities to a free-tax airport + electrical infrastructure (link to EMERGE)</v>
          </cell>
          <cell r="H108" t="str">
            <v>UK</v>
          </cell>
          <cell r="I108" t="str">
            <v>FD</v>
          </cell>
          <cell r="J108" t="str">
            <v>BoM</v>
          </cell>
          <cell r="K108" t="str">
            <v>H.Kreetz</v>
          </cell>
          <cell r="L108" t="str">
            <v>Asset Development</v>
          </cell>
          <cell r="M108" t="str">
            <v>Peter Brady</v>
          </cell>
          <cell r="N108" t="str">
            <v>Sign-off required (Relevant Stakeholder)</v>
          </cell>
          <cell r="O108" t="str">
            <v>Pipeline</v>
          </cell>
          <cell r="Q108" t="str">
            <v>Open</v>
          </cell>
          <cell r="S108" t="str">
            <v>yes</v>
          </cell>
          <cell r="U108" t="str">
            <v>no</v>
          </cell>
          <cell r="V108" t="str">
            <v>none</v>
          </cell>
          <cell r="W108" t="str">
            <v>Giorgio</v>
          </cell>
          <cell r="X108" t="str">
            <v>Giorgio</v>
          </cell>
        </row>
        <row r="109">
          <cell r="E109">
            <v>45413</v>
          </cell>
          <cell r="F109" t="str">
            <v>FD Habeck gap</v>
          </cell>
          <cell r="O109" t="str">
            <v>Pipeline</v>
          </cell>
        </row>
        <row r="110">
          <cell r="D110" t="str">
            <v>doesn't need FD because of size</v>
          </cell>
          <cell r="E110">
            <v>45352</v>
          </cell>
          <cell r="F110" t="str">
            <v>Pilot cracker Gelsenkirchen(Mar 2024)</v>
          </cell>
          <cell r="G110" t="str">
            <v>Pilot cracker.</v>
          </cell>
          <cell r="H110" t="str">
            <v>DE</v>
          </cell>
          <cell r="L110" t="str">
            <v>H2+AMM+SAF</v>
          </cell>
          <cell r="N110" t="str">
            <v>Recommendation required (Relevant Stakeholder)</v>
          </cell>
          <cell r="O110" t="str">
            <v>Pipeline</v>
          </cell>
          <cell r="Q110" t="str">
            <v>Open</v>
          </cell>
          <cell r="S110" t="str">
            <v>yes</v>
          </cell>
          <cell r="U110" t="str">
            <v>no</v>
          </cell>
          <cell r="V110" t="str">
            <v>none</v>
          </cell>
        </row>
        <row r="111">
          <cell r="E111">
            <v>46388</v>
          </cell>
          <cell r="F111" t="str">
            <v>Large scale cracker 2027. FD GreenWHV (Import Terminal) incl. Ammonia Cracker to sell H2</v>
          </cell>
          <cell r="G111" t="str">
            <v>Large-scale cracker depending on success of pilot cracker in Gelsenkirchen, terminal and rail road. Ammonia terminal 2028</v>
          </cell>
          <cell r="H111" t="str">
            <v>DE</v>
          </cell>
          <cell r="I111" t="str">
            <v>FD</v>
          </cell>
          <cell r="L111" t="str">
            <v>H2+AMM+SAF</v>
          </cell>
          <cell r="M111" t="str">
            <v>Arnold Schröder</v>
          </cell>
          <cell r="N111" t="str">
            <v>Recommendation required (Relevant Stakeholder)</v>
          </cell>
          <cell r="O111" t="str">
            <v>Pipeline</v>
          </cell>
          <cell r="Q111" t="str">
            <v>Open</v>
          </cell>
          <cell r="S111" t="str">
            <v>yes</v>
          </cell>
          <cell r="T111" t="str">
            <v>yes</v>
          </cell>
          <cell r="U111" t="str">
            <v>no</v>
          </cell>
          <cell r="V111" t="str">
            <v>none</v>
          </cell>
          <cell r="W111" t="str">
            <v>Hagen Meiburg</v>
          </cell>
          <cell r="X111" t="str">
            <v>Eduardo/Giorgio</v>
          </cell>
          <cell r="Z111" t="str">
            <v>Ulf?</v>
          </cell>
        </row>
        <row r="112">
          <cell r="E112" t="str">
            <v>?</v>
          </cell>
          <cell r="F112" t="str">
            <v>Georg. Biomethane</v>
          </cell>
          <cell r="G112" t="str">
            <v>Potential.</v>
          </cell>
          <cell r="O112" t="str">
            <v>Watchlist</v>
          </cell>
          <cell r="Q112" t="str">
            <v>Open</v>
          </cell>
        </row>
        <row r="113">
          <cell r="D113" t="str">
            <v>after summer but likely no FD</v>
          </cell>
          <cell r="E113" t="str">
            <v>?</v>
          </cell>
          <cell r="F113" t="str">
            <v>FD Ume ? River</v>
          </cell>
          <cell r="G113" t="str">
            <v>Upgrade hydro + new built 80 MW</v>
          </cell>
          <cell r="H113" t="str">
            <v>SE</v>
          </cell>
          <cell r="I113" t="str">
            <v>FD</v>
          </cell>
          <cell r="J113" t="str">
            <v>BoM</v>
          </cell>
          <cell r="K113" t="str">
            <v>M.Damerius</v>
          </cell>
          <cell r="L113" t="str">
            <v>Asset Optimization</v>
          </cell>
          <cell r="M113" t="str">
            <v>|New project manager? - Michael Vann</v>
          </cell>
          <cell r="N113" t="str">
            <v>Recommendation required (Relevant Stakeholder)</v>
          </cell>
          <cell r="O113" t="str">
            <v>Watchlist</v>
          </cell>
          <cell r="P113" t="str">
            <v>none</v>
          </cell>
          <cell r="Q113" t="str">
            <v>Open</v>
          </cell>
          <cell r="R113" t="str">
            <v>no</v>
          </cell>
          <cell r="S113" t="str">
            <v>yes</v>
          </cell>
          <cell r="T113" t="str">
            <v>?</v>
          </cell>
          <cell r="U113" t="str">
            <v>no</v>
          </cell>
          <cell r="V113" t="str">
            <v>?</v>
          </cell>
          <cell r="W113" t="str">
            <v>Eduardo</v>
          </cell>
        </row>
        <row r="114">
          <cell r="E114" t="str">
            <v>?</v>
          </cell>
          <cell r="F114" t="str">
            <v>Irsching 3 Q1-24</v>
          </cell>
          <cell r="H114" t="str">
            <v>GER</v>
          </cell>
          <cell r="O114" t="str">
            <v>Watchlist</v>
          </cell>
          <cell r="Q114" t="str">
            <v>Open</v>
          </cell>
        </row>
        <row r="115">
          <cell r="E115" t="str">
            <v>?</v>
          </cell>
          <cell r="F115" t="str">
            <v>Östersund Project</v>
          </cell>
          <cell r="O115" t="str">
            <v>Watchlist</v>
          </cell>
          <cell r="Q115" t="str">
            <v>Open</v>
          </cell>
        </row>
        <row r="116">
          <cell r="E116" t="str">
            <v>Q4 2023</v>
          </cell>
          <cell r="F116" t="str">
            <v>sFD Den Haag grid connection</v>
          </cell>
          <cell r="H116" t="str">
            <v>NL</v>
          </cell>
          <cell r="I116" t="str">
            <v>SD</v>
          </cell>
          <cell r="L116" t="str">
            <v>Asset Development</v>
          </cell>
          <cell r="M116" t="str">
            <v>Bas Geerdes</v>
          </cell>
          <cell r="N116" t="str">
            <v>Recommendation required (Relevant Stakeholder)</v>
          </cell>
          <cell r="O116" t="str">
            <v>Pipeline</v>
          </cell>
          <cell r="Q116" t="str">
            <v>Open</v>
          </cell>
        </row>
        <row r="117">
          <cell r="E117" t="str">
            <v>Q423/Q124</v>
          </cell>
          <cell r="F117" t="str">
            <v>SD CCSU CQ</v>
          </cell>
          <cell r="H117" t="str">
            <v>UK</v>
          </cell>
          <cell r="I117" t="str">
            <v>SD</v>
          </cell>
          <cell r="O117" t="str">
            <v>Pipeline</v>
          </cell>
        </row>
        <row r="118">
          <cell r="E118" t="str">
            <v>Q423/Q124</v>
          </cell>
          <cell r="F118" t="str">
            <v>SD CCSU Grain</v>
          </cell>
          <cell r="H118" t="str">
            <v>UK</v>
          </cell>
          <cell r="I118" t="str">
            <v>SD</v>
          </cell>
          <cell r="O118" t="str">
            <v>Pipeline</v>
          </cell>
        </row>
        <row r="119">
          <cell r="E119" t="str">
            <v>Q423/Q124</v>
          </cell>
          <cell r="F119" t="str">
            <v>SD Taylor's Lane - Switch to biofuels</v>
          </cell>
          <cell r="H119" t="str">
            <v>UK</v>
          </cell>
          <cell r="I119" t="str">
            <v>SD</v>
          </cell>
          <cell r="O119" t="str">
            <v>Pipeline</v>
          </cell>
        </row>
        <row r="121">
          <cell r="F121" t="str">
            <v>SD  Helium Storage</v>
          </cell>
          <cell r="G121" t="str">
            <v>?</v>
          </cell>
          <cell r="H121" t="str">
            <v>GER</v>
          </cell>
          <cell r="I121" t="str">
            <v>SD</v>
          </cell>
          <cell r="J121" t="str">
            <v>SD Approving Body</v>
          </cell>
          <cell r="K121" t="str">
            <v>H.Jonasson</v>
          </cell>
          <cell r="L121" t="str">
            <v>UST</v>
          </cell>
          <cell r="M121" t="str">
            <v>Kathrin Horstick (UST)</v>
          </cell>
          <cell r="N121" t="str">
            <v>Input for SD Required</v>
          </cell>
          <cell r="O121" t="str">
            <v>Pipeline</v>
          </cell>
          <cell r="Q121" t="str">
            <v>cancelled</v>
          </cell>
          <cell r="R121" t="str">
            <v>yes</v>
          </cell>
          <cell r="S121" t="str">
            <v>no</v>
          </cell>
          <cell r="T121" t="str">
            <v>no</v>
          </cell>
          <cell r="U121" t="str">
            <v>no</v>
          </cell>
          <cell r="V121" t="str">
            <v>none</v>
          </cell>
          <cell r="W121" t="str">
            <v>Walter</v>
          </cell>
          <cell r="X121" t="str">
            <v>Walter, Daniele</v>
          </cell>
        </row>
        <row r="122">
          <cell r="F122" t="str">
            <v>Gonyu II OCGT</v>
          </cell>
          <cell r="G122" t="str">
            <v xml:space="preserve">300 MW </v>
          </cell>
          <cell r="H122" t="str">
            <v>HUN</v>
          </cell>
          <cell r="I122" t="str">
            <v>SD</v>
          </cell>
          <cell r="J122" t="str">
            <v>BoM</v>
          </cell>
          <cell r="K122" t="str">
            <v>H.Kreetz</v>
          </cell>
          <cell r="L122" t="str">
            <v>AO</v>
          </cell>
          <cell r="M122" t="str">
            <v>Alex Micajkov</v>
          </cell>
          <cell r="Q122" t="str">
            <v>cancelled</v>
          </cell>
        </row>
        <row r="123">
          <cell r="F123" t="str">
            <v>Grain 6 - inspection good (stable)</v>
          </cell>
          <cell r="G123" t="str">
            <v>800 running hours</v>
          </cell>
        </row>
        <row r="124">
          <cell r="F124" t="str">
            <v>Grid Losses Tennet</v>
          </cell>
          <cell r="G124" t="str">
            <v>Check with Michael</v>
          </cell>
        </row>
        <row r="125">
          <cell r="E125" t="str">
            <v>?</v>
          </cell>
          <cell r="F125" t="str">
            <v>Re-FD Irsching 6</v>
          </cell>
          <cell r="G125" t="str">
            <v>Commissioning Gas increase (Ansaldo delays)</v>
          </cell>
          <cell r="H125" t="str">
            <v>GER</v>
          </cell>
          <cell r="I125" t="str">
            <v>re-FD</v>
          </cell>
          <cell r="J125" t="str">
            <v>BoM</v>
          </cell>
          <cell r="K125" t="str">
            <v>H.Kreetz</v>
          </cell>
          <cell r="L125" t="str">
            <v>Asset Development</v>
          </cell>
          <cell r="M125" t="str">
            <v>Bernd Stocker</v>
          </cell>
          <cell r="N125" t="str">
            <v>Recommendation required (Relevant Stakeholder)</v>
          </cell>
          <cell r="O125" t="str">
            <v>Watchlist</v>
          </cell>
          <cell r="Q125" t="str">
            <v>Open</v>
          </cell>
          <cell r="S125" t="str">
            <v>yes</v>
          </cell>
          <cell r="U125" t="str">
            <v>no</v>
          </cell>
          <cell r="V125" t="str">
            <v>none</v>
          </cell>
          <cell r="W125" t="str">
            <v>Michael</v>
          </cell>
          <cell r="X125" t="str">
            <v>Giorgio, Viorela</v>
          </cell>
          <cell r="Z125" t="str">
            <v>Ulf</v>
          </cell>
        </row>
        <row r="133">
          <cell r="F133" t="str">
            <v>HYKERO PROJECT dev company EDL</v>
          </cell>
          <cell r="G133" t="str">
            <v>Oliver Giese (replacement for green fuels)</v>
          </cell>
          <cell r="H133" t="str">
            <v>https://www.energy-saxony.net/fileadmin/Inhalte/Downloads/Veranstaltungen/2022/SUMMIT22/20220119_energy_saxony_EDL_HyKero_Praesentation_de_final.pdf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:p:/r/sites/OGrp_RiskManagement-InvestmentAppraisal/Shared%20Documents/General/CCO_Gas/Helium_ExMo_25/2023-04-26-FD-ExMo25-RiskSlide.pptx?d=wd178e03ef3d54ad38413c51ad1e7a8c3&amp;csf=1&amp;web=1&amp;e=gsqd9K" TargetMode="External"/><Relationship Id="rId13" Type="http://schemas.openxmlformats.org/officeDocument/2006/relationships/hyperlink" Target="../../../../../../../:p:/r/sites/OGrp_RiskManagement-InvestmentAppraisal/Shared%20Documents/General/Asset_Management_and_Operations/Germany/Happurg/0723%20-%20Mgmt%20Update/230713%20-%20HAP%20-%20Risk%20Slide.pptx?d=wa840fcbe4dfc4d7fb264195101256cf2&amp;csf=1&amp;web=1&amp;e=P71jSq" TargetMode="External"/><Relationship Id="rId3" Type="http://schemas.openxmlformats.org/officeDocument/2006/relationships/hyperlink" Target="../../../../../../../:p:/r/sites/OGrp_RiskManagement-InvestmentAppraisal/Shared%20Documents/General/CCO_Origination/01%20-%20OPD%20Spain%20PPA/05%20-%20Risk%20KPI/FD_OPD%20Energy_RiskKPI_final.pptx?d=wae482f344e2040c69b907628e80ae30a&amp;csf=1&amp;web=1&amp;e=B4QF79" TargetMode="External"/><Relationship Id="rId7" Type="http://schemas.openxmlformats.org/officeDocument/2006/relationships/hyperlink" Target="../../../../../../../:p:/r/sites/OGrp_RiskManagement-InvestmentAppraisal/Shared%20Documents/General/CCO_Gas/Trafigura%20Tracker%20GY2023-GY2027/Trafigura_Tracker_Risk_Slide_20230323.pptx?d=wd5f3a065694a4edf98cc0d9c60d93b3e&amp;csf=1&amp;web=1&amp;e=HwAWDK" TargetMode="External"/><Relationship Id="rId12" Type="http://schemas.openxmlformats.org/officeDocument/2006/relationships/hyperlink" Target="../../../../../../../:p:/r/sites/OGrp_RiskManagement-InvestmentAppraisal/Shared%20Documents/General/CCO_Origination/LNG/FD%20Gate%201bcm%20capacity%20increase%2027-31/FD%20Gate%201bcm%2027-31.pptx?d=w19ff9486d6914c90b18da38bbf0136bc&amp;csf=1&amp;web=1&amp;e=IvoUsU" TargetMode="External"/><Relationship Id="rId2" Type="http://schemas.openxmlformats.org/officeDocument/2006/relationships/hyperlink" Target="../../../../../../../:p:/r/sites/OGrp_RiskManagement-InvestmentAppraisal/Shared%20Documents/General/M_and_A/Biomethane/Eggolsheim/23-01-11_Eggolsheim%20-%20SD%20Paper%20V2.pptx?d=wcbe7fdc4246f4e95924b789f3330a9fc&amp;csf=1&amp;web=1&amp;e=FzYqBA" TargetMode="External"/><Relationship Id="rId16" Type="http://schemas.openxmlformats.org/officeDocument/2006/relationships/hyperlink" Target="../../../../../../../:p:/r/sites/OGrp_RiskManagement-InvestmentAppraisal/Shared%20Documents/General/Asset_Management_and_Operations/UK/Battery_Grain/SD_Risk%20Management%20%E2%80%93%20Grain_Battery_Final.pptx?d=w9b4e556a10fa42699c29b61b207b61a2&amp;csf=1&amp;web=1&amp;e=B0nMPj" TargetMode="External"/><Relationship Id="rId1" Type="http://schemas.openxmlformats.org/officeDocument/2006/relationships/hyperlink" Target="../../../../../../../:p:/r/sites/OGrp_RiskManagement-InvestmentAppraisal/Shared%20Documents/General/Asset_Management_and_Operations/Nordic/Battery%20Karlshamn/Risk%20slide%20-%20sFD%20Battery%20Karlshamn.pptx?d=wfdca3bcd6e5a4ab3b027ecabb9fef378&amp;csf=1&amp;web=1&amp;e=S1Yw1h" TargetMode="External"/><Relationship Id="rId6" Type="http://schemas.openxmlformats.org/officeDocument/2006/relationships/hyperlink" Target="../../../../../../../:p:/r/sites/OGrp_RiskManagement-InvestmentAppraisal/Shared%20Documents/General/CCO_Gas/INEOS%20sFD%20for%207.2%20TWh%20Cal2023%20Full%20Supply/sFD%20INEOS%20Risk%20slide%2020230418.pptx?d=wb5e06a403178429fa2bfd969764c785c&amp;csf=1&amp;web=1&amp;e=ARderW" TargetMode="External"/><Relationship Id="rId11" Type="http://schemas.openxmlformats.org/officeDocument/2006/relationships/hyperlink" Target="../../../../../../../:p:/r/sites/OGrp_RiskManagement-InvestmentAppraisal/Shared%20Documents/General/CCO_Origination/LNG/FD%20Vitol%20FOB%20DES%20purchase/20230505%20Vitol%20FOB%20%26%20DES%20-%20Risk%20KPIs%20(FINAL).pptx?d=w377ed2e6dd1c4b21bc137b9cc31f99af&amp;csf=1&amp;web=1&amp;e=bundfk" TargetMode="External"/><Relationship Id="rId5" Type="http://schemas.openxmlformats.org/officeDocument/2006/relationships/hyperlink" Target="../../../../../../../:p:/r/sites/OGrp_RiskManagement-InvestmentAppraisal/Shared%20Documents/General/CCO_Gas/INEOS%20sFD%20for%207.2%20TWh%20Cal2023%20Full%20Supply/sFD%20INEOS%20Risk%20slide%2020230418.pptx?d=wb5e06a403178429fa2bfd969764c785c&amp;csf=1&amp;web=1&amp;e=ARderW" TargetMode="External"/><Relationship Id="rId15" Type="http://schemas.openxmlformats.org/officeDocument/2006/relationships/hyperlink" Target="../../../../../../../:p:/r/sites/OGrp_RiskManagement-InvestmentAppraisal/Shared%20Documents/General/CCO_Origination/21%20-%20Polish%20Capacity%20Market/2023%2007%2019%20Polish%20Capacity%20Market%20-%20miniFD%20-%20Risk%20Rev6.pptx?d=w3e3e31724af34174818986028be39d87&amp;csf=1&amp;web=1&amp;e=W7nGNg" TargetMode="External"/><Relationship Id="rId10" Type="http://schemas.openxmlformats.org/officeDocument/2006/relationships/hyperlink" Target="../../../../../../../:p:/r/sites/OGrp_RiskManagement-InvestmentAppraisal/Shared%20Documents/General/CCO_Origination/LNG/FD%20Vitol%20FOB%20DES%20purchase/20230505%20Vitol%20FOB%20%26%20DES%20-%20Risk%20KPIs%20(FINAL).pptx?d=w377ed2e6dd1c4b21bc137b9cc31f99af&amp;csf=1&amp;web=1&amp;e=bundfk" TargetMode="External"/><Relationship Id="rId4" Type="http://schemas.openxmlformats.org/officeDocument/2006/relationships/hyperlink" Target="../../../../../../../:p:/r/sites/OGrp_RiskManagement-InvestmentAppraisal/Shared%20Documents/General/CCO_Origination/LNG/FD%20Alpha%20Gas%202%20Vessel%20Charter/20230302%20Alpha%20Gas%202%20Vessel%20Charter%20-%20Risk%20KPIs.pptx?d=w3b7b9a13c8cf4afea41bb3907b624e8c&amp;csf=1&amp;web=1&amp;e=GS7YdA" TargetMode="External"/><Relationship Id="rId9" Type="http://schemas.openxmlformats.org/officeDocument/2006/relationships/hyperlink" Target="../../../../../../../:p:/r/sites/OGrp_RiskManagement-InvestmentAppraisal/Shared%20Documents/General/CCO_Gas/INEOS%20sFD%20for%207.2%20TWh%20Cal2023%20Full%20Supply/sFD%20INEOS%20Risk%20slide%2020230418.pptx?d=wb5e06a403178429fa2bfd969764c785c&amp;csf=1&amp;web=1&amp;e=ARderW" TargetMode="External"/><Relationship Id="rId14" Type="http://schemas.openxmlformats.org/officeDocument/2006/relationships/hyperlink" Target="../../../../../../../:p:/r/sites/OGrp_RiskManagement-InvestmentAppraisal/Shared%20Documents/General/Procurement_and_real_estate/Taylor%27s%20Lane%20-%20project%20Lee/Risk_Slide%20-%20Project%20Lee%2020230810FF.pptx?d=waf8edff2b18d4540870d97d43ddac14c&amp;csf=1&amp;web=1&amp;e=geKW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E15E-D759-48F5-BCED-C8DECE7C177E}">
  <dimension ref="A1:P48"/>
  <sheetViews>
    <sheetView zoomScale="80" zoomScaleNormal="80" workbookViewId="0">
      <selection activeCell="A49" sqref="A49"/>
    </sheetView>
  </sheetViews>
  <sheetFormatPr defaultRowHeight="14.45"/>
  <cols>
    <col min="1" max="1" width="13.140625" bestFit="1" customWidth="1"/>
  </cols>
  <sheetData>
    <row r="1" spans="1:16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4">
        <v>45139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K2" t="s">
        <v>23</v>
      </c>
      <c r="L2" t="s">
        <v>23</v>
      </c>
      <c r="M2" t="s">
        <v>24</v>
      </c>
    </row>
    <row r="3" spans="1:16">
      <c r="A3" s="14">
        <v>45139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L3" t="s">
        <v>33</v>
      </c>
      <c r="M3" t="s">
        <v>34</v>
      </c>
    </row>
    <row r="4" spans="1:16">
      <c r="A4" s="14">
        <v>45139</v>
      </c>
      <c r="B4" t="s">
        <v>35</v>
      </c>
      <c r="C4" t="s">
        <v>35</v>
      </c>
      <c r="F4" t="s">
        <v>36</v>
      </c>
      <c r="H4" t="s">
        <v>31</v>
      </c>
      <c r="I4" t="s">
        <v>37</v>
      </c>
    </row>
    <row r="5" spans="1:16">
      <c r="A5" s="14">
        <v>45146</v>
      </c>
      <c r="B5" t="s">
        <v>38</v>
      </c>
      <c r="C5" t="s">
        <v>39</v>
      </c>
      <c r="D5" t="s">
        <v>40</v>
      </c>
      <c r="H5" t="s">
        <v>41</v>
      </c>
      <c r="K5" t="s">
        <v>23</v>
      </c>
      <c r="L5" t="s">
        <v>23</v>
      </c>
      <c r="M5" t="s">
        <v>42</v>
      </c>
    </row>
    <row r="6" spans="1:16">
      <c r="A6" s="14">
        <v>45153</v>
      </c>
      <c r="B6" t="s">
        <v>43</v>
      </c>
      <c r="C6" t="s">
        <v>43</v>
      </c>
      <c r="D6" t="s">
        <v>44</v>
      </c>
      <c r="K6" t="s">
        <v>45</v>
      </c>
      <c r="L6" t="s">
        <v>46</v>
      </c>
      <c r="M6" t="s">
        <v>34</v>
      </c>
    </row>
    <row r="7" spans="1:16">
      <c r="A7" s="14">
        <v>45169</v>
      </c>
      <c r="B7" t="s">
        <v>47</v>
      </c>
      <c r="C7" t="s">
        <v>48</v>
      </c>
      <c r="D7" t="s">
        <v>49</v>
      </c>
      <c r="I7" t="s">
        <v>50</v>
      </c>
      <c r="K7" t="s">
        <v>51</v>
      </c>
      <c r="L7" t="s">
        <v>51</v>
      </c>
      <c r="M7" t="s">
        <v>52</v>
      </c>
    </row>
    <row r="8" spans="1:16">
      <c r="A8" s="14">
        <v>45170</v>
      </c>
      <c r="B8" t="s">
        <v>53</v>
      </c>
      <c r="C8" t="s">
        <v>54</v>
      </c>
      <c r="D8" t="s">
        <v>55</v>
      </c>
      <c r="E8" t="s">
        <v>56</v>
      </c>
      <c r="F8" t="s">
        <v>29</v>
      </c>
      <c r="G8" t="s">
        <v>30</v>
      </c>
      <c r="H8" t="s">
        <v>57</v>
      </c>
      <c r="K8" t="s">
        <v>51</v>
      </c>
    </row>
    <row r="9" spans="1:16">
      <c r="A9" s="14">
        <v>45175</v>
      </c>
      <c r="B9" t="s">
        <v>58</v>
      </c>
      <c r="C9" t="s">
        <v>59</v>
      </c>
      <c r="D9" t="s">
        <v>60</v>
      </c>
      <c r="E9" t="s">
        <v>61</v>
      </c>
      <c r="F9" t="s">
        <v>29</v>
      </c>
      <c r="G9" t="s">
        <v>30</v>
      </c>
      <c r="H9" t="s">
        <v>62</v>
      </c>
      <c r="I9" t="s">
        <v>63</v>
      </c>
      <c r="K9" t="s">
        <v>64</v>
      </c>
      <c r="L9" t="s">
        <v>65</v>
      </c>
      <c r="M9" t="s">
        <v>42</v>
      </c>
    </row>
    <row r="10" spans="1:16">
      <c r="A10" s="14">
        <v>45200</v>
      </c>
      <c r="B10" t="s">
        <v>66</v>
      </c>
      <c r="C10" t="s">
        <v>67</v>
      </c>
      <c r="D10" t="s">
        <v>68</v>
      </c>
      <c r="E10" t="s">
        <v>69</v>
      </c>
      <c r="F10" t="s">
        <v>29</v>
      </c>
      <c r="G10" t="s">
        <v>30</v>
      </c>
      <c r="H10" t="s">
        <v>57</v>
      </c>
    </row>
    <row r="11" spans="1:16">
      <c r="A11" s="14">
        <v>45352</v>
      </c>
      <c r="B11" t="s">
        <v>70</v>
      </c>
      <c r="C11" t="s">
        <v>70</v>
      </c>
      <c r="D11" t="s">
        <v>71</v>
      </c>
      <c r="H11" t="s">
        <v>31</v>
      </c>
    </row>
    <row r="12" spans="1:16">
      <c r="A12" s="14">
        <v>46388</v>
      </c>
      <c r="B12" t="s">
        <v>72</v>
      </c>
      <c r="C12" t="s">
        <v>73</v>
      </c>
      <c r="D12" t="s">
        <v>74</v>
      </c>
      <c r="E12" t="s">
        <v>69</v>
      </c>
      <c r="F12" t="s">
        <v>29</v>
      </c>
      <c r="H12" t="s">
        <v>31</v>
      </c>
      <c r="I12" t="s">
        <v>75</v>
      </c>
      <c r="K12" t="s">
        <v>76</v>
      </c>
      <c r="N12" t="s">
        <v>77</v>
      </c>
    </row>
    <row r="13" spans="1:16">
      <c r="A13" s="14" t="s">
        <v>78</v>
      </c>
      <c r="B13" t="s">
        <v>79</v>
      </c>
      <c r="C13" t="s">
        <v>80</v>
      </c>
      <c r="D13" t="s">
        <v>81</v>
      </c>
      <c r="E13" t="s">
        <v>61</v>
      </c>
      <c r="F13" t="s">
        <v>29</v>
      </c>
      <c r="G13" t="s">
        <v>30</v>
      </c>
      <c r="H13" t="s">
        <v>82</v>
      </c>
      <c r="I13" t="s">
        <v>83</v>
      </c>
      <c r="K13" t="s">
        <v>52</v>
      </c>
      <c r="L13" t="s">
        <v>84</v>
      </c>
      <c r="M13" t="s">
        <v>52</v>
      </c>
      <c r="N13" t="s">
        <v>85</v>
      </c>
    </row>
    <row r="14" spans="1:16">
      <c r="A14" s="14" t="s">
        <v>78</v>
      </c>
      <c r="B14" t="s">
        <v>86</v>
      </c>
      <c r="C14" t="s">
        <v>87</v>
      </c>
      <c r="D14" t="s">
        <v>88</v>
      </c>
      <c r="E14" t="s">
        <v>61</v>
      </c>
      <c r="F14" t="s">
        <v>89</v>
      </c>
      <c r="G14" t="s">
        <v>30</v>
      </c>
      <c r="H14" t="s">
        <v>90</v>
      </c>
      <c r="I14" t="s">
        <v>91</v>
      </c>
    </row>
    <row r="15" spans="1:16">
      <c r="A15" s="14" t="s">
        <v>78</v>
      </c>
      <c r="B15" t="s">
        <v>92</v>
      </c>
      <c r="C15" t="s">
        <v>93</v>
      </c>
      <c r="D15" t="s">
        <v>94</v>
      </c>
      <c r="E15" t="s">
        <v>28</v>
      </c>
      <c r="F15" t="s">
        <v>29</v>
      </c>
      <c r="G15" t="s">
        <v>30</v>
      </c>
      <c r="H15" t="s">
        <v>82</v>
      </c>
      <c r="I15" t="s">
        <v>95</v>
      </c>
    </row>
    <row r="16" spans="1:16">
      <c r="A16" s="14" t="s">
        <v>78</v>
      </c>
      <c r="B16" t="s">
        <v>96</v>
      </c>
      <c r="C16" t="s">
        <v>97</v>
      </c>
      <c r="D16" t="s">
        <v>98</v>
      </c>
      <c r="E16" t="s">
        <v>28</v>
      </c>
      <c r="F16" t="s">
        <v>29</v>
      </c>
      <c r="G16" t="s">
        <v>30</v>
      </c>
      <c r="H16" t="s">
        <v>82</v>
      </c>
      <c r="I16" t="s">
        <v>99</v>
      </c>
      <c r="K16" t="s">
        <v>100</v>
      </c>
      <c r="L16" t="s">
        <v>101</v>
      </c>
      <c r="M16" t="s">
        <v>102</v>
      </c>
    </row>
    <row r="17" spans="1:16">
      <c r="A17" s="14" t="s">
        <v>78</v>
      </c>
      <c r="B17" t="s">
        <v>103</v>
      </c>
      <c r="C17" t="s">
        <v>104</v>
      </c>
      <c r="E17" t="s">
        <v>61</v>
      </c>
      <c r="F17" t="s">
        <v>20</v>
      </c>
      <c r="H17" t="s">
        <v>105</v>
      </c>
      <c r="I17" t="s">
        <v>106</v>
      </c>
    </row>
    <row r="18" spans="1:16">
      <c r="A18" s="14" t="s">
        <v>78</v>
      </c>
      <c r="B18" t="s">
        <v>107</v>
      </c>
      <c r="C18" t="s">
        <v>108</v>
      </c>
      <c r="D18" t="s">
        <v>109</v>
      </c>
      <c r="E18" t="s">
        <v>61</v>
      </c>
      <c r="F18" t="s">
        <v>110</v>
      </c>
      <c r="G18" t="s">
        <v>111</v>
      </c>
      <c r="H18" t="s">
        <v>112</v>
      </c>
      <c r="I18" t="s">
        <v>113</v>
      </c>
      <c r="K18" t="s">
        <v>23</v>
      </c>
      <c r="L18" t="s">
        <v>114</v>
      </c>
      <c r="M18" t="s">
        <v>100</v>
      </c>
    </row>
    <row r="19" spans="1:16">
      <c r="A19" s="14" t="s">
        <v>78</v>
      </c>
      <c r="B19" t="s">
        <v>115</v>
      </c>
      <c r="C19" t="s">
        <v>115</v>
      </c>
      <c r="D19" t="s">
        <v>116</v>
      </c>
      <c r="E19" t="s">
        <v>117</v>
      </c>
      <c r="F19" t="s">
        <v>110</v>
      </c>
      <c r="H19" t="s">
        <v>31</v>
      </c>
      <c r="I19" t="s">
        <v>118</v>
      </c>
      <c r="K19" t="s">
        <v>119</v>
      </c>
      <c r="L19" t="s">
        <v>120</v>
      </c>
      <c r="M19" t="s">
        <v>34</v>
      </c>
    </row>
    <row r="20" spans="1:16">
      <c r="A20" s="14" t="s">
        <v>78</v>
      </c>
      <c r="B20" t="s">
        <v>121</v>
      </c>
      <c r="C20" t="s">
        <v>122</v>
      </c>
      <c r="E20" t="s">
        <v>28</v>
      </c>
      <c r="F20" t="s">
        <v>29</v>
      </c>
      <c r="G20" t="s">
        <v>30</v>
      </c>
      <c r="H20" t="s">
        <v>62</v>
      </c>
      <c r="I20" t="s">
        <v>123</v>
      </c>
      <c r="L20" t="s">
        <v>65</v>
      </c>
    </row>
    <row r="21" spans="1:16">
      <c r="A21" s="14" t="s">
        <v>78</v>
      </c>
      <c r="B21" t="s">
        <v>124</v>
      </c>
      <c r="C21" t="s">
        <v>124</v>
      </c>
      <c r="D21" t="s">
        <v>125</v>
      </c>
      <c r="E21" t="s">
        <v>61</v>
      </c>
      <c r="F21" t="s">
        <v>110</v>
      </c>
      <c r="G21" t="s">
        <v>111</v>
      </c>
      <c r="H21" t="s">
        <v>82</v>
      </c>
    </row>
    <row r="22" spans="1:16">
      <c r="A22" s="14" t="s">
        <v>78</v>
      </c>
      <c r="B22" t="s">
        <v>126</v>
      </c>
      <c r="C22" t="s">
        <v>127</v>
      </c>
      <c r="D22" t="s">
        <v>128</v>
      </c>
      <c r="E22" t="s">
        <v>129</v>
      </c>
      <c r="F22" t="s">
        <v>110</v>
      </c>
      <c r="G22" t="s">
        <v>111</v>
      </c>
      <c r="H22" t="s">
        <v>82</v>
      </c>
    </row>
    <row r="23" spans="1:16">
      <c r="A23" s="14" t="s">
        <v>78</v>
      </c>
      <c r="B23" t="s">
        <v>130</v>
      </c>
      <c r="C23" t="s">
        <v>131</v>
      </c>
      <c r="D23" t="s">
        <v>132</v>
      </c>
      <c r="E23" t="s">
        <v>117</v>
      </c>
      <c r="F23" t="s">
        <v>133</v>
      </c>
      <c r="G23" t="s">
        <v>30</v>
      </c>
      <c r="H23" t="s">
        <v>134</v>
      </c>
      <c r="I23" t="s">
        <v>135</v>
      </c>
      <c r="K23" t="s">
        <v>136</v>
      </c>
      <c r="L23" t="s">
        <v>137</v>
      </c>
    </row>
    <row r="24" spans="1:16">
      <c r="A24" s="14" t="s">
        <v>78</v>
      </c>
      <c r="B24" t="s">
        <v>138</v>
      </c>
      <c r="C24" t="s">
        <v>139</v>
      </c>
      <c r="D24" t="s">
        <v>140</v>
      </c>
      <c r="E24" t="s">
        <v>28</v>
      </c>
      <c r="F24" t="s">
        <v>110</v>
      </c>
      <c r="G24" t="s">
        <v>111</v>
      </c>
      <c r="H24" t="s">
        <v>57</v>
      </c>
      <c r="I24" t="s">
        <v>123</v>
      </c>
      <c r="K24" t="s">
        <v>101</v>
      </c>
    </row>
    <row r="25" spans="1:16">
      <c r="A25" s="14" t="s">
        <v>78</v>
      </c>
      <c r="B25" t="s">
        <v>141</v>
      </c>
      <c r="C25" t="s">
        <v>142</v>
      </c>
      <c r="D25" t="s">
        <v>143</v>
      </c>
      <c r="E25" t="s">
        <v>28</v>
      </c>
      <c r="F25" t="s">
        <v>110</v>
      </c>
      <c r="H25" t="s">
        <v>144</v>
      </c>
    </row>
    <row r="26" spans="1:16">
      <c r="A26" s="14" t="s">
        <v>78</v>
      </c>
      <c r="B26" t="s">
        <v>145</v>
      </c>
      <c r="C26" t="s">
        <v>146</v>
      </c>
      <c r="D26" t="s">
        <v>147</v>
      </c>
      <c r="E26" t="s">
        <v>148</v>
      </c>
      <c r="F26" t="s">
        <v>110</v>
      </c>
      <c r="G26" t="s">
        <v>111</v>
      </c>
      <c r="H26" t="s">
        <v>31</v>
      </c>
      <c r="I26" t="s">
        <v>78</v>
      </c>
      <c r="K26" t="s">
        <v>149</v>
      </c>
      <c r="L26" t="s">
        <v>149</v>
      </c>
      <c r="M26" t="s">
        <v>150</v>
      </c>
      <c r="N26" t="s">
        <v>150</v>
      </c>
      <c r="O26" t="s">
        <v>150</v>
      </c>
      <c r="P26" t="s">
        <v>150</v>
      </c>
    </row>
    <row r="27" spans="1:16">
      <c r="A27" s="14" t="s">
        <v>78</v>
      </c>
      <c r="B27" t="s">
        <v>151</v>
      </c>
      <c r="C27" t="s">
        <v>152</v>
      </c>
      <c r="E27" t="s">
        <v>61</v>
      </c>
      <c r="F27" t="s">
        <v>29</v>
      </c>
      <c r="G27" t="s">
        <v>30</v>
      </c>
      <c r="H27" t="s">
        <v>153</v>
      </c>
      <c r="I27" t="s">
        <v>154</v>
      </c>
      <c r="K27" t="s">
        <v>101</v>
      </c>
      <c r="M27" t="s">
        <v>52</v>
      </c>
      <c r="N27" t="s">
        <v>155</v>
      </c>
    </row>
    <row r="28" spans="1:16">
      <c r="A28" s="14" t="s">
        <v>78</v>
      </c>
      <c r="B28" t="s">
        <v>156</v>
      </c>
      <c r="C28" t="s">
        <v>157</v>
      </c>
      <c r="D28" t="s">
        <v>158</v>
      </c>
      <c r="E28" t="s">
        <v>61</v>
      </c>
      <c r="F28" t="s">
        <v>20</v>
      </c>
      <c r="G28" t="s">
        <v>21</v>
      </c>
      <c r="H28" t="s">
        <v>144</v>
      </c>
      <c r="I28" t="s">
        <v>159</v>
      </c>
      <c r="K28" t="s">
        <v>160</v>
      </c>
      <c r="L28" t="s">
        <v>160</v>
      </c>
    </row>
    <row r="29" spans="1:16">
      <c r="A29" s="14" t="s">
        <v>78</v>
      </c>
      <c r="B29" t="s">
        <v>161</v>
      </c>
      <c r="C29" t="s">
        <v>162</v>
      </c>
      <c r="D29" t="s">
        <v>163</v>
      </c>
      <c r="E29" t="s">
        <v>61</v>
      </c>
      <c r="F29" t="s">
        <v>110</v>
      </c>
      <c r="G29" t="s">
        <v>111</v>
      </c>
      <c r="H29" t="s">
        <v>144</v>
      </c>
      <c r="I29" t="s">
        <v>164</v>
      </c>
      <c r="K29" t="s">
        <v>165</v>
      </c>
      <c r="O29" t="s">
        <v>165</v>
      </c>
    </row>
    <row r="30" spans="1:16">
      <c r="A30" s="14" t="s">
        <v>78</v>
      </c>
      <c r="B30" t="s">
        <v>166</v>
      </c>
      <c r="C30" t="s">
        <v>167</v>
      </c>
      <c r="D30" t="s">
        <v>168</v>
      </c>
      <c r="E30" t="s">
        <v>61</v>
      </c>
      <c r="F30" t="s">
        <v>89</v>
      </c>
      <c r="G30" t="s">
        <v>30</v>
      </c>
      <c r="H30" t="s">
        <v>57</v>
      </c>
      <c r="I30" t="s">
        <v>169</v>
      </c>
      <c r="K30" t="s">
        <v>65</v>
      </c>
      <c r="L30" t="s">
        <v>170</v>
      </c>
      <c r="N30" t="s">
        <v>85</v>
      </c>
    </row>
    <row r="31" spans="1:16">
      <c r="A31" s="14" t="s">
        <v>78</v>
      </c>
      <c r="B31" t="s">
        <v>171</v>
      </c>
      <c r="C31" t="s">
        <v>172</v>
      </c>
      <c r="D31" t="s">
        <v>173</v>
      </c>
      <c r="E31" t="s">
        <v>28</v>
      </c>
      <c r="F31" t="s">
        <v>110</v>
      </c>
      <c r="G31" t="s">
        <v>111</v>
      </c>
      <c r="H31" t="s">
        <v>57</v>
      </c>
      <c r="I31" t="s">
        <v>174</v>
      </c>
    </row>
    <row r="32" spans="1:16">
      <c r="A32" s="14" t="s">
        <v>78</v>
      </c>
      <c r="B32" t="s">
        <v>175</v>
      </c>
      <c r="C32" t="s">
        <v>176</v>
      </c>
      <c r="D32" t="s">
        <v>177</v>
      </c>
      <c r="E32" t="s">
        <v>28</v>
      </c>
      <c r="F32" t="s">
        <v>110</v>
      </c>
      <c r="G32" t="s">
        <v>111</v>
      </c>
      <c r="H32" t="s">
        <v>57</v>
      </c>
      <c r="I32" t="s">
        <v>178</v>
      </c>
      <c r="K32" t="s">
        <v>45</v>
      </c>
      <c r="L32" t="s">
        <v>179</v>
      </c>
      <c r="M32" t="s">
        <v>52</v>
      </c>
    </row>
    <row r="33" spans="1:15">
      <c r="A33" s="14" t="s">
        <v>78</v>
      </c>
      <c r="B33" t="s">
        <v>180</v>
      </c>
      <c r="C33" t="s">
        <v>181</v>
      </c>
      <c r="D33" t="s">
        <v>182</v>
      </c>
      <c r="E33" t="s">
        <v>129</v>
      </c>
      <c r="F33" t="s">
        <v>110</v>
      </c>
      <c r="G33" t="s">
        <v>111</v>
      </c>
      <c r="H33" t="s">
        <v>31</v>
      </c>
      <c r="I33" t="s">
        <v>183</v>
      </c>
      <c r="K33" t="s">
        <v>52</v>
      </c>
      <c r="L33" t="s">
        <v>101</v>
      </c>
      <c r="M33" t="s">
        <v>52</v>
      </c>
    </row>
    <row r="34" spans="1:15">
      <c r="A34" s="14" t="s">
        <v>78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111</v>
      </c>
      <c r="I34" t="s">
        <v>189</v>
      </c>
      <c r="K34" t="s">
        <v>23</v>
      </c>
      <c r="L34" t="s">
        <v>23</v>
      </c>
      <c r="M34" t="s">
        <v>190</v>
      </c>
    </row>
    <row r="35" spans="1:15">
      <c r="A35" s="14" t="s">
        <v>78</v>
      </c>
      <c r="B35" t="s">
        <v>191</v>
      </c>
      <c r="C35" t="s">
        <v>192</v>
      </c>
      <c r="D35" t="s">
        <v>193</v>
      </c>
      <c r="E35" t="s">
        <v>61</v>
      </c>
      <c r="F35" t="s">
        <v>110</v>
      </c>
      <c r="G35" t="s">
        <v>111</v>
      </c>
      <c r="H35" t="s">
        <v>57</v>
      </c>
    </row>
    <row r="36" spans="1:15">
      <c r="A36" s="14" t="s">
        <v>78</v>
      </c>
      <c r="B36" t="s">
        <v>194</v>
      </c>
      <c r="C36" t="s">
        <v>195</v>
      </c>
      <c r="F36" t="s">
        <v>196</v>
      </c>
      <c r="H36" t="s">
        <v>31</v>
      </c>
      <c r="I36" t="s">
        <v>197</v>
      </c>
      <c r="L36" t="s">
        <v>198</v>
      </c>
    </row>
    <row r="37" spans="1:15">
      <c r="A37" s="14" t="s">
        <v>78</v>
      </c>
      <c r="B37" t="s">
        <v>199</v>
      </c>
      <c r="C37" t="s">
        <v>200</v>
      </c>
      <c r="D37" t="s">
        <v>201</v>
      </c>
      <c r="E37" t="s">
        <v>202</v>
      </c>
      <c r="F37" t="s">
        <v>29</v>
      </c>
      <c r="G37" t="s">
        <v>30</v>
      </c>
      <c r="H37" t="s">
        <v>112</v>
      </c>
      <c r="I37" t="s">
        <v>203</v>
      </c>
      <c r="L37" t="s">
        <v>23</v>
      </c>
    </row>
    <row r="38" spans="1:15">
      <c r="A38" s="14" t="s">
        <v>78</v>
      </c>
      <c r="B38" t="s">
        <v>204</v>
      </c>
      <c r="C38" t="s">
        <v>205</v>
      </c>
      <c r="E38" t="s">
        <v>61</v>
      </c>
      <c r="F38" t="s">
        <v>110</v>
      </c>
      <c r="G38" t="s">
        <v>111</v>
      </c>
      <c r="O38" t="s">
        <v>165</v>
      </c>
    </row>
    <row r="39" spans="1:15">
      <c r="A39" s="14" t="s">
        <v>78</v>
      </c>
      <c r="B39" t="s">
        <v>206</v>
      </c>
      <c r="C39" t="s">
        <v>206</v>
      </c>
    </row>
    <row r="40" spans="1:15">
      <c r="A40" s="14" t="s">
        <v>78</v>
      </c>
      <c r="B40" t="s">
        <v>207</v>
      </c>
      <c r="C40" t="s">
        <v>208</v>
      </c>
      <c r="D40" t="s">
        <v>209</v>
      </c>
      <c r="E40" t="s">
        <v>117</v>
      </c>
      <c r="F40" t="s">
        <v>29</v>
      </c>
      <c r="G40" t="s">
        <v>30</v>
      </c>
      <c r="H40" t="s">
        <v>41</v>
      </c>
      <c r="K40" t="s">
        <v>210</v>
      </c>
      <c r="L40" t="s">
        <v>211</v>
      </c>
      <c r="M40" t="s">
        <v>212</v>
      </c>
    </row>
    <row r="41" spans="1:15">
      <c r="A41" s="14" t="s">
        <v>213</v>
      </c>
      <c r="B41" t="s">
        <v>214</v>
      </c>
      <c r="C41" t="s">
        <v>214</v>
      </c>
      <c r="D41" t="s">
        <v>215</v>
      </c>
      <c r="E41" t="s">
        <v>216</v>
      </c>
      <c r="F41" t="s">
        <v>36</v>
      </c>
      <c r="G41" t="s">
        <v>30</v>
      </c>
      <c r="H41" t="s">
        <v>90</v>
      </c>
      <c r="I41" t="s">
        <v>217</v>
      </c>
      <c r="K41" t="s">
        <v>101</v>
      </c>
      <c r="L41" t="s">
        <v>218</v>
      </c>
    </row>
    <row r="42" spans="1:15">
      <c r="A42" s="14" t="s">
        <v>219</v>
      </c>
      <c r="B42" t="s">
        <v>220</v>
      </c>
      <c r="C42" t="s">
        <v>220</v>
      </c>
      <c r="D42" t="s">
        <v>221</v>
      </c>
      <c r="K42" t="s">
        <v>45</v>
      </c>
    </row>
    <row r="43" spans="1:15">
      <c r="A43" s="14" t="s">
        <v>222</v>
      </c>
      <c r="B43" t="s">
        <v>223</v>
      </c>
      <c r="C43" t="s">
        <v>224</v>
      </c>
      <c r="E43" t="s">
        <v>61</v>
      </c>
      <c r="F43" t="s">
        <v>196</v>
      </c>
      <c r="G43" t="s">
        <v>30</v>
      </c>
    </row>
    <row r="44" spans="1:15">
      <c r="A44" s="14" t="s">
        <v>225</v>
      </c>
      <c r="B44" t="s">
        <v>226</v>
      </c>
      <c r="C44" t="s">
        <v>226</v>
      </c>
      <c r="D44" t="s">
        <v>227</v>
      </c>
    </row>
    <row r="45" spans="1:15">
      <c r="A45" s="14" t="s">
        <v>228</v>
      </c>
      <c r="B45" t="s">
        <v>229</v>
      </c>
      <c r="C45" t="s">
        <v>230</v>
      </c>
      <c r="D45" t="s">
        <v>231</v>
      </c>
      <c r="E45" t="s">
        <v>28</v>
      </c>
      <c r="F45" t="s">
        <v>29</v>
      </c>
      <c r="G45" t="s">
        <v>30</v>
      </c>
      <c r="H45" t="s">
        <v>31</v>
      </c>
      <c r="I45" t="s">
        <v>232</v>
      </c>
      <c r="K45" t="s">
        <v>33</v>
      </c>
      <c r="L45" t="s">
        <v>33</v>
      </c>
      <c r="M45" t="s">
        <v>34</v>
      </c>
      <c r="N45" t="s">
        <v>85</v>
      </c>
    </row>
    <row r="46" spans="1:15">
      <c r="A46" s="14" t="s">
        <v>233</v>
      </c>
      <c r="B46" t="s">
        <v>234</v>
      </c>
      <c r="C46" t="s">
        <v>235</v>
      </c>
      <c r="F46" t="s">
        <v>29</v>
      </c>
      <c r="H46" t="s">
        <v>31</v>
      </c>
    </row>
    <row r="47" spans="1:15">
      <c r="A47" s="14" t="s">
        <v>236</v>
      </c>
      <c r="B47" t="s">
        <v>237</v>
      </c>
      <c r="C47" t="s">
        <v>237</v>
      </c>
      <c r="D47" t="s">
        <v>238</v>
      </c>
      <c r="I47" t="s">
        <v>239</v>
      </c>
      <c r="L47" t="s">
        <v>65</v>
      </c>
    </row>
    <row r="48" spans="1:15">
      <c r="A48" s="14" t="s">
        <v>236</v>
      </c>
      <c r="B48" t="s">
        <v>240</v>
      </c>
      <c r="C48" t="s">
        <v>241</v>
      </c>
      <c r="D48" t="s">
        <v>242</v>
      </c>
      <c r="E48" t="s">
        <v>129</v>
      </c>
      <c r="F48" t="s">
        <v>29</v>
      </c>
      <c r="G48" t="s">
        <v>30</v>
      </c>
      <c r="H48" t="s">
        <v>57</v>
      </c>
      <c r="I48" t="s">
        <v>243</v>
      </c>
      <c r="K48" t="s">
        <v>101</v>
      </c>
      <c r="L4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EE71-3B47-474E-9E69-50320EEE771F}">
  <dimension ref="A1:T134"/>
  <sheetViews>
    <sheetView tabSelected="1" zoomScale="80" zoomScaleNormal="80" workbookViewId="0"/>
  </sheetViews>
  <sheetFormatPr defaultRowHeight="14.45"/>
  <cols>
    <col min="1" max="1" width="13.85546875" customWidth="1"/>
    <col min="2" max="2" width="18.42578125" bestFit="1" customWidth="1"/>
    <col min="3" max="3" width="45.140625" style="19" customWidth="1"/>
    <col min="10" max="10" width="13.28515625" customWidth="1"/>
    <col min="19" max="19" width="10.5703125" customWidth="1"/>
    <col min="20" max="20" width="11.42578125" customWidth="1"/>
  </cols>
  <sheetData>
    <row r="1" spans="1:20">
      <c r="A1" s="15" t="s">
        <v>244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245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2</v>
      </c>
      <c r="S1" s="17" t="s">
        <v>246</v>
      </c>
      <c r="T1" s="17" t="s">
        <v>247</v>
      </c>
    </row>
    <row r="2" spans="1:20">
      <c r="A2" t="str" cm="1">
        <f t="array" ref="A2:C63">_xlfn._xlws.FILTER([1]Main!$D$6:$F$182,([1]Main!$D$6:$D$182&lt;&gt;S2)*([1]Main!$E$6:$E$182&gt;=T2)*([1]Main!$D$6:$D$182&lt;&gt;"Dismissed"))</f>
        <v>on prep</v>
      </c>
      <c r="B2" s="14">
        <v>45188</v>
      </c>
      <c r="C2" s="14" t="str">
        <v>H2M FD Maasvlakte PPA</v>
      </c>
      <c r="D2" t="str">
        <f>IF(LEN(VLOOKUP($C2,[1]Main!$F$6:$AB$182,2,0))=0, "", VLOOKUP($C2,[1]Main!$F$6:$AB$182,2,0))</f>
        <v>Uniper to submit binding PPA bid by Q3/2023</v>
      </c>
      <c r="E2" t="str">
        <f>IF(LEN(VLOOKUP($C2,[1]Main!$F$6:$AB$182,3,0))=0, "", VLOOKUP($C2,[1]Main!$F$6:$AB$182,3,0))</f>
        <v>NL</v>
      </c>
      <c r="F2" t="str">
        <f>IF(LEN(VLOOKUP($C2,[1]Main!$F$6:$AB$182,4,0))=0, "", VLOOKUP($C2,[1]Main!$F$6:$AB$182,4,0))</f>
        <v>info</v>
      </c>
      <c r="G2" t="str">
        <f>IF(LEN(VLOOKUP($C2,[1]Main!$F$6:$AB$182,5,0))=0, "", VLOOKUP($C2,[1]Main!$F$6:$AB$182,5,0))</f>
        <v>BoM</v>
      </c>
      <c r="H2" t="str">
        <f>IF(LEN(VLOOKUP($C2,[1]Main!$F$6:$AB$182,7,0))=0, "", VLOOKUP($C2,[1]Main!$F$6:$AB$182,7,0))</f>
        <v>H2+AMM+SAF</v>
      </c>
      <c r="I2" t="str">
        <f>IF(LEN(VLOOKUP($C2,[1]Main!$F$6:$AB$182,8,0))=0, "", VLOOKUP($C2,[1]Main!$F$6:$AB$182,8,0))</f>
        <v>Stuckmann</v>
      </c>
      <c r="J2" t="str">
        <f>IF(LEN(VLOOKUP($C2,[1]Main!$F$6:$AB$182,10,0))=0, "", VLOOKUP($C2,[1]Main!$F$6:$AB$182,10,0))</f>
        <v>Complete</v>
      </c>
      <c r="K2" t="str">
        <f>IF(LEN(VLOOKUP($C2,[1]Main!$F$6:$AB$182,12,0))=0, "", VLOOKUP($C2,[1]Main!$F$6:$AB$182,12,0))</f>
        <v>Acknowledged</v>
      </c>
      <c r="L2" t="str">
        <f>IF(LEN(VLOOKUP($C2,[1]Main!$F$6:$AB$182,18,0))=0, "", VLOOKUP($C2,[1]Main!$F$6:$AB$182,18,0))</f>
        <v>Viorela</v>
      </c>
      <c r="M2" t="str">
        <f>IF(LEN(VLOOKUP($C2,[1]Main!$F$6:$AB$182,19,0))=0, "", VLOOKUP($C2,[1]Main!$F$6:$AB$182,19,0))</f>
        <v>Viorela</v>
      </c>
      <c r="N2" t="str">
        <f>IF(LEN(VLOOKUP($C2,[1]Main!$F$6:$AB$182,20,0))=0, "", VLOOKUP($C2,[1]Main!$F$6:$AB$182,20,0))</f>
        <v>Martina</v>
      </c>
      <c r="O2" t="str">
        <f>IF(LEN(VLOOKUP($C2,[1]Main!$F$6:$AB$182,21,0))=0, "", VLOOKUP($C2,[1]Main!$F$6:$AB$182,21,0))</f>
        <v/>
      </c>
      <c r="P2" t="str">
        <f>IF(LEN(VLOOKUP($C2,[1]Main!$F$6:$AB$182,22,0))=0, "", VLOOKUP($C2,[1]Main!$F$6:$AB$182,22,0))</f>
        <v/>
      </c>
      <c r="Q2" t="str">
        <f>IF(LEN(VLOOKUP($C2,[1]Main!$F$6:$AB$182,23,0))=0, "", VLOOKUP($C2,[1]Main!$F$6:$AB$182,23,0))</f>
        <v/>
      </c>
      <c r="S2" s="18" t="s">
        <v>248</v>
      </c>
      <c r="T2" s="16">
        <v>45170</v>
      </c>
    </row>
    <row r="3" spans="1:20">
      <c r="A3" t="str">
        <v>on prep</v>
      </c>
      <c r="B3" s="14">
        <v>45188</v>
      </c>
      <c r="C3" s="14" t="str">
        <v>Turkish LNG</v>
      </c>
      <c r="D3" t="str">
        <f>IF(LEN(VLOOKUP($C3,[1]Main!$F$6:$AB$182,2,0))=0, "", VLOOKUP($C3,[1]Main!$F$6:$AB$182,2,0))</f>
        <v/>
      </c>
      <c r="E3" t="str">
        <f>IF(LEN(VLOOKUP($C3,[1]Main!$F$6:$AB$182,3,0))=0, "", VLOOKUP($C3,[1]Main!$F$6:$AB$182,3,0))</f>
        <v>ALL</v>
      </c>
      <c r="F3" t="str">
        <f>IF(LEN(VLOOKUP($C3,[1]Main!$F$6:$AB$182,4,0))=0, "", VLOOKUP($C3,[1]Main!$F$6:$AB$182,4,0))</f>
        <v>FD</v>
      </c>
      <c r="G3" t="str">
        <f>IF(LEN(VLOOKUP($C3,[1]Main!$F$6:$AB$182,5,0))=0, "", VLOOKUP($C3,[1]Main!$F$6:$AB$182,5,0))</f>
        <v>BoM</v>
      </c>
      <c r="H3" t="str">
        <f>IF(LEN(VLOOKUP($C3,[1]Main!$F$6:$AB$182,7,0))=0, "", VLOOKUP($C3,[1]Main!$F$6:$AB$182,7,0))</f>
        <v/>
      </c>
      <c r="I3" t="str">
        <f>IF(LEN(VLOOKUP($C3,[1]Main!$F$6:$AB$182,8,0))=0, "", VLOOKUP($C3,[1]Main!$F$6:$AB$182,8,0))</f>
        <v/>
      </c>
      <c r="J3" t="str">
        <f>IF(LEN(VLOOKUP($C3,[1]Main!$F$6:$AB$182,10,0))=0, "", VLOOKUP($C3,[1]Main!$F$6:$AB$182,10,0))</f>
        <v>Prep Slot #2</v>
      </c>
      <c r="K3" t="str">
        <f>IF(LEN(VLOOKUP($C3,[1]Main!$F$6:$AB$182,12,0))=0, "", VLOOKUP($C3,[1]Main!$F$6:$AB$182,12,0))</f>
        <v>Open</v>
      </c>
      <c r="L3" t="str">
        <f>IF(LEN(VLOOKUP($C3,[1]Main!$F$6:$AB$182,18,0))=0, "", VLOOKUP($C3,[1]Main!$F$6:$AB$182,18,0))</f>
        <v/>
      </c>
      <c r="M3" t="str">
        <f>IF(LEN(VLOOKUP($C3,[1]Main!$F$6:$AB$182,19,0))=0, "", VLOOKUP($C3,[1]Main!$F$6:$AB$182,19,0))</f>
        <v/>
      </c>
      <c r="N3" t="str">
        <f>IF(LEN(VLOOKUP($C3,[1]Main!$F$6:$AB$182,20,0))=0, "", VLOOKUP($C3,[1]Main!$F$6:$AB$182,20,0))</f>
        <v/>
      </c>
      <c r="O3" t="str">
        <f>IF(LEN(VLOOKUP($C3,[1]Main!$F$6:$AB$182,21,0))=0, "", VLOOKUP($C3,[1]Main!$F$6:$AB$182,21,0))</f>
        <v/>
      </c>
      <c r="P3" t="str">
        <f>IF(LEN(VLOOKUP($C3,[1]Main!$F$6:$AB$182,22,0))=0, "", VLOOKUP($C3,[1]Main!$F$6:$AB$182,22,0))</f>
        <v/>
      </c>
      <c r="Q3" t="str">
        <f>IF(LEN(VLOOKUP($C3,[1]Main!$F$6:$AB$182,23,0))=0, "", VLOOKUP($C3,[1]Main!$F$6:$AB$182,23,0))</f>
        <v/>
      </c>
    </row>
    <row r="4" spans="1:20">
      <c r="A4" t="str">
        <v>on prep</v>
      </c>
      <c r="B4" s="14">
        <v>45188</v>
      </c>
      <c r="C4" s="14" t="str">
        <v>Emerald Biomethane</v>
      </c>
      <c r="D4" t="str">
        <f>IF(LEN(VLOOKUP($C4,[1]Main!$F$6:$AB$182,2,0))=0, "", VLOOKUP($C4,[1]Main!$F$6:$AB$182,2,0))</f>
        <v/>
      </c>
      <c r="E4" t="str">
        <f>IF(LEN(VLOOKUP($C4,[1]Main!$F$6:$AB$182,3,0))=0, "", VLOOKUP($C4,[1]Main!$F$6:$AB$182,3,0))</f>
        <v>DE</v>
      </c>
      <c r="F4" t="str">
        <f>IF(LEN(VLOOKUP($C4,[1]Main!$F$6:$AB$182,4,0))=0, "", VLOOKUP($C4,[1]Main!$F$6:$AB$182,4,0))</f>
        <v>FD</v>
      </c>
      <c r="G4" t="str">
        <f>IF(LEN(VLOOKUP($C4,[1]Main!$F$6:$AB$182,5,0))=0, "", VLOOKUP($C4,[1]Main!$F$6:$AB$182,5,0))</f>
        <v>BoM</v>
      </c>
      <c r="H4" t="str">
        <f>IF(LEN(VLOOKUP($C4,[1]Main!$F$6:$AB$182,7,0))=0, "", VLOOKUP($C4,[1]Main!$F$6:$AB$182,7,0))</f>
        <v/>
      </c>
      <c r="I4" t="str">
        <f>IF(LEN(VLOOKUP($C4,[1]Main!$F$6:$AB$182,8,0))=0, "", VLOOKUP($C4,[1]Main!$F$6:$AB$182,8,0))</f>
        <v>Dorit</v>
      </c>
      <c r="J4" t="str">
        <f>IF(LEN(VLOOKUP($C4,[1]Main!$F$6:$AB$182,10,0))=0, "", VLOOKUP($C4,[1]Main!$F$6:$AB$182,10,0))</f>
        <v>Prep Slot #2</v>
      </c>
      <c r="K4" t="str">
        <f>IF(LEN(VLOOKUP($C4,[1]Main!$F$6:$AB$182,12,0))=0, "", VLOOKUP($C4,[1]Main!$F$6:$AB$182,12,0))</f>
        <v>Open</v>
      </c>
      <c r="L4" t="str">
        <f>IF(LEN(VLOOKUP($C4,[1]Main!$F$6:$AB$182,18,0))=0, "", VLOOKUP($C4,[1]Main!$F$6:$AB$182,18,0))</f>
        <v/>
      </c>
      <c r="M4" t="str">
        <f>IF(LEN(VLOOKUP($C4,[1]Main!$F$6:$AB$182,19,0))=0, "", VLOOKUP($C4,[1]Main!$F$6:$AB$182,19,0))</f>
        <v/>
      </c>
      <c r="N4" t="str">
        <f>IF(LEN(VLOOKUP($C4,[1]Main!$F$6:$AB$182,20,0))=0, "", VLOOKUP($C4,[1]Main!$F$6:$AB$182,20,0))</f>
        <v/>
      </c>
      <c r="O4" t="str">
        <f>IF(LEN(VLOOKUP($C4,[1]Main!$F$6:$AB$182,21,0))=0, "", VLOOKUP($C4,[1]Main!$F$6:$AB$182,21,0))</f>
        <v/>
      </c>
      <c r="P4" t="str">
        <f>IF(LEN(VLOOKUP($C4,[1]Main!$F$6:$AB$182,22,0))=0, "", VLOOKUP($C4,[1]Main!$F$6:$AB$182,22,0))</f>
        <v/>
      </c>
      <c r="Q4" t="str">
        <f>IF(LEN(VLOOKUP($C4,[1]Main!$F$6:$AB$182,23,0))=0, "", VLOOKUP($C4,[1]Main!$F$6:$AB$182,23,0))</f>
        <v/>
      </c>
    </row>
    <row r="5" spans="1:20">
      <c r="A5" t="str">
        <v>on prep</v>
      </c>
      <c r="B5" s="14">
        <v>45203</v>
      </c>
      <c r="C5" s="14" t="str">
        <v>FD TIWAG SRS extension</v>
      </c>
      <c r="D5" t="str">
        <f>IF(LEN(VLOOKUP($C5,[1]Main!$F$6:$AB$182,2,0))=0, "", VLOOKUP($C5,[1]Main!$F$6:$AB$182,2,0))</f>
        <v>Renewal of contract (expiry 9/24)</v>
      </c>
      <c r="E5" t="str">
        <f>IF(LEN(VLOOKUP($C5,[1]Main!$F$6:$AB$182,3,0))=0, "", VLOOKUP($C5,[1]Main!$F$6:$AB$182,3,0))</f>
        <v>GER</v>
      </c>
      <c r="F5" t="str">
        <f>IF(LEN(VLOOKUP($C5,[1]Main!$F$6:$AB$182,4,0))=0, "", VLOOKUP($C5,[1]Main!$F$6:$AB$182,4,0))</f>
        <v>FD</v>
      </c>
      <c r="G5" t="str">
        <f>IF(LEN(VLOOKUP($C5,[1]Main!$F$6:$AB$182,5,0))=0, "", VLOOKUP($C5,[1]Main!$F$6:$AB$182,5,0))</f>
        <v>BoM</v>
      </c>
      <c r="H5" t="str">
        <f>IF(LEN(VLOOKUP($C5,[1]Main!$F$6:$AB$182,7,0))=0, "", VLOOKUP($C5,[1]Main!$F$6:$AB$182,7,0))</f>
        <v>ABC</v>
      </c>
      <c r="I5" t="str">
        <f>IF(LEN(VLOOKUP($C5,[1]Main!$F$6:$AB$182,8,0))=0, "", VLOOKUP($C5,[1]Main!$F$6:$AB$182,8,0))</f>
        <v>Buente?</v>
      </c>
      <c r="J5" t="str">
        <f>IF(LEN(VLOOKUP($C5,[1]Main!$F$6:$AB$182,10,0))=0, "", VLOOKUP($C5,[1]Main!$F$6:$AB$182,10,0))</f>
        <v>Prep Slot #2</v>
      </c>
      <c r="K5" t="str">
        <f>IF(LEN(VLOOKUP($C5,[1]Main!$F$6:$AB$182,12,0))=0, "", VLOOKUP($C5,[1]Main!$F$6:$AB$182,12,0))</f>
        <v>Open</v>
      </c>
      <c r="L5" t="str">
        <f>IF(LEN(VLOOKUP($C5,[1]Main!$F$6:$AB$182,18,0))=0, "", VLOOKUP($C5,[1]Main!$F$6:$AB$182,18,0))</f>
        <v>Michael</v>
      </c>
      <c r="M5" t="str">
        <f>IF(LEN(VLOOKUP($C5,[1]Main!$F$6:$AB$182,19,0))=0, "", VLOOKUP($C5,[1]Main!$F$6:$AB$182,19,0))</f>
        <v>Michael</v>
      </c>
      <c r="N5" t="str">
        <f>IF(LEN(VLOOKUP($C5,[1]Main!$F$6:$AB$182,20,0))=0, "", VLOOKUP($C5,[1]Main!$F$6:$AB$182,20,0))</f>
        <v>Filippo</v>
      </c>
      <c r="O5" t="str">
        <f>IF(LEN(VLOOKUP($C5,[1]Main!$F$6:$AB$182,21,0))=0, "", VLOOKUP($C5,[1]Main!$F$6:$AB$182,21,0))</f>
        <v/>
      </c>
      <c r="P5" t="str">
        <f>IF(LEN(VLOOKUP($C5,[1]Main!$F$6:$AB$182,22,0))=0, "", VLOOKUP($C5,[1]Main!$F$6:$AB$182,22,0))</f>
        <v/>
      </c>
      <c r="Q5" t="str">
        <f>IF(LEN(VLOOKUP($C5,[1]Main!$F$6:$AB$182,23,0))=0, "", VLOOKUP($C5,[1]Main!$F$6:$AB$182,23,0))</f>
        <v/>
      </c>
    </row>
    <row r="6" spans="1:20">
      <c r="A6" t="str">
        <v>on prep</v>
      </c>
      <c r="B6" s="14">
        <v>45244</v>
      </c>
      <c r="C6" s="14" t="str">
        <v>SD/BS - UST growth opportunity H2</v>
      </c>
      <c r="D6" t="str">
        <f>IF(LEN(VLOOKUP($C6,[1]Main!$F$6:$AB$182,2,0))=0, "", VLOOKUP($C6,[1]Main!$F$6:$AB$182,2,0))</f>
        <v>70mio: Develop 3 sites in DE, 1 site in UK to FD until end 2026, with potential COD until 2030. These sites offer early first cavern deployment with later expansion potential. Spend up to €70m for development</v>
      </c>
      <c r="E6" t="str">
        <f>IF(LEN(VLOOKUP($C6,[1]Main!$F$6:$AB$182,3,0))=0, "", VLOOKUP($C6,[1]Main!$F$6:$AB$182,3,0))</f>
        <v>GER</v>
      </c>
      <c r="F6" t="str">
        <f>IF(LEN(VLOOKUP($C6,[1]Main!$F$6:$AB$182,4,0))=0, "", VLOOKUP($C6,[1]Main!$F$6:$AB$182,4,0))</f>
        <v>BS</v>
      </c>
      <c r="G6" t="str">
        <f>IF(LEN(VLOOKUP($C6,[1]Main!$F$6:$AB$182,5,0))=0, "", VLOOKUP($C6,[1]Main!$F$6:$AB$182,5,0))</f>
        <v>SD Approving Body</v>
      </c>
      <c r="H6" t="str">
        <f>IF(LEN(VLOOKUP($C6,[1]Main!$F$6:$AB$182,7,0))=0, "", VLOOKUP($C6,[1]Main!$F$6:$AB$182,7,0))</f>
        <v>UST</v>
      </c>
      <c r="I6" t="str">
        <f>IF(LEN(VLOOKUP($C6,[1]Main!$F$6:$AB$182,8,0))=0, "", VLOOKUP($C6,[1]Main!$F$6:$AB$182,8,0))</f>
        <v>Marco Papa</v>
      </c>
      <c r="J6" t="str">
        <f>IF(LEN(VLOOKUP($C6,[1]Main!$F$6:$AB$182,10,0))=0, "", VLOOKUP($C6,[1]Main!$F$6:$AB$182,10,0))</f>
        <v>Pipeline</v>
      </c>
      <c r="K6" t="str">
        <f>IF(LEN(VLOOKUP($C6,[1]Main!$F$6:$AB$182,12,0))=0, "", VLOOKUP($C6,[1]Main!$F$6:$AB$182,12,0))</f>
        <v>Open</v>
      </c>
      <c r="L6" t="str">
        <f>IF(LEN(VLOOKUP($C6,[1]Main!$F$6:$AB$182,18,0))=0, "", VLOOKUP($C6,[1]Main!$F$6:$AB$182,18,0))</f>
        <v/>
      </c>
      <c r="M6" t="str">
        <f>IF(LEN(VLOOKUP($C6,[1]Main!$F$6:$AB$182,19,0))=0, "", VLOOKUP($C6,[1]Main!$F$6:$AB$182,19,0))</f>
        <v>Giorgio/Eduardo/Rahul</v>
      </c>
      <c r="N6" t="str">
        <f>IF(LEN(VLOOKUP($C6,[1]Main!$F$6:$AB$182,20,0))=0, "", VLOOKUP($C6,[1]Main!$F$6:$AB$182,20,0))</f>
        <v>Martina</v>
      </c>
      <c r="O6" t="str">
        <f>IF(LEN(VLOOKUP($C6,[1]Main!$F$6:$AB$182,21,0))=0, "", VLOOKUP($C6,[1]Main!$F$6:$AB$182,21,0))</f>
        <v>Ulf</v>
      </c>
      <c r="P6" t="str">
        <f>IF(LEN(VLOOKUP($C6,[1]Main!$F$6:$AB$182,22,0))=0, "", VLOOKUP($C6,[1]Main!$F$6:$AB$182,22,0))</f>
        <v/>
      </c>
      <c r="Q6" t="str">
        <f>IF(LEN(VLOOKUP($C6,[1]Main!$F$6:$AB$182,23,0))=0, "", VLOOKUP($C6,[1]Main!$F$6:$AB$182,23,0))</f>
        <v/>
      </c>
    </row>
    <row r="7" spans="1:20">
      <c r="A7" t="str">
        <v>on prep</v>
      </c>
      <c r="B7" s="14">
        <v>45200</v>
      </c>
      <c r="C7" s="14" t="str">
        <v>SD BL2F (Black Liquor to Fuel)</v>
      </c>
      <c r="D7" t="str">
        <f>IF(LEN(VLOOKUP($C7,[1]Main!$F$6:$AB$182,2,0))=0, "", VLOOKUP($C7,[1]Main!$F$6:$AB$182,2,0))</f>
        <v>Use of "Black Liquor" to create clean, high-quality bioful. Black liquor is a side-stream of the chemical pulping industry that can be transformed into fuel, reducing waste and providing an alternative to fossil fuels. CORPORATE GOVERNANCE - FOUND COMPANY</v>
      </c>
      <c r="E7" t="str">
        <f>IF(LEN(VLOOKUP($C7,[1]Main!$F$6:$AB$182,3,0))=0, "", VLOOKUP($C7,[1]Main!$F$6:$AB$182,3,0))</f>
        <v>GER</v>
      </c>
      <c r="F7" t="str">
        <f>IF(LEN(VLOOKUP($C7,[1]Main!$F$6:$AB$182,4,0))=0, "", VLOOKUP($C7,[1]Main!$F$6:$AB$182,4,0))</f>
        <v/>
      </c>
      <c r="G7" t="str">
        <f>IF(LEN(VLOOKUP($C7,[1]Main!$F$6:$AB$182,5,0))=0, "", VLOOKUP($C7,[1]Main!$F$6:$AB$182,5,0))</f>
        <v/>
      </c>
      <c r="H7" t="str">
        <f>IF(LEN(VLOOKUP($C7,[1]Main!$F$6:$AB$182,7,0))=0, "", VLOOKUP($C7,[1]Main!$F$6:$AB$182,7,0))</f>
        <v/>
      </c>
      <c r="I7" t="str">
        <f>IF(LEN(VLOOKUP($C7,[1]Main!$F$6:$AB$182,8,0))=0, "", VLOOKUP($C7,[1]Main!$F$6:$AB$182,8,0))</f>
        <v>Dinah Dux (no PM)</v>
      </c>
      <c r="J7" t="str">
        <f>IF(LEN(VLOOKUP($C7,[1]Main!$F$6:$AB$182,10,0))=0, "", VLOOKUP($C7,[1]Main!$F$6:$AB$182,10,0))</f>
        <v>Prep Slot #1</v>
      </c>
      <c r="K7" t="str">
        <f>IF(LEN(VLOOKUP($C7,[1]Main!$F$6:$AB$182,12,0))=0, "", VLOOKUP($C7,[1]Main!$F$6:$AB$182,12,0))</f>
        <v>Open</v>
      </c>
      <c r="L7" t="str">
        <f>IF(LEN(VLOOKUP($C7,[1]Main!$F$6:$AB$182,18,0))=0, "", VLOOKUP($C7,[1]Main!$F$6:$AB$182,18,0))</f>
        <v>Eduardo</v>
      </c>
      <c r="M7" t="str">
        <f>IF(LEN(VLOOKUP($C7,[1]Main!$F$6:$AB$182,19,0))=0, "", VLOOKUP($C7,[1]Main!$F$6:$AB$182,19,0))</f>
        <v>Eduardo</v>
      </c>
      <c r="N7" t="str">
        <f>IF(LEN(VLOOKUP($C7,[1]Main!$F$6:$AB$182,20,0))=0, "", VLOOKUP($C7,[1]Main!$F$6:$AB$182,20,0))</f>
        <v>Frederik</v>
      </c>
      <c r="O7" t="str">
        <f>IF(LEN(VLOOKUP($C7,[1]Main!$F$6:$AB$182,21,0))=0, "", VLOOKUP($C7,[1]Main!$F$6:$AB$182,21,0))</f>
        <v>?</v>
      </c>
      <c r="P7" t="str">
        <f>IF(LEN(VLOOKUP($C7,[1]Main!$F$6:$AB$182,22,0))=0, "", VLOOKUP($C7,[1]Main!$F$6:$AB$182,22,0))</f>
        <v/>
      </c>
      <c r="Q7" t="str">
        <f>IF(LEN(VLOOKUP($C7,[1]Main!$F$6:$AB$182,23,0))=0, "", VLOOKUP($C7,[1]Main!$F$6:$AB$182,23,0))</f>
        <v/>
      </c>
    </row>
    <row r="8" spans="1:20">
      <c r="A8" t="str">
        <v>on prep</v>
      </c>
      <c r="B8" s="14">
        <v>45200</v>
      </c>
      <c r="C8" s="14" t="str">
        <v>sFD Irsching 5 outage 2024 (maybe 2025!)</v>
      </c>
      <c r="D8" t="str">
        <f>IF(LEN(VLOOKUP($C8,[1]Main!$F$6:$AB$182,2,0))=0, "", VLOOKUP($C8,[1]Main!$F$6:$AB$182,2,0))</f>
        <v>25m Capex inspection + 10/15m turbine oerhaul + boiler 70gg (2 Gt + boiler) - 34m in MTP already +30% increase for moving it one year earlier into 2024</v>
      </c>
      <c r="E8" t="str">
        <f>IF(LEN(VLOOKUP($C8,[1]Main!$F$6:$AB$182,3,0))=0, "", VLOOKUP($C8,[1]Main!$F$6:$AB$182,3,0))</f>
        <v>GER</v>
      </c>
      <c r="F8" t="str">
        <f>IF(LEN(VLOOKUP($C8,[1]Main!$F$6:$AB$182,4,0))=0, "", VLOOKUP($C8,[1]Main!$F$6:$AB$182,4,0))</f>
        <v>sFD</v>
      </c>
      <c r="G8" t="str">
        <f>IF(LEN(VLOOKUP($C8,[1]Main!$F$6:$AB$182,5,0))=0, "", VLOOKUP($C8,[1]Main!$F$6:$AB$182,5,0))</f>
        <v>CCO</v>
      </c>
      <c r="H8" t="str">
        <f>IF(LEN(VLOOKUP($C8,[1]Main!$F$6:$AB$182,7,0))=0, "", VLOOKUP($C8,[1]Main!$F$6:$AB$182,7,0))</f>
        <v>AO</v>
      </c>
      <c r="I8" t="str">
        <f>IF(LEN(VLOOKUP($C8,[1]Main!$F$6:$AB$182,8,0))=0, "", VLOOKUP($C8,[1]Main!$F$6:$AB$182,8,0))</f>
        <v>Amna Jabeen</v>
      </c>
      <c r="J8" t="str">
        <f>IF(LEN(VLOOKUP($C8,[1]Main!$F$6:$AB$182,10,0))=0, "", VLOOKUP($C8,[1]Main!$F$6:$AB$182,10,0))</f>
        <v>Pipeline</v>
      </c>
      <c r="K8" t="str">
        <f>IF(LEN(VLOOKUP($C8,[1]Main!$F$6:$AB$182,12,0))=0, "", VLOOKUP($C8,[1]Main!$F$6:$AB$182,12,0))</f>
        <v>Open</v>
      </c>
      <c r="L8" t="str">
        <f>IF(LEN(VLOOKUP($C8,[1]Main!$F$6:$AB$182,18,0))=0, "", VLOOKUP($C8,[1]Main!$F$6:$AB$182,18,0))</f>
        <v>Eduardo</v>
      </c>
      <c r="M8" t="str">
        <f>IF(LEN(VLOOKUP($C8,[1]Main!$F$6:$AB$182,19,0))=0, "", VLOOKUP($C8,[1]Main!$F$6:$AB$182,19,0))</f>
        <v>Eduardo / Giorgio</v>
      </c>
      <c r="N8" t="str">
        <f>IF(LEN(VLOOKUP($C8,[1]Main!$F$6:$AB$182,20,0))=0, "", VLOOKUP($C8,[1]Main!$F$6:$AB$182,20,0))</f>
        <v>Damian</v>
      </c>
      <c r="O8" t="str">
        <f>IF(LEN(VLOOKUP($C8,[1]Main!$F$6:$AB$182,21,0))=0, "", VLOOKUP($C8,[1]Main!$F$6:$AB$182,21,0))</f>
        <v>Ulf</v>
      </c>
      <c r="P8" t="str">
        <f>IF(LEN(VLOOKUP($C8,[1]Main!$F$6:$AB$182,22,0))=0, "", VLOOKUP($C8,[1]Main!$F$6:$AB$182,22,0))</f>
        <v/>
      </c>
      <c r="Q8" t="str">
        <f>IF(LEN(VLOOKUP($C8,[1]Main!$F$6:$AB$182,23,0))=0, "", VLOOKUP($C8,[1]Main!$F$6:$AB$182,23,0))</f>
        <v/>
      </c>
    </row>
    <row r="9" spans="1:20">
      <c r="A9" t="str">
        <v>More info to come</v>
      </c>
      <c r="B9" s="14">
        <v>45216</v>
      </c>
      <c r="C9" s="14" t="str">
        <v>FD WHV Grid Connection</v>
      </c>
      <c r="D9" t="str">
        <f>IF(LEN(VLOOKUP($C9,[1]Main!$F$6:$AB$182,2,0))=0, "", VLOOKUP($C9,[1]Main!$F$6:$AB$182,2,0))</f>
        <v/>
      </c>
      <c r="E9" t="str">
        <f>IF(LEN(VLOOKUP($C9,[1]Main!$F$6:$AB$182,3,0))=0, "", VLOOKUP($C9,[1]Main!$F$6:$AB$182,3,0))</f>
        <v>GER</v>
      </c>
      <c r="F9" t="str">
        <f>IF(LEN(VLOOKUP($C9,[1]Main!$F$6:$AB$182,4,0))=0, "", VLOOKUP($C9,[1]Main!$F$6:$AB$182,4,0))</f>
        <v>FD</v>
      </c>
      <c r="G9" t="str">
        <f>IF(LEN(VLOOKUP($C9,[1]Main!$F$6:$AB$182,5,0))=0, "", VLOOKUP($C9,[1]Main!$F$6:$AB$182,5,0))</f>
        <v>BoM</v>
      </c>
      <c r="H9" t="str">
        <f>IF(LEN(VLOOKUP($C9,[1]Main!$F$6:$AB$182,7,0))=0, "", VLOOKUP($C9,[1]Main!$F$6:$AB$182,7,0))</f>
        <v>Asset Development</v>
      </c>
      <c r="I9" t="str">
        <f>IF(LEN(VLOOKUP($C9,[1]Main!$F$6:$AB$182,8,0))=0, "", VLOOKUP($C9,[1]Main!$F$6:$AB$182,8,0))</f>
        <v>Yasaman Karimi</v>
      </c>
      <c r="J9" t="str">
        <f>IF(LEN(VLOOKUP($C9,[1]Main!$F$6:$AB$182,10,0))=0, "", VLOOKUP($C9,[1]Main!$F$6:$AB$182,10,0))</f>
        <v>Pipeline</v>
      </c>
      <c r="K9" t="str">
        <f>IF(LEN(VLOOKUP($C9,[1]Main!$F$6:$AB$182,12,0))=0, "", VLOOKUP($C9,[1]Main!$F$6:$AB$182,12,0))</f>
        <v>Open</v>
      </c>
      <c r="L9" t="str">
        <f>IF(LEN(VLOOKUP($C9,[1]Main!$F$6:$AB$182,18,0))=0, "", VLOOKUP($C9,[1]Main!$F$6:$AB$182,18,0))</f>
        <v/>
      </c>
      <c r="M9" t="str">
        <f>IF(LEN(VLOOKUP($C9,[1]Main!$F$6:$AB$182,19,0))=0, "", VLOOKUP($C9,[1]Main!$F$6:$AB$182,19,0))</f>
        <v/>
      </c>
      <c r="N9" t="str">
        <f>IF(LEN(VLOOKUP($C9,[1]Main!$F$6:$AB$182,20,0))=0, "", VLOOKUP($C9,[1]Main!$F$6:$AB$182,20,0))</f>
        <v/>
      </c>
      <c r="O9" t="str">
        <f>IF(LEN(VLOOKUP($C9,[1]Main!$F$6:$AB$182,21,0))=0, "", VLOOKUP($C9,[1]Main!$F$6:$AB$182,21,0))</f>
        <v/>
      </c>
      <c r="P9" t="str">
        <f>IF(LEN(VLOOKUP($C9,[1]Main!$F$6:$AB$182,22,0))=0, "", VLOOKUP($C9,[1]Main!$F$6:$AB$182,22,0))</f>
        <v/>
      </c>
      <c r="Q9" t="str">
        <f>IF(LEN(VLOOKUP($C9,[1]Main!$F$6:$AB$182,23,0))=0, "", VLOOKUP($C9,[1]Main!$F$6:$AB$182,23,0))</f>
        <v/>
      </c>
    </row>
    <row r="10" spans="1:20">
      <c r="A10">
        <v>0</v>
      </c>
      <c r="B10" s="14">
        <v>45237</v>
      </c>
      <c r="C10" s="14" t="str">
        <v>Liquid Wind Series C2</v>
      </c>
      <c r="D10" t="str">
        <f>IF(LEN(VLOOKUP($C10,[1]Main!$F$6:$AB$182,2,0))=0, "", VLOOKUP($C10,[1]Main!$F$6:$AB$182,2,0))</f>
        <v/>
      </c>
      <c r="E10" t="str">
        <f>IF(LEN(VLOOKUP($C10,[1]Main!$F$6:$AB$182,3,0))=0, "", VLOOKUP($C10,[1]Main!$F$6:$AB$182,3,0))</f>
        <v/>
      </c>
      <c r="F10" t="str">
        <f>IF(LEN(VLOOKUP($C10,[1]Main!$F$6:$AB$182,4,0))=0, "", VLOOKUP($C10,[1]Main!$F$6:$AB$182,4,0))</f>
        <v/>
      </c>
      <c r="G10" t="str">
        <f>IF(LEN(VLOOKUP($C10,[1]Main!$F$6:$AB$182,5,0))=0, "", VLOOKUP($C10,[1]Main!$F$6:$AB$182,5,0))</f>
        <v/>
      </c>
      <c r="H10" t="str">
        <f>IF(LEN(VLOOKUP($C10,[1]Main!$F$6:$AB$182,7,0))=0, "", VLOOKUP($C10,[1]Main!$F$6:$AB$182,7,0))</f>
        <v/>
      </c>
      <c r="I10" t="str">
        <f>IF(LEN(VLOOKUP($C10,[1]Main!$F$6:$AB$182,8,0))=0, "", VLOOKUP($C10,[1]Main!$F$6:$AB$182,8,0))</f>
        <v/>
      </c>
      <c r="J10" t="str">
        <f>IF(LEN(VLOOKUP($C10,[1]Main!$F$6:$AB$182,10,0))=0, "", VLOOKUP($C10,[1]Main!$F$6:$AB$182,10,0))</f>
        <v>Pipeline</v>
      </c>
      <c r="K10" t="str">
        <f>IF(LEN(VLOOKUP($C10,[1]Main!$F$6:$AB$182,12,0))=0, "", VLOOKUP($C10,[1]Main!$F$6:$AB$182,12,0))</f>
        <v>Open</v>
      </c>
      <c r="L10" t="str">
        <f>IF(LEN(VLOOKUP($C10,[1]Main!$F$6:$AB$182,18,0))=0, "", VLOOKUP($C10,[1]Main!$F$6:$AB$182,18,0))</f>
        <v>Eduardo</v>
      </c>
      <c r="M10" t="str">
        <f>IF(LEN(VLOOKUP($C10,[1]Main!$F$6:$AB$182,19,0))=0, "", VLOOKUP($C10,[1]Main!$F$6:$AB$182,19,0))</f>
        <v>Eduardo</v>
      </c>
      <c r="N10" t="str">
        <f>IF(LEN(VLOOKUP($C10,[1]Main!$F$6:$AB$182,20,0))=0, "", VLOOKUP($C10,[1]Main!$F$6:$AB$182,20,0))</f>
        <v>Martina?</v>
      </c>
      <c r="O10" t="str">
        <f>IF(LEN(VLOOKUP($C10,[1]Main!$F$6:$AB$182,21,0))=0, "", VLOOKUP($C10,[1]Main!$F$6:$AB$182,21,0))</f>
        <v/>
      </c>
      <c r="P10" t="str">
        <f>IF(LEN(VLOOKUP($C10,[1]Main!$F$6:$AB$182,22,0))=0, "", VLOOKUP($C10,[1]Main!$F$6:$AB$182,22,0))</f>
        <v/>
      </c>
      <c r="Q10" t="str">
        <f>IF(LEN(VLOOKUP($C10,[1]Main!$F$6:$AB$182,23,0))=0, "", VLOOKUP($C10,[1]Main!$F$6:$AB$182,23,0))</f>
        <v/>
      </c>
    </row>
    <row r="11" spans="1:20">
      <c r="A11">
        <v>0</v>
      </c>
      <c r="B11" s="14">
        <v>45245</v>
      </c>
      <c r="C11" s="14" t="str">
        <v>SD2 SkyFuel H2</v>
      </c>
      <c r="D11" t="str">
        <f>IF(LEN(VLOOKUP($C11,[1]Main!$F$6:$AB$182,2,0))=0, "", VLOOKUP($C11,[1]Main!$F$6:$AB$182,2,0))</f>
        <v>Second SD for the project. Delays from Sasol</v>
      </c>
      <c r="E11" t="str">
        <f>IF(LEN(VLOOKUP($C11,[1]Main!$F$6:$AB$182,3,0))=0, "", VLOOKUP($C11,[1]Main!$F$6:$AB$182,3,0))</f>
        <v>SE</v>
      </c>
      <c r="F11" t="str">
        <f>IF(LEN(VLOOKUP($C11,[1]Main!$F$6:$AB$182,4,0))=0, "", VLOOKUP($C11,[1]Main!$F$6:$AB$182,4,0))</f>
        <v>SD</v>
      </c>
      <c r="G11" t="str">
        <f>IF(LEN(VLOOKUP($C11,[1]Main!$F$6:$AB$182,5,0))=0, "", VLOOKUP($C11,[1]Main!$F$6:$AB$182,5,0))</f>
        <v>BoM</v>
      </c>
      <c r="H11" t="str">
        <f>IF(LEN(VLOOKUP($C11,[1]Main!$F$6:$AB$182,7,0))=0, "", VLOOKUP($C11,[1]Main!$F$6:$AB$182,7,0))</f>
        <v>H2+AMM+SAF</v>
      </c>
      <c r="I11" t="str">
        <f>IF(LEN(VLOOKUP($C11,[1]Main!$F$6:$AB$182,8,0))=0, "", VLOOKUP($C11,[1]Main!$F$6:$AB$182,8,0))</f>
        <v>Teodora Tinkova</v>
      </c>
      <c r="J11" t="str">
        <f>IF(LEN(VLOOKUP($C11,[1]Main!$F$6:$AB$182,10,0))=0, "", VLOOKUP($C11,[1]Main!$F$6:$AB$182,10,0))</f>
        <v>Pipeline</v>
      </c>
      <c r="K11" t="str">
        <f>IF(LEN(VLOOKUP($C11,[1]Main!$F$6:$AB$182,12,0))=0, "", VLOOKUP($C11,[1]Main!$F$6:$AB$182,12,0))</f>
        <v>Open</v>
      </c>
      <c r="L11" t="str">
        <f>IF(LEN(VLOOKUP($C11,[1]Main!$F$6:$AB$182,18,0))=0, "", VLOOKUP($C11,[1]Main!$F$6:$AB$182,18,0))</f>
        <v>Giorgio</v>
      </c>
      <c r="M11" t="str">
        <f>IF(LEN(VLOOKUP($C11,[1]Main!$F$6:$AB$182,19,0))=0, "", VLOOKUP($C11,[1]Main!$F$6:$AB$182,19,0))</f>
        <v>Sergii</v>
      </c>
      <c r="N11" t="str">
        <f>IF(LEN(VLOOKUP($C11,[1]Main!$F$6:$AB$182,20,0))=0, "", VLOOKUP($C11,[1]Main!$F$6:$AB$182,20,0))</f>
        <v>Martina</v>
      </c>
      <c r="O11" t="str">
        <f>IF(LEN(VLOOKUP($C11,[1]Main!$F$6:$AB$182,21,0))=0, "", VLOOKUP($C11,[1]Main!$F$6:$AB$182,21,0))</f>
        <v/>
      </c>
      <c r="P11" t="str">
        <f>IF(LEN(VLOOKUP($C11,[1]Main!$F$6:$AB$182,22,0))=0, "", VLOOKUP($C11,[1]Main!$F$6:$AB$182,22,0))</f>
        <v/>
      </c>
      <c r="Q11" t="str">
        <f>IF(LEN(VLOOKUP($C11,[1]Main!$F$6:$AB$182,23,0))=0, "", VLOOKUP($C11,[1]Main!$F$6:$AB$182,23,0))</f>
        <v/>
      </c>
    </row>
    <row r="12" spans="1:20">
      <c r="A12">
        <v>0</v>
      </c>
      <c r="B12" s="14">
        <v>45261</v>
      </c>
      <c r="C12" s="14" t="str">
        <v>M&amp;A Gonyu</v>
      </c>
      <c r="D12" t="str">
        <f>IF(LEN(VLOOKUP($C12,[1]Main!$F$6:$AB$182,2,0))=0, "", VLOOKUP($C12,[1]Main!$F$6:$AB$182,2,0))</f>
        <v/>
      </c>
      <c r="E12" t="str">
        <f>IF(LEN(VLOOKUP($C12,[1]Main!$F$6:$AB$182,3,0))=0, "", VLOOKUP($C12,[1]Main!$F$6:$AB$182,3,0))</f>
        <v>HU</v>
      </c>
      <c r="F12" t="str">
        <f>IF(LEN(VLOOKUP($C12,[1]Main!$F$6:$AB$182,4,0))=0, "", VLOOKUP($C12,[1]Main!$F$6:$AB$182,4,0))</f>
        <v/>
      </c>
      <c r="G12" t="str">
        <f>IF(LEN(VLOOKUP($C12,[1]Main!$F$6:$AB$182,5,0))=0, "", VLOOKUP($C12,[1]Main!$F$6:$AB$182,5,0))</f>
        <v/>
      </c>
      <c r="H12" t="str">
        <f>IF(LEN(VLOOKUP($C12,[1]Main!$F$6:$AB$182,7,0))=0, "", VLOOKUP($C12,[1]Main!$F$6:$AB$182,7,0))</f>
        <v>Asset Development</v>
      </c>
      <c r="I12" t="str">
        <f>IF(LEN(VLOOKUP($C12,[1]Main!$F$6:$AB$182,8,0))=0, "", VLOOKUP($C12,[1]Main!$F$6:$AB$182,8,0))</f>
        <v/>
      </c>
      <c r="J12" t="str">
        <f>IF(LEN(VLOOKUP($C12,[1]Main!$F$6:$AB$182,10,0))=0, "", VLOOKUP($C12,[1]Main!$F$6:$AB$182,10,0))</f>
        <v>Pipeline</v>
      </c>
      <c r="K12" t="str">
        <f>IF(LEN(VLOOKUP($C12,[1]Main!$F$6:$AB$182,12,0))=0, "", VLOOKUP($C12,[1]Main!$F$6:$AB$182,12,0))</f>
        <v>Open</v>
      </c>
      <c r="L12" t="str">
        <f>IF(LEN(VLOOKUP($C12,[1]Main!$F$6:$AB$182,18,0))=0, "", VLOOKUP($C12,[1]Main!$F$6:$AB$182,18,0))</f>
        <v>Viorela?</v>
      </c>
      <c r="M12" t="str">
        <f>IF(LEN(VLOOKUP($C12,[1]Main!$F$6:$AB$182,19,0))=0, "", VLOOKUP($C12,[1]Main!$F$6:$AB$182,19,0))</f>
        <v/>
      </c>
      <c r="N12" t="str">
        <f>IF(LEN(VLOOKUP($C12,[1]Main!$F$6:$AB$182,20,0))=0, "", VLOOKUP($C12,[1]Main!$F$6:$AB$182,20,0))</f>
        <v/>
      </c>
      <c r="O12" t="str">
        <f>IF(LEN(VLOOKUP($C12,[1]Main!$F$6:$AB$182,21,0))=0, "", VLOOKUP($C12,[1]Main!$F$6:$AB$182,21,0))</f>
        <v/>
      </c>
      <c r="P12" t="str">
        <f>IF(LEN(VLOOKUP($C12,[1]Main!$F$6:$AB$182,22,0))=0, "", VLOOKUP($C12,[1]Main!$F$6:$AB$182,22,0))</f>
        <v/>
      </c>
      <c r="Q12" t="str">
        <f>IF(LEN(VLOOKUP($C12,[1]Main!$F$6:$AB$182,23,0))=0, "", VLOOKUP($C12,[1]Main!$F$6:$AB$182,23,0))</f>
        <v/>
      </c>
    </row>
    <row r="13" spans="1:20">
      <c r="A13">
        <v>0</v>
      </c>
      <c r="B13" s="14">
        <v>45290</v>
      </c>
      <c r="C13" s="14" t="str">
        <v>SD Habeck gap - Umbrella SD</v>
      </c>
      <c r="D13" t="str">
        <f>IF(LEN(VLOOKUP($C13,[1]Main!$F$6:$AB$182,2,0))=0, "", VLOOKUP($C13,[1]Main!$F$6:$AB$182,2,0))</f>
        <v>Target options for early capacity tenders. 2-3 SDs by December 2023. To be farmed out into separate development post eoy 2023</v>
      </c>
      <c r="E13" t="str">
        <f>IF(LEN(VLOOKUP($C13,[1]Main!$F$6:$AB$182,3,0))=0, "", VLOOKUP($C13,[1]Main!$F$6:$AB$182,3,0))</f>
        <v/>
      </c>
      <c r="F13" t="str">
        <f>IF(LEN(VLOOKUP($C13,[1]Main!$F$6:$AB$182,4,0))=0, "", VLOOKUP($C13,[1]Main!$F$6:$AB$182,4,0))</f>
        <v/>
      </c>
      <c r="G13" t="str">
        <f>IF(LEN(VLOOKUP($C13,[1]Main!$F$6:$AB$182,5,0))=0, "", VLOOKUP($C13,[1]Main!$F$6:$AB$182,5,0))</f>
        <v/>
      </c>
      <c r="H13" t="str">
        <f>IF(LEN(VLOOKUP($C13,[1]Main!$F$6:$AB$182,7,0))=0, "", VLOOKUP($C13,[1]Main!$F$6:$AB$182,7,0))</f>
        <v/>
      </c>
      <c r="I13" t="str">
        <f>IF(LEN(VLOOKUP($C13,[1]Main!$F$6:$AB$182,8,0))=0, "", VLOOKUP($C13,[1]Main!$F$6:$AB$182,8,0))</f>
        <v>Mark Weseman</v>
      </c>
      <c r="J13" t="str">
        <f>IF(LEN(VLOOKUP($C13,[1]Main!$F$6:$AB$182,10,0))=0, "", VLOOKUP($C13,[1]Main!$F$6:$AB$182,10,0))</f>
        <v>Pipeline</v>
      </c>
      <c r="K13" t="str">
        <f>IF(LEN(VLOOKUP($C13,[1]Main!$F$6:$AB$182,12,0))=0, "", VLOOKUP($C13,[1]Main!$F$6:$AB$182,12,0))</f>
        <v>Open</v>
      </c>
      <c r="L13" t="str">
        <f>IF(LEN(VLOOKUP($C13,[1]Main!$F$6:$AB$182,18,0))=0, "", VLOOKUP($C13,[1]Main!$F$6:$AB$182,18,0))</f>
        <v/>
      </c>
      <c r="M13" t="str">
        <f>IF(LEN(VLOOKUP($C13,[1]Main!$F$6:$AB$182,19,0))=0, "", VLOOKUP($C13,[1]Main!$F$6:$AB$182,19,0))</f>
        <v/>
      </c>
      <c r="N13" t="str">
        <f>IF(LEN(VLOOKUP($C13,[1]Main!$F$6:$AB$182,20,0))=0, "", VLOOKUP($C13,[1]Main!$F$6:$AB$182,20,0))</f>
        <v/>
      </c>
      <c r="O13" t="str">
        <f>IF(LEN(VLOOKUP($C13,[1]Main!$F$6:$AB$182,21,0))=0, "", VLOOKUP($C13,[1]Main!$F$6:$AB$182,21,0))</f>
        <v/>
      </c>
      <c r="P13" t="str">
        <f>IF(LEN(VLOOKUP($C13,[1]Main!$F$6:$AB$182,22,0))=0, "", VLOOKUP($C13,[1]Main!$F$6:$AB$182,22,0))</f>
        <v/>
      </c>
      <c r="Q13" t="str">
        <f>IF(LEN(VLOOKUP($C13,[1]Main!$F$6:$AB$182,23,0))=0, "", VLOOKUP($C13,[1]Main!$F$6:$AB$182,23,0))</f>
        <v/>
      </c>
    </row>
    <row r="14" spans="1:20">
      <c r="A14" t="str">
        <v>More info to come</v>
      </c>
      <c r="B14" s="14" t="str">
        <v>?</v>
      </c>
      <c r="C14" s="14" t="str">
        <v>FD Battery Wave 3</v>
      </c>
      <c r="D14" t="str">
        <f>IF(LEN(VLOOKUP($C14,[1]Main!$F$6:$AB$182,2,0))=0, "", VLOOKUP($C14,[1]Main!$F$6:$AB$182,2,0))</f>
        <v>Portfolio of batteries in Sweden.</v>
      </c>
      <c r="E14" t="str">
        <f>IF(LEN(VLOOKUP($C14,[1]Main!$F$6:$AB$182,3,0))=0, "", VLOOKUP($C14,[1]Main!$F$6:$AB$182,3,0))</f>
        <v>SE</v>
      </c>
      <c r="F14" t="str">
        <f>IF(LEN(VLOOKUP($C14,[1]Main!$F$6:$AB$182,4,0))=0, "", VLOOKUP($C14,[1]Main!$F$6:$AB$182,4,0))</f>
        <v>SD</v>
      </c>
      <c r="G14" t="str">
        <f>IF(LEN(VLOOKUP($C14,[1]Main!$F$6:$AB$182,5,0))=0, "", VLOOKUP($C14,[1]Main!$F$6:$AB$182,5,0))</f>
        <v>BoM</v>
      </c>
      <c r="H14" t="str">
        <f>IF(LEN(VLOOKUP($C14,[1]Main!$F$6:$AB$182,7,0))=0, "", VLOOKUP($C14,[1]Main!$F$6:$AB$182,7,0))</f>
        <v>Asset Development</v>
      </c>
      <c r="I14" t="str">
        <f>IF(LEN(VLOOKUP($C14,[1]Main!$F$6:$AB$182,8,0))=0, "", VLOOKUP($C14,[1]Main!$F$6:$AB$182,8,0))</f>
        <v>Alex Micajkov</v>
      </c>
      <c r="J14" t="str">
        <f>IF(LEN(VLOOKUP($C14,[1]Main!$F$6:$AB$182,10,0))=0, "", VLOOKUP($C14,[1]Main!$F$6:$AB$182,10,0))</f>
        <v>Kick Off</v>
      </c>
      <c r="K14" t="str">
        <f>IF(LEN(VLOOKUP($C14,[1]Main!$F$6:$AB$182,12,0))=0, "", VLOOKUP($C14,[1]Main!$F$6:$AB$182,12,0))</f>
        <v>Open</v>
      </c>
      <c r="L14" t="str">
        <f>IF(LEN(VLOOKUP($C14,[1]Main!$F$6:$AB$182,18,0))=0, "", VLOOKUP($C14,[1]Main!$F$6:$AB$182,18,0))</f>
        <v>Eduardo</v>
      </c>
      <c r="M14" t="str">
        <f>IF(LEN(VLOOKUP($C14,[1]Main!$F$6:$AB$182,19,0))=0, "", VLOOKUP($C14,[1]Main!$F$6:$AB$182,19,0))</f>
        <v>Camilo</v>
      </c>
      <c r="N14" t="str">
        <f>IF(LEN(VLOOKUP($C14,[1]Main!$F$6:$AB$182,20,0))=0, "", VLOOKUP($C14,[1]Main!$F$6:$AB$182,20,0))</f>
        <v>Frederik</v>
      </c>
      <c r="O14" t="str">
        <f>IF(LEN(VLOOKUP($C14,[1]Main!$F$6:$AB$182,21,0))=0, "", VLOOKUP($C14,[1]Main!$F$6:$AB$182,21,0))</f>
        <v>Ulf/Helena</v>
      </c>
      <c r="P14" t="str">
        <f>IF(LEN(VLOOKUP($C14,[1]Main!$F$6:$AB$182,22,0))=0, "", VLOOKUP($C14,[1]Main!$F$6:$AB$182,22,0))</f>
        <v/>
      </c>
      <c r="Q14" t="str">
        <f>IF(LEN(VLOOKUP($C14,[1]Main!$F$6:$AB$182,23,0))=0, "", VLOOKUP($C14,[1]Main!$F$6:$AB$182,23,0))</f>
        <v/>
      </c>
    </row>
    <row r="15" spans="1:20">
      <c r="A15" t="str">
        <v>after summer</v>
      </c>
      <c r="B15" s="14" t="str">
        <v>?</v>
      </c>
      <c r="C15" s="14" t="str">
        <v>SD Shamrok</v>
      </c>
      <c r="D15" t="str">
        <f>IF(LEN(VLOOKUP($C15,[1]Main!$F$6:$AB$182,2,0))=0, "", VLOOKUP($C15,[1]Main!$F$6:$AB$182,2,0))</f>
        <v>Capex 7/8 mEur in order to keep (greener) asset, smilar to Westerholt and sell heat</v>
      </c>
      <c r="E15" t="str">
        <f>IF(LEN(VLOOKUP($C15,[1]Main!$F$6:$AB$182,3,0))=0, "", VLOOKUP($C15,[1]Main!$F$6:$AB$182,3,0))</f>
        <v>DE</v>
      </c>
      <c r="F15" t="str">
        <f>IF(LEN(VLOOKUP($C15,[1]Main!$F$6:$AB$182,4,0))=0, "", VLOOKUP($C15,[1]Main!$F$6:$AB$182,4,0))</f>
        <v>SD</v>
      </c>
      <c r="G15" t="str">
        <f>IF(LEN(VLOOKUP($C15,[1]Main!$F$6:$AB$182,5,0))=0, "", VLOOKUP($C15,[1]Main!$F$6:$AB$182,5,0))</f>
        <v>BoM</v>
      </c>
      <c r="H15" t="str">
        <f>IF(LEN(VLOOKUP($C15,[1]Main!$F$6:$AB$182,7,0))=0, "", VLOOKUP($C15,[1]Main!$F$6:$AB$182,7,0))</f>
        <v>Asset Development</v>
      </c>
      <c r="I15" t="str">
        <f>IF(LEN(VLOOKUP($C15,[1]Main!$F$6:$AB$182,8,0))=0, "", VLOOKUP($C15,[1]Main!$F$6:$AB$182,8,0))</f>
        <v/>
      </c>
      <c r="J15" t="str">
        <f>IF(LEN(VLOOKUP($C15,[1]Main!$F$6:$AB$182,10,0))=0, "", VLOOKUP($C15,[1]Main!$F$6:$AB$182,10,0))</f>
        <v>Watchlist</v>
      </c>
      <c r="K15" t="str">
        <f>IF(LEN(VLOOKUP($C15,[1]Main!$F$6:$AB$182,12,0))=0, "", VLOOKUP($C15,[1]Main!$F$6:$AB$182,12,0))</f>
        <v>Open</v>
      </c>
      <c r="L15" t="str">
        <f>IF(LEN(VLOOKUP($C15,[1]Main!$F$6:$AB$182,18,0))=0, "", VLOOKUP($C15,[1]Main!$F$6:$AB$182,18,0))</f>
        <v/>
      </c>
      <c r="M15" t="str">
        <f>IF(LEN(VLOOKUP($C15,[1]Main!$F$6:$AB$182,19,0))=0, "", VLOOKUP($C15,[1]Main!$F$6:$AB$182,19,0))</f>
        <v/>
      </c>
      <c r="N15" t="str">
        <f>IF(LEN(VLOOKUP($C15,[1]Main!$F$6:$AB$182,20,0))=0, "", VLOOKUP($C15,[1]Main!$F$6:$AB$182,20,0))</f>
        <v/>
      </c>
      <c r="O15" t="str">
        <f>IF(LEN(VLOOKUP($C15,[1]Main!$F$6:$AB$182,21,0))=0, "", VLOOKUP($C15,[1]Main!$F$6:$AB$182,21,0))</f>
        <v/>
      </c>
      <c r="P15" t="str">
        <f>IF(LEN(VLOOKUP($C15,[1]Main!$F$6:$AB$182,22,0))=0, "", VLOOKUP($C15,[1]Main!$F$6:$AB$182,22,0))</f>
        <v/>
      </c>
      <c r="Q15" t="str">
        <f>IF(LEN(VLOOKUP($C15,[1]Main!$F$6:$AB$182,23,0))=0, "", VLOOKUP($C15,[1]Main!$F$6:$AB$182,23,0))</f>
        <v/>
      </c>
    </row>
    <row r="16" spans="1:20">
      <c r="A16" t="str">
        <v>More info to come</v>
      </c>
      <c r="B16" s="14" t="str">
        <v>?</v>
      </c>
      <c r="C16" s="14" t="str">
        <v>SD Future steam Maasvlakte (eboiler)</v>
      </c>
      <c r="D16" t="str">
        <f>IF(LEN(VLOOKUP($C16,[1]Main!$F$6:$AB$182,2,0))=0, "", VLOOKUP($C16,[1]Main!$F$6:$AB$182,2,0))</f>
        <v>Replacing heat supply for Neste/Lyondell. New asset configuration from 2030.  e-boiler and WSB + CCS</v>
      </c>
      <c r="E16" t="str">
        <f>IF(LEN(VLOOKUP($C16,[1]Main!$F$6:$AB$182,3,0))=0, "", VLOOKUP($C16,[1]Main!$F$6:$AB$182,3,0))</f>
        <v>NL</v>
      </c>
      <c r="F16" t="str">
        <f>IF(LEN(VLOOKUP($C16,[1]Main!$F$6:$AB$182,4,0))=0, "", VLOOKUP($C16,[1]Main!$F$6:$AB$182,4,0))</f>
        <v>SD</v>
      </c>
      <c r="G16" t="str">
        <f>IF(LEN(VLOOKUP($C16,[1]Main!$F$6:$AB$182,5,0))=0, "", VLOOKUP($C16,[1]Main!$F$6:$AB$182,5,0))</f>
        <v>SD Approving Body</v>
      </c>
      <c r="H16" t="str">
        <f>IF(LEN(VLOOKUP($C16,[1]Main!$F$6:$AB$182,7,0))=0, "", VLOOKUP($C16,[1]Main!$F$6:$AB$182,7,0))</f>
        <v>Asset Development</v>
      </c>
      <c r="I16" t="str">
        <f>IF(LEN(VLOOKUP($C16,[1]Main!$F$6:$AB$182,8,0))=0, "", VLOOKUP($C16,[1]Main!$F$6:$AB$182,8,0))</f>
        <v>Ishika Chakraborty</v>
      </c>
      <c r="J16" t="str">
        <f>IF(LEN(VLOOKUP($C16,[1]Main!$F$6:$AB$182,10,0))=0, "", VLOOKUP($C16,[1]Main!$F$6:$AB$182,10,0))</f>
        <v>Pipeline</v>
      </c>
      <c r="K16" t="str">
        <f>IF(LEN(VLOOKUP($C16,[1]Main!$F$6:$AB$182,12,0))=0, "", VLOOKUP($C16,[1]Main!$F$6:$AB$182,12,0))</f>
        <v>Open</v>
      </c>
      <c r="L16" t="str">
        <f>IF(LEN(VLOOKUP($C16,[1]Main!$F$6:$AB$182,18,0))=0, "", VLOOKUP($C16,[1]Main!$F$6:$AB$182,18,0))</f>
        <v>Michael (TBC)</v>
      </c>
      <c r="M16" t="str">
        <f>IF(LEN(VLOOKUP($C16,[1]Main!$F$6:$AB$182,19,0))=0, "", VLOOKUP($C16,[1]Main!$F$6:$AB$182,19,0))</f>
        <v>Michael, Giorgio</v>
      </c>
      <c r="N16" t="str">
        <f>IF(LEN(VLOOKUP($C16,[1]Main!$F$6:$AB$182,20,0))=0, "", VLOOKUP($C16,[1]Main!$F$6:$AB$182,20,0))</f>
        <v>Martina</v>
      </c>
      <c r="O16" t="str">
        <f>IF(LEN(VLOOKUP($C16,[1]Main!$F$6:$AB$182,21,0))=0, "", VLOOKUP($C16,[1]Main!$F$6:$AB$182,21,0))</f>
        <v/>
      </c>
      <c r="P16" t="str">
        <f>IF(LEN(VLOOKUP($C16,[1]Main!$F$6:$AB$182,22,0))=0, "", VLOOKUP($C16,[1]Main!$F$6:$AB$182,22,0))</f>
        <v/>
      </c>
      <c r="Q16" t="str">
        <f>IF(LEN(VLOOKUP($C16,[1]Main!$F$6:$AB$182,23,0))=0, "", VLOOKUP($C16,[1]Main!$F$6:$AB$182,23,0))</f>
        <v/>
      </c>
    </row>
    <row r="17" spans="1:17">
      <c r="A17" t="str">
        <v>Confirm date</v>
      </c>
      <c r="B17" s="14" t="str">
        <v>?</v>
      </c>
      <c r="C17" s="14" t="str">
        <v>FD NAM LT Schoonebeek</v>
      </c>
      <c r="D17" t="str">
        <f>IF(LEN(VLOOKUP($C17,[1]Main!$F$6:$AB$182,2,0))=0, "", VLOOKUP($C17,[1]Main!$F$6:$AB$182,2,0))</f>
        <v>Mix of building E-Boilers for a customer and supplying green power via PPA (14 or 3 years, depending on model). ABCs leads on the project.</v>
      </c>
      <c r="E17" t="str">
        <f>IF(LEN(VLOOKUP($C17,[1]Main!$F$6:$AB$182,3,0))=0, "", VLOOKUP($C17,[1]Main!$F$6:$AB$182,3,0))</f>
        <v>NL</v>
      </c>
      <c r="F17" t="str">
        <f>IF(LEN(VLOOKUP($C17,[1]Main!$F$6:$AB$182,4,0))=0, "", VLOOKUP($C17,[1]Main!$F$6:$AB$182,4,0))</f>
        <v/>
      </c>
      <c r="G17" t="str">
        <f>IF(LEN(VLOOKUP($C17,[1]Main!$F$6:$AB$182,5,0))=0, "", VLOOKUP($C17,[1]Main!$F$6:$AB$182,5,0))</f>
        <v/>
      </c>
      <c r="H17" t="str">
        <f>IF(LEN(VLOOKUP($C17,[1]Main!$F$6:$AB$182,7,0))=0, "", VLOOKUP($C17,[1]Main!$F$6:$AB$182,7,0))</f>
        <v/>
      </c>
      <c r="I17" t="str">
        <f>IF(LEN(VLOOKUP($C17,[1]Main!$F$6:$AB$182,8,0))=0, "", VLOOKUP($C17,[1]Main!$F$6:$AB$182,8,0))</f>
        <v>Victor Bellido-Moral</v>
      </c>
      <c r="J17" t="str">
        <f>IF(LEN(VLOOKUP($C17,[1]Main!$F$6:$AB$182,10,0))=0, "", VLOOKUP($C17,[1]Main!$F$6:$AB$182,10,0))</f>
        <v>Pipeline</v>
      </c>
      <c r="K17" t="str">
        <f>IF(LEN(VLOOKUP($C17,[1]Main!$F$6:$AB$182,12,0))=0, "", VLOOKUP($C17,[1]Main!$F$6:$AB$182,12,0))</f>
        <v>Open</v>
      </c>
      <c r="L17" t="str">
        <f>IF(LEN(VLOOKUP($C17,[1]Main!$F$6:$AB$182,18,0))=0, "", VLOOKUP($C17,[1]Main!$F$6:$AB$182,18,0))</f>
        <v>Viorela?</v>
      </c>
      <c r="M17" t="str">
        <f>IF(LEN(VLOOKUP($C17,[1]Main!$F$6:$AB$182,19,0))=0, "", VLOOKUP($C17,[1]Main!$F$6:$AB$182,19,0))</f>
        <v/>
      </c>
      <c r="N17" t="str">
        <f>IF(LEN(VLOOKUP($C17,[1]Main!$F$6:$AB$182,20,0))=0, "", VLOOKUP($C17,[1]Main!$F$6:$AB$182,20,0))</f>
        <v>?</v>
      </c>
      <c r="O17" t="str">
        <f>IF(LEN(VLOOKUP($C17,[1]Main!$F$6:$AB$182,21,0))=0, "", VLOOKUP($C17,[1]Main!$F$6:$AB$182,21,0))</f>
        <v/>
      </c>
      <c r="P17" t="str">
        <f>IF(LEN(VLOOKUP($C17,[1]Main!$F$6:$AB$182,22,0))=0, "", VLOOKUP($C17,[1]Main!$F$6:$AB$182,22,0))</f>
        <v/>
      </c>
      <c r="Q17" t="str">
        <f>IF(LEN(VLOOKUP($C17,[1]Main!$F$6:$AB$182,23,0))=0, "", VLOOKUP($C17,[1]Main!$F$6:$AB$182,23,0))</f>
        <v/>
      </c>
    </row>
    <row r="18" spans="1:17">
      <c r="A18">
        <v>0</v>
      </c>
      <c r="B18" s="14" t="str">
        <v>?</v>
      </c>
      <c r="C18" s="14" t="str">
        <v>Thermal power battery - Innovation</v>
      </c>
      <c r="D18" t="str">
        <f>IF(LEN(VLOOKUP($C18,[1]Main!$F$6:$AB$182,2,0))=0, "", VLOOKUP($C18,[1]Main!$F$6:$AB$182,2,0))</f>
        <v/>
      </c>
      <c r="E18" t="str">
        <f>IF(LEN(VLOOKUP($C18,[1]Main!$F$6:$AB$182,3,0))=0, "", VLOOKUP($C18,[1]Main!$F$6:$AB$182,3,0))</f>
        <v/>
      </c>
      <c r="F18" t="str">
        <f>IF(LEN(VLOOKUP($C18,[1]Main!$F$6:$AB$182,4,0))=0, "", VLOOKUP($C18,[1]Main!$F$6:$AB$182,4,0))</f>
        <v/>
      </c>
      <c r="G18" t="str">
        <f>IF(LEN(VLOOKUP($C18,[1]Main!$F$6:$AB$182,5,0))=0, "", VLOOKUP($C18,[1]Main!$F$6:$AB$182,5,0))</f>
        <v/>
      </c>
      <c r="H18" t="str">
        <f>IF(LEN(VLOOKUP($C18,[1]Main!$F$6:$AB$182,7,0))=0, "", VLOOKUP($C18,[1]Main!$F$6:$AB$182,7,0))</f>
        <v/>
      </c>
      <c r="I18" t="str">
        <f>IF(LEN(VLOOKUP($C18,[1]Main!$F$6:$AB$182,8,0))=0, "", VLOOKUP($C18,[1]Main!$F$6:$AB$182,8,0))</f>
        <v/>
      </c>
      <c r="J18" t="str">
        <f>IF(LEN(VLOOKUP($C18,[1]Main!$F$6:$AB$182,10,0))=0, "", VLOOKUP($C18,[1]Main!$F$6:$AB$182,10,0))</f>
        <v>Pipeline</v>
      </c>
      <c r="K18" t="str">
        <f>IF(LEN(VLOOKUP($C18,[1]Main!$F$6:$AB$182,12,0))=0, "", VLOOKUP($C18,[1]Main!$F$6:$AB$182,12,0))</f>
        <v>Open</v>
      </c>
      <c r="L18" t="str">
        <f>IF(LEN(VLOOKUP($C18,[1]Main!$F$6:$AB$182,18,0))=0, "", VLOOKUP($C18,[1]Main!$F$6:$AB$182,18,0))</f>
        <v/>
      </c>
      <c r="M18" t="str">
        <f>IF(LEN(VLOOKUP($C18,[1]Main!$F$6:$AB$182,19,0))=0, "", VLOOKUP($C18,[1]Main!$F$6:$AB$182,19,0))</f>
        <v/>
      </c>
      <c r="N18" t="str">
        <f>IF(LEN(VLOOKUP($C18,[1]Main!$F$6:$AB$182,20,0))=0, "", VLOOKUP($C18,[1]Main!$F$6:$AB$182,20,0))</f>
        <v/>
      </c>
      <c r="O18" t="str">
        <f>IF(LEN(VLOOKUP($C18,[1]Main!$F$6:$AB$182,21,0))=0, "", VLOOKUP($C18,[1]Main!$F$6:$AB$182,21,0))</f>
        <v/>
      </c>
      <c r="P18" t="str">
        <f>IF(LEN(VLOOKUP($C18,[1]Main!$F$6:$AB$182,22,0))=0, "", VLOOKUP($C18,[1]Main!$F$6:$AB$182,22,0))</f>
        <v/>
      </c>
      <c r="Q18" t="str">
        <f>IF(LEN(VLOOKUP($C18,[1]Main!$F$6:$AB$182,23,0))=0, "", VLOOKUP($C18,[1]Main!$F$6:$AB$182,23,0))</f>
        <v/>
      </c>
    </row>
    <row r="19" spans="1:17">
      <c r="A19">
        <v>0</v>
      </c>
      <c r="B19" s="14" t="str">
        <v>?</v>
      </c>
      <c r="C19" s="14" t="str">
        <v>FD Happurg revitalization</v>
      </c>
      <c r="D19" t="str">
        <f>IF(LEN(VLOOKUP($C19,[1]Main!$F$6:$AB$182,2,0))=0, "", VLOOKUP($C19,[1]Main!$F$6:$AB$182,2,0))</f>
        <v/>
      </c>
      <c r="E19" t="str">
        <f>IF(LEN(VLOOKUP($C19,[1]Main!$F$6:$AB$182,3,0))=0, "", VLOOKUP($C19,[1]Main!$F$6:$AB$182,3,0))</f>
        <v/>
      </c>
      <c r="F19" t="str">
        <f>IF(LEN(VLOOKUP($C19,[1]Main!$F$6:$AB$182,4,0))=0, "", VLOOKUP($C19,[1]Main!$F$6:$AB$182,4,0))</f>
        <v/>
      </c>
      <c r="G19" t="str">
        <f>IF(LEN(VLOOKUP($C19,[1]Main!$F$6:$AB$182,5,0))=0, "", VLOOKUP($C19,[1]Main!$F$6:$AB$182,5,0))</f>
        <v/>
      </c>
      <c r="H19" t="str">
        <f>IF(LEN(VLOOKUP($C19,[1]Main!$F$6:$AB$182,7,0))=0, "", VLOOKUP($C19,[1]Main!$F$6:$AB$182,7,0))</f>
        <v/>
      </c>
      <c r="I19" t="str">
        <f>IF(LEN(VLOOKUP($C19,[1]Main!$F$6:$AB$182,8,0))=0, "", VLOOKUP($C19,[1]Main!$F$6:$AB$182,8,0))</f>
        <v>Martin Damerius</v>
      </c>
      <c r="J19" t="str">
        <f>IF(LEN(VLOOKUP($C19,[1]Main!$F$6:$AB$182,10,0))=0, "", VLOOKUP($C19,[1]Main!$F$6:$AB$182,10,0))</f>
        <v>Pipeline</v>
      </c>
      <c r="K19" t="str">
        <f>IF(LEN(VLOOKUP($C19,[1]Main!$F$6:$AB$182,12,0))=0, "", VLOOKUP($C19,[1]Main!$F$6:$AB$182,12,0))</f>
        <v>Open</v>
      </c>
      <c r="L19" t="str">
        <f>IF(LEN(VLOOKUP($C19,[1]Main!$F$6:$AB$182,18,0))=0, "", VLOOKUP($C19,[1]Main!$F$6:$AB$182,18,0))</f>
        <v/>
      </c>
      <c r="M19" t="str">
        <f>IF(LEN(VLOOKUP($C19,[1]Main!$F$6:$AB$182,19,0))=0, "", VLOOKUP($C19,[1]Main!$F$6:$AB$182,19,0))</f>
        <v/>
      </c>
      <c r="N19" t="str">
        <f>IF(LEN(VLOOKUP($C19,[1]Main!$F$6:$AB$182,20,0))=0, "", VLOOKUP($C19,[1]Main!$F$6:$AB$182,20,0))</f>
        <v/>
      </c>
      <c r="O19" t="str">
        <f>IF(LEN(VLOOKUP($C19,[1]Main!$F$6:$AB$182,21,0))=0, "", VLOOKUP($C19,[1]Main!$F$6:$AB$182,21,0))</f>
        <v/>
      </c>
      <c r="P19" t="str">
        <f>IF(LEN(VLOOKUP($C19,[1]Main!$F$6:$AB$182,22,0))=0, "", VLOOKUP($C19,[1]Main!$F$6:$AB$182,22,0))</f>
        <v/>
      </c>
      <c r="Q19" t="str">
        <f>IF(LEN(VLOOKUP($C19,[1]Main!$F$6:$AB$182,23,0))=0, "", VLOOKUP($C19,[1]Main!$F$6:$AB$182,23,0))</f>
        <v/>
      </c>
    </row>
    <row r="20" spans="1:17">
      <c r="A20" t="str">
        <v>Date dependant on engineering study. Maybe Q224</v>
      </c>
      <c r="B20" s="14" t="str">
        <v>?</v>
      </c>
      <c r="C20" s="14" t="str">
        <v>FD ICS Ferrero</v>
      </c>
      <c r="D20" t="str">
        <f>IF(LEN(VLOOKUP($C20,[1]Main!$F$6:$AB$182,2,0))=0, "", VLOOKUP($C20,[1]Main!$F$6:$AB$182,2,0))</f>
        <v>100 mEur Biomass plant (need for dev budget) O&amp;M only + biomass procurement</v>
      </c>
      <c r="E20" t="str">
        <f>IF(LEN(VLOOKUP($C20,[1]Main!$F$6:$AB$182,3,0))=0, "", VLOOKUP($C20,[1]Main!$F$6:$AB$182,3,0))</f>
        <v>GER</v>
      </c>
      <c r="F20" t="str">
        <f>IF(LEN(VLOOKUP($C20,[1]Main!$F$6:$AB$182,4,0))=0, "", VLOOKUP($C20,[1]Main!$F$6:$AB$182,4,0))</f>
        <v>FD</v>
      </c>
      <c r="G20" t="str">
        <f>IF(LEN(VLOOKUP($C20,[1]Main!$F$6:$AB$182,5,0))=0, "", VLOOKUP($C20,[1]Main!$F$6:$AB$182,5,0))</f>
        <v>BoM</v>
      </c>
      <c r="H20" t="str">
        <f>IF(LEN(VLOOKUP($C20,[1]Main!$F$6:$AB$182,7,0))=0, "", VLOOKUP($C20,[1]Main!$F$6:$AB$182,7,0))</f>
        <v>ICS</v>
      </c>
      <c r="I20" t="str">
        <f>IF(LEN(VLOOKUP($C20,[1]Main!$F$6:$AB$182,8,0))=0, "", VLOOKUP($C20,[1]Main!$F$6:$AB$182,8,0))</f>
        <v>Anas Elyas, Andreas Brandt (Commercial)</v>
      </c>
      <c r="J20" t="str">
        <f>IF(LEN(VLOOKUP($C20,[1]Main!$F$6:$AB$182,10,0))=0, "", VLOOKUP($C20,[1]Main!$F$6:$AB$182,10,0))</f>
        <v>Watchlist</v>
      </c>
      <c r="K20" t="str">
        <f>IF(LEN(VLOOKUP($C20,[1]Main!$F$6:$AB$182,12,0))=0, "", VLOOKUP($C20,[1]Main!$F$6:$AB$182,12,0))</f>
        <v>Open</v>
      </c>
      <c r="L20" t="str">
        <f>IF(LEN(VLOOKUP($C20,[1]Main!$F$6:$AB$182,18,0))=0, "", VLOOKUP($C20,[1]Main!$F$6:$AB$182,18,0))</f>
        <v>Frederik</v>
      </c>
      <c r="M20" t="str">
        <f>IF(LEN(VLOOKUP($C20,[1]Main!$F$6:$AB$182,19,0))=0, "", VLOOKUP($C20,[1]Main!$F$6:$AB$182,19,0))</f>
        <v>Giorgio, Michael</v>
      </c>
      <c r="N20" t="str">
        <f>IF(LEN(VLOOKUP($C20,[1]Main!$F$6:$AB$182,20,0))=0, "", VLOOKUP($C20,[1]Main!$F$6:$AB$182,20,0))</f>
        <v>Frederik</v>
      </c>
      <c r="O20" t="str">
        <f>IF(LEN(VLOOKUP($C20,[1]Main!$F$6:$AB$182,21,0))=0, "", VLOOKUP($C20,[1]Main!$F$6:$AB$182,21,0))</f>
        <v>Ulf</v>
      </c>
      <c r="P20" t="str">
        <f>IF(LEN(VLOOKUP($C20,[1]Main!$F$6:$AB$182,22,0))=0, "", VLOOKUP($C20,[1]Main!$F$6:$AB$182,22,0))</f>
        <v/>
      </c>
      <c r="Q20" t="str">
        <f>IF(LEN(VLOOKUP($C20,[1]Main!$F$6:$AB$182,23,0))=0, "", VLOOKUP($C20,[1]Main!$F$6:$AB$182,23,0))</f>
        <v/>
      </c>
    </row>
    <row r="21" spans="1:17">
      <c r="A21" t="str">
        <v>Maybe not up for approval</v>
      </c>
      <c r="B21" s="14" t="str">
        <v>?</v>
      </c>
      <c r="C21" s="14" t="str">
        <v>re-FD Scholven III Budget overrun (30mEur&lt;300mEur tot)</v>
      </c>
      <c r="D21" t="str">
        <f>IF(LEN(VLOOKUP($C21,[1]Main!$F$6:$AB$182,2,0))=0, "", VLOOKUP($C21,[1]Main!$F$6:$AB$182,2,0))</f>
        <v>Maybe info only</v>
      </c>
      <c r="E21" t="str">
        <f>IF(LEN(VLOOKUP($C21,[1]Main!$F$6:$AB$182,3,0))=0, "", VLOOKUP($C21,[1]Main!$F$6:$AB$182,3,0))</f>
        <v>GER</v>
      </c>
      <c r="F21" t="str">
        <f>IF(LEN(VLOOKUP($C21,[1]Main!$F$6:$AB$182,4,0))=0, "", VLOOKUP($C21,[1]Main!$F$6:$AB$182,4,0))</f>
        <v>re-FD</v>
      </c>
      <c r="G21" t="str">
        <f>IF(LEN(VLOOKUP($C21,[1]Main!$F$6:$AB$182,5,0))=0, "", VLOOKUP($C21,[1]Main!$F$6:$AB$182,5,0))</f>
        <v>BoM</v>
      </c>
      <c r="H21" t="str">
        <f>IF(LEN(VLOOKUP($C21,[1]Main!$F$6:$AB$182,7,0))=0, "", VLOOKUP($C21,[1]Main!$F$6:$AB$182,7,0))</f>
        <v>Asset management</v>
      </c>
      <c r="I21" t="str">
        <f>IF(LEN(VLOOKUP($C21,[1]Main!$F$6:$AB$182,8,0))=0, "", VLOOKUP($C21,[1]Main!$F$6:$AB$182,8,0))</f>
        <v>Martin Schulze Darup</v>
      </c>
      <c r="J21" t="str">
        <f>IF(LEN(VLOOKUP($C21,[1]Main!$F$6:$AB$182,10,0))=0, "", VLOOKUP($C21,[1]Main!$F$6:$AB$182,10,0))</f>
        <v>Watchlist</v>
      </c>
      <c r="K21" t="str">
        <f>IF(LEN(VLOOKUP($C21,[1]Main!$F$6:$AB$182,12,0))=0, "", VLOOKUP($C21,[1]Main!$F$6:$AB$182,12,0))</f>
        <v>Open</v>
      </c>
      <c r="L21" t="str">
        <f>IF(LEN(VLOOKUP($C21,[1]Main!$F$6:$AB$182,18,0))=0, "", VLOOKUP($C21,[1]Main!$F$6:$AB$182,18,0))</f>
        <v/>
      </c>
      <c r="M21" t="str">
        <f>IF(LEN(VLOOKUP($C21,[1]Main!$F$6:$AB$182,19,0))=0, "", VLOOKUP($C21,[1]Main!$F$6:$AB$182,19,0))</f>
        <v/>
      </c>
      <c r="N21" t="str">
        <f>IF(LEN(VLOOKUP($C21,[1]Main!$F$6:$AB$182,20,0))=0, "", VLOOKUP($C21,[1]Main!$F$6:$AB$182,20,0))</f>
        <v/>
      </c>
      <c r="O21" t="str">
        <f>IF(LEN(VLOOKUP($C21,[1]Main!$F$6:$AB$182,21,0))=0, "", VLOOKUP($C21,[1]Main!$F$6:$AB$182,21,0))</f>
        <v/>
      </c>
      <c r="P21" t="str">
        <f>IF(LEN(VLOOKUP($C21,[1]Main!$F$6:$AB$182,22,0))=0, "", VLOOKUP($C21,[1]Main!$F$6:$AB$182,22,0))</f>
        <v/>
      </c>
      <c r="Q21" t="str">
        <f>IF(LEN(VLOOKUP($C21,[1]Main!$F$6:$AB$182,23,0))=0, "", VLOOKUP($C21,[1]Main!$F$6:$AB$182,23,0))</f>
        <v/>
      </c>
    </row>
    <row r="22" spans="1:17">
      <c r="A22" t="str">
        <v>ON HOLD - Workshop in Dec</v>
      </c>
      <c r="B22" s="14" t="str">
        <v>?</v>
      </c>
      <c r="C22" s="14" t="str">
        <v>FD ICS Yara (Netherlands)</v>
      </c>
      <c r="D22" t="str">
        <f>IF(LEN(VLOOKUP($C22,[1]Main!$F$6:$AB$182,2,0))=0, "", VLOOKUP($C22,[1]Main!$F$6:$AB$182,2,0))</f>
        <v>Biomass Boiler ICS (NL) - 45 Mio Capex</v>
      </c>
      <c r="E22" t="str">
        <f>IF(LEN(VLOOKUP($C22,[1]Main!$F$6:$AB$182,3,0))=0, "", VLOOKUP($C22,[1]Main!$F$6:$AB$182,3,0))</f>
        <v>NL</v>
      </c>
      <c r="F22" t="str">
        <f>IF(LEN(VLOOKUP($C22,[1]Main!$F$6:$AB$182,4,0))=0, "", VLOOKUP($C22,[1]Main!$F$6:$AB$182,4,0))</f>
        <v>FD</v>
      </c>
      <c r="G22" t="str">
        <f>IF(LEN(VLOOKUP($C22,[1]Main!$F$6:$AB$182,5,0))=0, "", VLOOKUP($C22,[1]Main!$F$6:$AB$182,5,0))</f>
        <v>BoM</v>
      </c>
      <c r="H22" t="str">
        <f>IF(LEN(VLOOKUP($C22,[1]Main!$F$6:$AB$182,7,0))=0, "", VLOOKUP($C22,[1]Main!$F$6:$AB$182,7,0))</f>
        <v>ICS</v>
      </c>
      <c r="I22" t="str">
        <f>IF(LEN(VLOOKUP($C22,[1]Main!$F$6:$AB$182,8,0))=0, "", VLOOKUP($C22,[1]Main!$F$6:$AB$182,8,0))</f>
        <v>Zubair Mohammad</v>
      </c>
      <c r="J22" t="str">
        <f>IF(LEN(VLOOKUP($C22,[1]Main!$F$6:$AB$182,10,0))=0, "", VLOOKUP($C22,[1]Main!$F$6:$AB$182,10,0))</f>
        <v>Watchlist</v>
      </c>
      <c r="K22" t="str">
        <f>IF(LEN(VLOOKUP($C22,[1]Main!$F$6:$AB$182,12,0))=0, "", VLOOKUP($C22,[1]Main!$F$6:$AB$182,12,0))</f>
        <v>Open</v>
      </c>
      <c r="L22" t="str">
        <f>IF(LEN(VLOOKUP($C22,[1]Main!$F$6:$AB$182,18,0))=0, "", VLOOKUP($C22,[1]Main!$F$6:$AB$182,18,0))</f>
        <v/>
      </c>
      <c r="M22" t="str">
        <f>IF(LEN(VLOOKUP($C22,[1]Main!$F$6:$AB$182,19,0))=0, "", VLOOKUP($C22,[1]Main!$F$6:$AB$182,19,0))</f>
        <v/>
      </c>
      <c r="N22" t="str">
        <f>IF(LEN(VLOOKUP($C22,[1]Main!$F$6:$AB$182,20,0))=0, "", VLOOKUP($C22,[1]Main!$F$6:$AB$182,20,0))</f>
        <v/>
      </c>
      <c r="O22" t="str">
        <f>IF(LEN(VLOOKUP($C22,[1]Main!$F$6:$AB$182,21,0))=0, "", VLOOKUP($C22,[1]Main!$F$6:$AB$182,21,0))</f>
        <v/>
      </c>
      <c r="P22" t="str">
        <f>IF(LEN(VLOOKUP($C22,[1]Main!$F$6:$AB$182,22,0))=0, "", VLOOKUP($C22,[1]Main!$F$6:$AB$182,22,0))</f>
        <v/>
      </c>
      <c r="Q22" t="str">
        <f>IF(LEN(VLOOKUP($C22,[1]Main!$F$6:$AB$182,23,0))=0, "", VLOOKUP($C22,[1]Main!$F$6:$AB$182,23,0))</f>
        <v/>
      </c>
    </row>
    <row r="23" spans="1:17">
      <c r="A23" t="str">
        <v>no subsidies - off table?</v>
      </c>
      <c r="B23" s="14" t="str">
        <v>?</v>
      </c>
      <c r="C23" s="14" t="str">
        <v>FD ICS Sabic (+ Cargill)</v>
      </c>
      <c r="D23" t="str">
        <f>IF(LEN(VLOOKUP($C23,[1]Main!$F$6:$AB$182,2,0))=0, "", VLOOKUP($C23,[1]Main!$F$6:$AB$182,2,0))</f>
        <v>Biomass Boiler ICS (NL)</v>
      </c>
      <c r="E23" t="str">
        <f>IF(LEN(VLOOKUP($C23,[1]Main!$F$6:$AB$182,3,0))=0, "", VLOOKUP($C23,[1]Main!$F$6:$AB$182,3,0))</f>
        <v>NL</v>
      </c>
      <c r="F23" t="str">
        <f>IF(LEN(VLOOKUP($C23,[1]Main!$F$6:$AB$182,4,0))=0, "", VLOOKUP($C23,[1]Main!$F$6:$AB$182,4,0))</f>
        <v>FD</v>
      </c>
      <c r="G23" t="str">
        <f>IF(LEN(VLOOKUP($C23,[1]Main!$F$6:$AB$182,5,0))=0, "", VLOOKUP($C23,[1]Main!$F$6:$AB$182,5,0))</f>
        <v>BoM</v>
      </c>
      <c r="H23" t="str">
        <f>IF(LEN(VLOOKUP($C23,[1]Main!$F$6:$AB$182,7,0))=0, "", VLOOKUP($C23,[1]Main!$F$6:$AB$182,7,0))</f>
        <v>ICS</v>
      </c>
      <c r="I23" t="str">
        <f>IF(LEN(VLOOKUP($C23,[1]Main!$F$6:$AB$182,8,0))=0, "", VLOOKUP($C23,[1]Main!$F$6:$AB$182,8,0))</f>
        <v>Ron Hoogsteen</v>
      </c>
      <c r="J23" t="str">
        <f>IF(LEN(VLOOKUP($C23,[1]Main!$F$6:$AB$182,10,0))=0, "", VLOOKUP($C23,[1]Main!$F$6:$AB$182,10,0))</f>
        <v>Watchlist</v>
      </c>
      <c r="K23" t="str">
        <f>IF(LEN(VLOOKUP($C23,[1]Main!$F$6:$AB$182,12,0))=0, "", VLOOKUP($C23,[1]Main!$F$6:$AB$182,12,0))</f>
        <v>Open</v>
      </c>
      <c r="L23" t="str">
        <f>IF(LEN(VLOOKUP($C23,[1]Main!$F$6:$AB$182,18,0))=0, "", VLOOKUP($C23,[1]Main!$F$6:$AB$182,18,0))</f>
        <v>Damian</v>
      </c>
      <c r="M23" t="str">
        <f>IF(LEN(VLOOKUP($C23,[1]Main!$F$6:$AB$182,19,0))=0, "", VLOOKUP($C23,[1]Main!$F$6:$AB$182,19,0))</f>
        <v>Giorgio</v>
      </c>
      <c r="N23" t="str">
        <f>IF(LEN(VLOOKUP($C23,[1]Main!$F$6:$AB$182,20,0))=0, "", VLOOKUP($C23,[1]Main!$F$6:$AB$182,20,0))</f>
        <v xml:space="preserve">Nicolas, Damian </v>
      </c>
      <c r="O23" t="str">
        <f>IF(LEN(VLOOKUP($C23,[1]Main!$F$6:$AB$182,21,0))=0, "", VLOOKUP($C23,[1]Main!$F$6:$AB$182,21,0))</f>
        <v/>
      </c>
      <c r="P23" t="str">
        <f>IF(LEN(VLOOKUP($C23,[1]Main!$F$6:$AB$182,22,0))=0, "", VLOOKUP($C23,[1]Main!$F$6:$AB$182,22,0))</f>
        <v/>
      </c>
      <c r="Q23" t="str">
        <f>IF(LEN(VLOOKUP($C23,[1]Main!$F$6:$AB$182,23,0))=0, "", VLOOKUP($C23,[1]Main!$F$6:$AB$182,23,0))</f>
        <v/>
      </c>
    </row>
    <row r="24" spans="1:17">
      <c r="A24" t="str">
        <v>Joana to confirm</v>
      </c>
      <c r="B24" s="14" t="str">
        <v>?</v>
      </c>
      <c r="C24" s="14" t="str">
        <v>sFD PV at UST site</v>
      </c>
      <c r="D24" t="str">
        <f>IF(LEN(VLOOKUP($C24,[1]Main!$F$6:$AB$182,2,0))=0, "", VLOOKUP($C24,[1]Main!$F$6:$AB$182,2,0))</f>
        <v/>
      </c>
      <c r="E24" t="str">
        <f>IF(LEN(VLOOKUP($C24,[1]Main!$F$6:$AB$182,3,0))=0, "", VLOOKUP($C24,[1]Main!$F$6:$AB$182,3,0))</f>
        <v>GER</v>
      </c>
      <c r="F24" t="str">
        <f>IF(LEN(VLOOKUP($C24,[1]Main!$F$6:$AB$182,4,0))=0, "", VLOOKUP($C24,[1]Main!$F$6:$AB$182,4,0))</f>
        <v>sFD</v>
      </c>
      <c r="G24" t="str">
        <f>IF(LEN(VLOOKUP($C24,[1]Main!$F$6:$AB$182,5,0))=0, "", VLOOKUP($C24,[1]Main!$F$6:$AB$182,5,0))</f>
        <v/>
      </c>
      <c r="H24" t="str">
        <f>IF(LEN(VLOOKUP($C24,[1]Main!$F$6:$AB$182,7,0))=0, "", VLOOKUP($C24,[1]Main!$F$6:$AB$182,7,0))</f>
        <v>Storage</v>
      </c>
      <c r="I24" t="str">
        <f>IF(LEN(VLOOKUP($C24,[1]Main!$F$6:$AB$182,8,0))=0, "", VLOOKUP($C24,[1]Main!$F$6:$AB$182,8,0))</f>
        <v>Arne Hoeffken</v>
      </c>
      <c r="J24" t="str">
        <f>IF(LEN(VLOOKUP($C24,[1]Main!$F$6:$AB$182,10,0))=0, "", VLOOKUP($C24,[1]Main!$F$6:$AB$182,10,0))</f>
        <v>Watchlist</v>
      </c>
      <c r="K24" t="str">
        <f>IF(LEN(VLOOKUP($C24,[1]Main!$F$6:$AB$182,12,0))=0, "", VLOOKUP($C24,[1]Main!$F$6:$AB$182,12,0))</f>
        <v>Open</v>
      </c>
      <c r="L24" t="str">
        <f>IF(LEN(VLOOKUP($C24,[1]Main!$F$6:$AB$182,18,0))=0, "", VLOOKUP($C24,[1]Main!$F$6:$AB$182,18,0))</f>
        <v/>
      </c>
      <c r="M24" t="str">
        <f>IF(LEN(VLOOKUP($C24,[1]Main!$F$6:$AB$182,19,0))=0, "", VLOOKUP($C24,[1]Main!$F$6:$AB$182,19,0))</f>
        <v/>
      </c>
      <c r="N24" t="str">
        <f>IF(LEN(VLOOKUP($C24,[1]Main!$F$6:$AB$182,20,0))=0, "", VLOOKUP($C24,[1]Main!$F$6:$AB$182,20,0))</f>
        <v/>
      </c>
      <c r="O24" t="str">
        <f>IF(LEN(VLOOKUP($C24,[1]Main!$F$6:$AB$182,21,0))=0, "", VLOOKUP($C24,[1]Main!$F$6:$AB$182,21,0))</f>
        <v/>
      </c>
      <c r="P24" t="str">
        <f>IF(LEN(VLOOKUP($C24,[1]Main!$F$6:$AB$182,22,0))=0, "", VLOOKUP($C24,[1]Main!$F$6:$AB$182,22,0))</f>
        <v/>
      </c>
      <c r="Q24" t="str">
        <f>IF(LEN(VLOOKUP($C24,[1]Main!$F$6:$AB$182,23,0))=0, "", VLOOKUP($C24,[1]Main!$F$6:$AB$182,23,0))</f>
        <v/>
      </c>
    </row>
    <row r="25" spans="1:17">
      <c r="A25">
        <v>0</v>
      </c>
      <c r="B25" s="14" t="str">
        <v>?</v>
      </c>
      <c r="C25" s="14" t="str">
        <v>Re-SD Bio LNG - liquefaction facility</v>
      </c>
      <c r="D25" t="str">
        <f>IF(LEN(VLOOKUP($C25,[1]Main!$F$6:$AB$182,2,0))=0, "", VLOOKUP($C25,[1]Main!$F$6:$AB$182,2,0))</f>
        <v>4 Mio budget (permitting and engineering) - Shell.</v>
      </c>
      <c r="E25" t="str">
        <f>IF(LEN(VLOOKUP($C25,[1]Main!$F$6:$AB$182,3,0))=0, "", VLOOKUP($C25,[1]Main!$F$6:$AB$182,3,0))</f>
        <v>GER</v>
      </c>
      <c r="F25" t="str">
        <f>IF(LEN(VLOOKUP($C25,[1]Main!$F$6:$AB$182,4,0))=0, "", VLOOKUP($C25,[1]Main!$F$6:$AB$182,4,0))</f>
        <v>SD</v>
      </c>
      <c r="G25" t="str">
        <f>IF(LEN(VLOOKUP($C25,[1]Main!$F$6:$AB$182,5,0))=0, "", VLOOKUP($C25,[1]Main!$F$6:$AB$182,5,0))</f>
        <v>SD Approving Body</v>
      </c>
      <c r="H25" t="str">
        <f>IF(LEN(VLOOKUP($C25,[1]Main!$F$6:$AB$182,7,0))=0, "", VLOOKUP($C25,[1]Main!$F$6:$AB$182,7,0))</f>
        <v>Biomethane</v>
      </c>
      <c r="I25" t="str">
        <f>IF(LEN(VLOOKUP($C25,[1]Main!$F$6:$AB$182,8,0))=0, "", VLOOKUP($C25,[1]Main!$F$6:$AB$182,8,0))</f>
        <v>Hohaus, Fabian</v>
      </c>
      <c r="J25" t="str">
        <f>IF(LEN(VLOOKUP($C25,[1]Main!$F$6:$AB$182,10,0))=0, "", VLOOKUP($C25,[1]Main!$F$6:$AB$182,10,0))</f>
        <v>Watchlist</v>
      </c>
      <c r="K25" t="str">
        <f>IF(LEN(VLOOKUP($C25,[1]Main!$F$6:$AB$182,12,0))=0, "", VLOOKUP($C25,[1]Main!$F$6:$AB$182,12,0))</f>
        <v>Open</v>
      </c>
      <c r="L25" t="str">
        <f>IF(LEN(VLOOKUP($C25,[1]Main!$F$6:$AB$182,18,0))=0, "", VLOOKUP($C25,[1]Main!$F$6:$AB$182,18,0))</f>
        <v>Sergii</v>
      </c>
      <c r="M25" t="str">
        <f>IF(LEN(VLOOKUP($C25,[1]Main!$F$6:$AB$182,19,0))=0, "", VLOOKUP($C25,[1]Main!$F$6:$AB$182,19,0))</f>
        <v>Franziska, Sergii</v>
      </c>
      <c r="N25" t="str">
        <f>IF(LEN(VLOOKUP($C25,[1]Main!$F$6:$AB$182,20,0))=0, "", VLOOKUP($C25,[1]Main!$F$6:$AB$182,20,0))</f>
        <v>Damian</v>
      </c>
      <c r="O25" t="str">
        <f>IF(LEN(VLOOKUP($C25,[1]Main!$F$6:$AB$182,21,0))=0, "", VLOOKUP($C25,[1]Main!$F$6:$AB$182,21,0))</f>
        <v/>
      </c>
      <c r="P25" t="str">
        <f>IF(LEN(VLOOKUP($C25,[1]Main!$F$6:$AB$182,22,0))=0, "", VLOOKUP($C25,[1]Main!$F$6:$AB$182,22,0))</f>
        <v/>
      </c>
      <c r="Q25" t="str">
        <f>IF(LEN(VLOOKUP($C25,[1]Main!$F$6:$AB$182,23,0))=0, "", VLOOKUP($C25,[1]Main!$F$6:$AB$182,23,0))</f>
        <v/>
      </c>
    </row>
    <row r="26" spans="1:17">
      <c r="A26" t="str">
        <v>Wating for Benedikt's update/input</v>
      </c>
      <c r="B26" s="14" t="str">
        <v>?</v>
      </c>
      <c r="C26" s="14" t="str">
        <v xml:space="preserve">AMMONIA TARGET PORTFOLIO </v>
      </c>
      <c r="D26" t="str">
        <f>IF(LEN(VLOOKUP($C26,[1]Main!$F$6:$AB$182,2,0))=0, "", VLOOKUP($C26,[1]Main!$F$6:$AB$182,2,0))</f>
        <v>Extension of the target ammonia portoflio</v>
      </c>
      <c r="E26" t="str">
        <f>IF(LEN(VLOOKUP($C26,[1]Main!$F$6:$AB$182,3,0))=0, "", VLOOKUP($C26,[1]Main!$F$6:$AB$182,3,0))</f>
        <v>ALL</v>
      </c>
      <c r="F26" t="str">
        <f>IF(LEN(VLOOKUP($C26,[1]Main!$F$6:$AB$182,4,0))=0, "", VLOOKUP($C26,[1]Main!$F$6:$AB$182,4,0))</f>
        <v>SD</v>
      </c>
      <c r="G26" t="str">
        <f>IF(LEN(VLOOKUP($C26,[1]Main!$F$6:$AB$182,5,0))=0, "", VLOOKUP($C26,[1]Main!$F$6:$AB$182,5,0))</f>
        <v/>
      </c>
      <c r="H26" t="str">
        <f>IF(LEN(VLOOKUP($C26,[1]Main!$F$6:$AB$182,7,0))=0, "", VLOOKUP($C26,[1]Main!$F$6:$AB$182,7,0))</f>
        <v>H2+AMM+SAF</v>
      </c>
      <c r="I26" t="str">
        <f>IF(LEN(VLOOKUP($C26,[1]Main!$F$6:$AB$182,8,0))=0, "", VLOOKUP($C26,[1]Main!$F$6:$AB$182,8,0))</f>
        <v>Käfer, Carsten</v>
      </c>
      <c r="J26" t="str">
        <f>IF(LEN(VLOOKUP($C26,[1]Main!$F$6:$AB$182,10,0))=0, "", VLOOKUP($C26,[1]Main!$F$6:$AB$182,10,0))</f>
        <v>Watchlist</v>
      </c>
      <c r="K26" t="str">
        <f>IF(LEN(VLOOKUP($C26,[1]Main!$F$6:$AB$182,12,0))=0, "", VLOOKUP($C26,[1]Main!$F$6:$AB$182,12,0))</f>
        <v>Open</v>
      </c>
      <c r="L26" t="str">
        <f>IF(LEN(VLOOKUP($C26,[1]Main!$F$6:$AB$182,18,0))=0, "", VLOOKUP($C26,[1]Main!$F$6:$AB$182,18,0))</f>
        <v>Eduardo/Giorgio</v>
      </c>
      <c r="M26" t="str">
        <f>IF(LEN(VLOOKUP($C26,[1]Main!$F$6:$AB$182,19,0))=0, "", VLOOKUP($C26,[1]Main!$F$6:$AB$182,19,0))</f>
        <v>Andreas, Giorgio</v>
      </c>
      <c r="N26" t="str">
        <f>IF(LEN(VLOOKUP($C26,[1]Main!$F$6:$AB$182,20,0))=0, "", VLOOKUP($C26,[1]Main!$F$6:$AB$182,20,0))</f>
        <v>Martina</v>
      </c>
      <c r="O26" t="str">
        <f>IF(LEN(VLOOKUP($C26,[1]Main!$F$6:$AB$182,21,0))=0, "", VLOOKUP($C26,[1]Main!$F$6:$AB$182,21,0))</f>
        <v/>
      </c>
      <c r="P26" t="str">
        <f>IF(LEN(VLOOKUP($C26,[1]Main!$F$6:$AB$182,22,0))=0, "", VLOOKUP($C26,[1]Main!$F$6:$AB$182,22,0))</f>
        <v/>
      </c>
      <c r="Q26" t="str">
        <f>IF(LEN(VLOOKUP($C26,[1]Main!$F$6:$AB$182,23,0))=0, "", VLOOKUP($C26,[1]Main!$F$6:$AB$182,23,0))</f>
        <v/>
      </c>
    </row>
    <row r="27" spans="1:17">
      <c r="A27" t="str">
        <v>planned for Q2</v>
      </c>
      <c r="B27" s="14" t="str">
        <v>?</v>
      </c>
      <c r="C27" s="14" t="str">
        <v>FD Rotterdam heat</v>
      </c>
      <c r="D27" t="str">
        <f>IF(LEN(VLOOKUP($C27,[1]Main!$F$6:$AB$182,2,0))=0, "", VLOOKUP($C27,[1]Main!$F$6:$AB$182,2,0))</f>
        <v/>
      </c>
      <c r="E27" t="str">
        <f>IF(LEN(VLOOKUP($C27,[1]Main!$F$6:$AB$182,3,0))=0, "", VLOOKUP($C27,[1]Main!$F$6:$AB$182,3,0))</f>
        <v>NL</v>
      </c>
      <c r="F27" t="str">
        <f>IF(LEN(VLOOKUP($C27,[1]Main!$F$6:$AB$182,4,0))=0, "", VLOOKUP($C27,[1]Main!$F$6:$AB$182,4,0))</f>
        <v>FD</v>
      </c>
      <c r="G27" t="str">
        <f>IF(LEN(VLOOKUP($C27,[1]Main!$F$6:$AB$182,5,0))=0, "", VLOOKUP($C27,[1]Main!$F$6:$AB$182,5,0))</f>
        <v>BoM</v>
      </c>
      <c r="H27" t="str">
        <f>IF(LEN(VLOOKUP($C27,[1]Main!$F$6:$AB$182,7,0))=0, "", VLOOKUP($C27,[1]Main!$F$6:$AB$182,7,0))</f>
        <v>ABC</v>
      </c>
      <c r="I27" t="str">
        <f>IF(LEN(VLOOKUP($C27,[1]Main!$F$6:$AB$182,8,0))=0, "", VLOOKUP($C27,[1]Main!$F$6:$AB$182,8,0))</f>
        <v>Sebastian Walth</v>
      </c>
      <c r="J27" t="str">
        <f>IF(LEN(VLOOKUP($C27,[1]Main!$F$6:$AB$182,10,0))=0, "", VLOOKUP($C27,[1]Main!$F$6:$AB$182,10,0))</f>
        <v>Watchlist</v>
      </c>
      <c r="K27" t="str">
        <f>IF(LEN(VLOOKUP($C27,[1]Main!$F$6:$AB$182,12,0))=0, "", VLOOKUP($C27,[1]Main!$F$6:$AB$182,12,0))</f>
        <v>Open</v>
      </c>
      <c r="L27" t="str">
        <f>IF(LEN(VLOOKUP($C27,[1]Main!$F$6:$AB$182,18,0))=0, "", VLOOKUP($C27,[1]Main!$F$6:$AB$182,18,0))</f>
        <v/>
      </c>
      <c r="M27" t="str">
        <f>IF(LEN(VLOOKUP($C27,[1]Main!$F$6:$AB$182,19,0))=0, "", VLOOKUP($C27,[1]Main!$F$6:$AB$182,19,0))</f>
        <v>Michael</v>
      </c>
      <c r="N27" t="str">
        <f>IF(LEN(VLOOKUP($C27,[1]Main!$F$6:$AB$182,20,0))=0, "", VLOOKUP($C27,[1]Main!$F$6:$AB$182,20,0))</f>
        <v/>
      </c>
      <c r="O27" t="str">
        <f>IF(LEN(VLOOKUP($C27,[1]Main!$F$6:$AB$182,21,0))=0, "", VLOOKUP($C27,[1]Main!$F$6:$AB$182,21,0))</f>
        <v/>
      </c>
      <c r="P27" t="str">
        <f>IF(LEN(VLOOKUP($C27,[1]Main!$F$6:$AB$182,22,0))=0, "", VLOOKUP($C27,[1]Main!$F$6:$AB$182,22,0))</f>
        <v/>
      </c>
      <c r="Q27" t="str">
        <f>IF(LEN(VLOOKUP($C27,[1]Main!$F$6:$AB$182,23,0))=0, "", VLOOKUP($C27,[1]Main!$F$6:$AB$182,23,0))</f>
        <v/>
      </c>
    </row>
    <row r="28" spans="1:17">
      <c r="A28">
        <v>0</v>
      </c>
      <c r="B28" s="14" t="str">
        <v>?</v>
      </c>
      <c r="C28" s="14" t="str">
        <v>E-boiler Huntsman (port of Rotterdam)</v>
      </c>
      <c r="D28" t="str">
        <f>IF(LEN(VLOOKUP($C28,[1]Main!$F$6:$AB$182,2,0))=0, "", VLOOKUP($C28,[1]Main!$F$6:$AB$182,2,0))</f>
        <v>15/20 mio e boiler opportunity</v>
      </c>
      <c r="E28" t="str">
        <f>IF(LEN(VLOOKUP($C28,[1]Main!$F$6:$AB$182,3,0))=0, "", VLOOKUP($C28,[1]Main!$F$6:$AB$182,3,0))</f>
        <v>GER</v>
      </c>
      <c r="F28" t="str">
        <f>IF(LEN(VLOOKUP($C28,[1]Main!$F$6:$AB$182,4,0))=0, "", VLOOKUP($C28,[1]Main!$F$6:$AB$182,4,0))</f>
        <v>SD</v>
      </c>
      <c r="G28" t="str">
        <f>IF(LEN(VLOOKUP($C28,[1]Main!$F$6:$AB$182,5,0))=0, "", VLOOKUP($C28,[1]Main!$F$6:$AB$182,5,0))</f>
        <v>SD Approving Body</v>
      </c>
      <c r="H28" t="str">
        <f>IF(LEN(VLOOKUP($C28,[1]Main!$F$6:$AB$182,7,0))=0, "", VLOOKUP($C28,[1]Main!$F$6:$AB$182,7,0))</f>
        <v>ICS</v>
      </c>
      <c r="I28" t="str">
        <f>IF(LEN(VLOOKUP($C28,[1]Main!$F$6:$AB$182,8,0))=0, "", VLOOKUP($C28,[1]Main!$F$6:$AB$182,8,0))</f>
        <v/>
      </c>
      <c r="J28" t="str">
        <f>IF(LEN(VLOOKUP($C28,[1]Main!$F$6:$AB$182,10,0))=0, "", VLOOKUP($C28,[1]Main!$F$6:$AB$182,10,0))</f>
        <v>Watchlist</v>
      </c>
      <c r="K28" t="str">
        <f>IF(LEN(VLOOKUP($C28,[1]Main!$F$6:$AB$182,12,0))=0, "", VLOOKUP($C28,[1]Main!$F$6:$AB$182,12,0))</f>
        <v>Open</v>
      </c>
      <c r="L28" t="str">
        <f>IF(LEN(VLOOKUP($C28,[1]Main!$F$6:$AB$182,18,0))=0, "", VLOOKUP($C28,[1]Main!$F$6:$AB$182,18,0))</f>
        <v/>
      </c>
      <c r="M28" t="str">
        <f>IF(LEN(VLOOKUP($C28,[1]Main!$F$6:$AB$182,19,0))=0, "", VLOOKUP($C28,[1]Main!$F$6:$AB$182,19,0))</f>
        <v/>
      </c>
      <c r="N28" t="str">
        <f>IF(LEN(VLOOKUP($C28,[1]Main!$F$6:$AB$182,20,0))=0, "", VLOOKUP($C28,[1]Main!$F$6:$AB$182,20,0))</f>
        <v/>
      </c>
      <c r="O28" t="str">
        <f>IF(LEN(VLOOKUP($C28,[1]Main!$F$6:$AB$182,21,0))=0, "", VLOOKUP($C28,[1]Main!$F$6:$AB$182,21,0))</f>
        <v/>
      </c>
      <c r="P28" t="str">
        <f>IF(LEN(VLOOKUP($C28,[1]Main!$F$6:$AB$182,22,0))=0, "", VLOOKUP($C28,[1]Main!$F$6:$AB$182,22,0))</f>
        <v/>
      </c>
      <c r="Q28" t="str">
        <f>IF(LEN(VLOOKUP($C28,[1]Main!$F$6:$AB$182,23,0))=0, "", VLOOKUP($C28,[1]Main!$F$6:$AB$182,23,0))</f>
        <v/>
      </c>
    </row>
    <row r="29" spans="1:17">
      <c r="A29" t="str">
        <v>ON HOLD - LOW likelihood</v>
      </c>
      <c r="B29" s="14" t="str">
        <v>?</v>
      </c>
      <c r="C29" s="14" t="str">
        <v>SD ICS Wrexham Power Energy Centre</v>
      </c>
      <c r="D29" t="str">
        <f>IF(LEN(VLOOKUP($C29,[1]Main!$F$6:$AB$182,2,0))=0, "", VLOOKUP($C29,[1]Main!$F$6:$AB$182,2,0))</f>
        <v>brown field (Kellog is the potential customer)</v>
      </c>
      <c r="E29" t="str">
        <f>IF(LEN(VLOOKUP($C29,[1]Main!$F$6:$AB$182,3,0))=0, "", VLOOKUP($C29,[1]Main!$F$6:$AB$182,3,0))</f>
        <v>UK</v>
      </c>
      <c r="F29" t="str">
        <f>IF(LEN(VLOOKUP($C29,[1]Main!$F$6:$AB$182,4,0))=0, "", VLOOKUP($C29,[1]Main!$F$6:$AB$182,4,0))</f>
        <v>SD</v>
      </c>
      <c r="G29" t="str">
        <f>IF(LEN(VLOOKUP($C29,[1]Main!$F$6:$AB$182,5,0))=0, "", VLOOKUP($C29,[1]Main!$F$6:$AB$182,5,0))</f>
        <v>SD Approving Body</v>
      </c>
      <c r="H29" t="str">
        <f>IF(LEN(VLOOKUP($C29,[1]Main!$F$6:$AB$182,7,0))=0, "", VLOOKUP($C29,[1]Main!$F$6:$AB$182,7,0))</f>
        <v>ICS</v>
      </c>
      <c r="I29" t="str">
        <f>IF(LEN(VLOOKUP($C29,[1]Main!$F$6:$AB$182,8,0))=0, "", VLOOKUP($C29,[1]Main!$F$6:$AB$182,8,0))</f>
        <v/>
      </c>
      <c r="J29" t="str">
        <f>IF(LEN(VLOOKUP($C29,[1]Main!$F$6:$AB$182,10,0))=0, "", VLOOKUP($C29,[1]Main!$F$6:$AB$182,10,0))</f>
        <v>Watchlist</v>
      </c>
      <c r="K29" t="str">
        <f>IF(LEN(VLOOKUP($C29,[1]Main!$F$6:$AB$182,12,0))=0, "", VLOOKUP($C29,[1]Main!$F$6:$AB$182,12,0))</f>
        <v>Open</v>
      </c>
      <c r="L29" t="str">
        <f>IF(LEN(VLOOKUP($C29,[1]Main!$F$6:$AB$182,18,0))=0, "", VLOOKUP($C29,[1]Main!$F$6:$AB$182,18,0))</f>
        <v/>
      </c>
      <c r="M29" t="str">
        <f>IF(LEN(VLOOKUP($C29,[1]Main!$F$6:$AB$182,19,0))=0, "", VLOOKUP($C29,[1]Main!$F$6:$AB$182,19,0))</f>
        <v/>
      </c>
      <c r="N29" t="str">
        <f>IF(LEN(VLOOKUP($C29,[1]Main!$F$6:$AB$182,20,0))=0, "", VLOOKUP($C29,[1]Main!$F$6:$AB$182,20,0))</f>
        <v/>
      </c>
      <c r="O29" t="str">
        <f>IF(LEN(VLOOKUP($C29,[1]Main!$F$6:$AB$182,21,0))=0, "", VLOOKUP($C29,[1]Main!$F$6:$AB$182,21,0))</f>
        <v/>
      </c>
      <c r="P29" t="str">
        <f>IF(LEN(VLOOKUP($C29,[1]Main!$F$6:$AB$182,22,0))=0, "", VLOOKUP($C29,[1]Main!$F$6:$AB$182,22,0))</f>
        <v/>
      </c>
      <c r="Q29" t="str">
        <f>IF(LEN(VLOOKUP($C29,[1]Main!$F$6:$AB$182,23,0))=0, "", VLOOKUP($C29,[1]Main!$F$6:$AB$182,23,0))</f>
        <v/>
      </c>
    </row>
    <row r="30" spans="1:17">
      <c r="A30">
        <v>0</v>
      </c>
      <c r="B30" s="14" t="str">
        <v>?</v>
      </c>
      <c r="C30" s="14" t="str">
        <v>SD Business Strategy - Power Trading Croatia/Eastern Europe</v>
      </c>
      <c r="D30" t="str">
        <f>IF(LEN(VLOOKUP($C30,[1]Main!$F$6:$AB$182,2,0))=0, "", VLOOKUP($C30,[1]Main!$F$6:$AB$182,2,0))</f>
        <v>approve EEX power trading</v>
      </c>
      <c r="E30" t="str">
        <f>IF(LEN(VLOOKUP($C30,[1]Main!$F$6:$AB$182,3,0))=0, "", VLOOKUP($C30,[1]Main!$F$6:$AB$182,3,0))</f>
        <v>ALL</v>
      </c>
      <c r="F30" t="str">
        <f>IF(LEN(VLOOKUP($C30,[1]Main!$F$6:$AB$182,4,0))=0, "", VLOOKUP($C30,[1]Main!$F$6:$AB$182,4,0))</f>
        <v>other</v>
      </c>
      <c r="G30" t="str">
        <f>IF(LEN(VLOOKUP($C30,[1]Main!$F$6:$AB$182,5,0))=0, "", VLOOKUP($C30,[1]Main!$F$6:$AB$182,5,0))</f>
        <v>BoM</v>
      </c>
      <c r="H30" t="str">
        <f>IF(LEN(VLOOKUP($C30,[1]Main!$F$6:$AB$182,7,0))=0, "", VLOOKUP($C30,[1]Main!$F$6:$AB$182,7,0))</f>
        <v>Power Trading</v>
      </c>
      <c r="I30" t="str">
        <f>IF(LEN(VLOOKUP($C30,[1]Main!$F$6:$AB$182,8,0))=0, "", VLOOKUP($C30,[1]Main!$F$6:$AB$182,8,0))</f>
        <v>Marina Seeber</v>
      </c>
      <c r="J30" t="str">
        <f>IF(LEN(VLOOKUP($C30,[1]Main!$F$6:$AB$182,10,0))=0, "", VLOOKUP($C30,[1]Main!$F$6:$AB$182,10,0))</f>
        <v>Watchlist</v>
      </c>
      <c r="K30" t="str">
        <f>IF(LEN(VLOOKUP($C30,[1]Main!$F$6:$AB$182,12,0))=0, "", VLOOKUP($C30,[1]Main!$F$6:$AB$182,12,0))</f>
        <v>Open</v>
      </c>
      <c r="L30" t="str">
        <f>IF(LEN(VLOOKUP($C30,[1]Main!$F$6:$AB$182,18,0))=0, "", VLOOKUP($C30,[1]Main!$F$6:$AB$182,18,0))</f>
        <v>Daniel Lang</v>
      </c>
      <c r="M30" t="str">
        <f>IF(LEN(VLOOKUP($C30,[1]Main!$F$6:$AB$182,19,0))=0, "", VLOOKUP($C30,[1]Main!$F$6:$AB$182,19,0))</f>
        <v>Daniel</v>
      </c>
      <c r="N30" t="str">
        <f>IF(LEN(VLOOKUP($C30,[1]Main!$F$6:$AB$182,20,0))=0, "", VLOOKUP($C30,[1]Main!$F$6:$AB$182,20,0))</f>
        <v/>
      </c>
      <c r="O30" t="str">
        <f>IF(LEN(VLOOKUP($C30,[1]Main!$F$6:$AB$182,21,0))=0, "", VLOOKUP($C30,[1]Main!$F$6:$AB$182,21,0))</f>
        <v/>
      </c>
      <c r="P30" t="str">
        <f>IF(LEN(VLOOKUP($C30,[1]Main!$F$6:$AB$182,22,0))=0, "", VLOOKUP($C30,[1]Main!$F$6:$AB$182,22,0))</f>
        <v/>
      </c>
      <c r="Q30" t="str">
        <f>IF(LEN(VLOOKUP($C30,[1]Main!$F$6:$AB$182,23,0))=0, "", VLOOKUP($C30,[1]Main!$F$6:$AB$182,23,0))</f>
        <v/>
      </c>
    </row>
    <row r="31" spans="1:17">
      <c r="A31">
        <v>0</v>
      </c>
      <c r="B31" s="14" t="str">
        <v>?</v>
      </c>
      <c r="C31" s="14" t="str">
        <v>SD Heat Galileistraat</v>
      </c>
      <c r="D31" t="str">
        <f>IF(LEN(VLOOKUP($C31,[1]Main!$F$6:$AB$182,2,0))=0, "", VLOOKUP($C31,[1]Main!$F$6:$AB$182,2,0))</f>
        <v>partnership with Eneco to use waste incineration heat</v>
      </c>
      <c r="E31" t="str">
        <f>IF(LEN(VLOOKUP($C31,[1]Main!$F$6:$AB$182,3,0))=0, "", VLOOKUP($C31,[1]Main!$F$6:$AB$182,3,0))</f>
        <v>NL</v>
      </c>
      <c r="F31" t="str">
        <f>IF(LEN(VLOOKUP($C31,[1]Main!$F$6:$AB$182,4,0))=0, "", VLOOKUP($C31,[1]Main!$F$6:$AB$182,4,0))</f>
        <v>SD</v>
      </c>
      <c r="G31" t="str">
        <f>IF(LEN(VLOOKUP($C31,[1]Main!$F$6:$AB$182,5,0))=0, "", VLOOKUP($C31,[1]Main!$F$6:$AB$182,5,0))</f>
        <v>SD Approving Body</v>
      </c>
      <c r="H31" t="str">
        <f>IF(LEN(VLOOKUP($C31,[1]Main!$F$6:$AB$182,7,0))=0, "", VLOOKUP($C31,[1]Main!$F$6:$AB$182,7,0))</f>
        <v>Asset Development</v>
      </c>
      <c r="I31" t="str">
        <f>IF(LEN(VLOOKUP($C31,[1]Main!$F$6:$AB$182,8,0))=0, "", VLOOKUP($C31,[1]Main!$F$6:$AB$182,8,0))</f>
        <v>Sebastian Walth</v>
      </c>
      <c r="J31" t="str">
        <f>IF(LEN(VLOOKUP($C31,[1]Main!$F$6:$AB$182,10,0))=0, "", VLOOKUP($C31,[1]Main!$F$6:$AB$182,10,0))</f>
        <v>Watchlist</v>
      </c>
      <c r="K31" t="str">
        <f>IF(LEN(VLOOKUP($C31,[1]Main!$F$6:$AB$182,12,0))=0, "", VLOOKUP($C31,[1]Main!$F$6:$AB$182,12,0))</f>
        <v>Open</v>
      </c>
      <c r="L31" t="str">
        <f>IF(LEN(VLOOKUP($C31,[1]Main!$F$6:$AB$182,18,0))=0, "", VLOOKUP($C31,[1]Main!$F$6:$AB$182,18,0))</f>
        <v>Giorgio</v>
      </c>
      <c r="M31" t="str">
        <f>IF(LEN(VLOOKUP($C31,[1]Main!$F$6:$AB$182,19,0))=0, "", VLOOKUP($C31,[1]Main!$F$6:$AB$182,19,0))</f>
        <v/>
      </c>
      <c r="N31" t="str">
        <f>IF(LEN(VLOOKUP($C31,[1]Main!$F$6:$AB$182,20,0))=0, "", VLOOKUP($C31,[1]Main!$F$6:$AB$182,20,0))</f>
        <v/>
      </c>
      <c r="O31" t="str">
        <f>IF(LEN(VLOOKUP($C31,[1]Main!$F$6:$AB$182,21,0))=0, "", VLOOKUP($C31,[1]Main!$F$6:$AB$182,21,0))</f>
        <v/>
      </c>
      <c r="P31" t="str">
        <f>IF(LEN(VLOOKUP($C31,[1]Main!$F$6:$AB$182,22,0))=0, "", VLOOKUP($C31,[1]Main!$F$6:$AB$182,22,0))</f>
        <v/>
      </c>
      <c r="Q31" t="str">
        <f>IF(LEN(VLOOKUP($C31,[1]Main!$F$6:$AB$182,23,0))=0, "", VLOOKUP($C31,[1]Main!$F$6:$AB$182,23,0))</f>
        <v/>
      </c>
    </row>
    <row r="32" spans="1:17">
      <c r="A32">
        <v>0</v>
      </c>
      <c r="B32" s="14" t="str">
        <v>?</v>
      </c>
      <c r="C32" s="14" t="str">
        <v>SD Maasvlakte Bio Refinery</v>
      </c>
      <c r="D32" t="str">
        <f>IF(LEN(VLOOKUP($C32,[1]Main!$F$6:$AB$182,2,0))=0, "", VLOOKUP($C32,[1]Main!$F$6:$AB$182,2,0))</f>
        <v>Bio Refinery in Maasvlakte</v>
      </c>
      <c r="E32" t="str">
        <f>IF(LEN(VLOOKUP($C32,[1]Main!$F$6:$AB$182,3,0))=0, "", VLOOKUP($C32,[1]Main!$F$6:$AB$182,3,0))</f>
        <v>NL</v>
      </c>
      <c r="F32" t="str">
        <f>IF(LEN(VLOOKUP($C32,[1]Main!$F$6:$AB$182,4,0))=0, "", VLOOKUP($C32,[1]Main!$F$6:$AB$182,4,0))</f>
        <v/>
      </c>
      <c r="G32" t="str">
        <f>IF(LEN(VLOOKUP($C32,[1]Main!$F$6:$AB$182,5,0))=0, "", VLOOKUP($C32,[1]Main!$F$6:$AB$182,5,0))</f>
        <v/>
      </c>
      <c r="H32" t="str">
        <f>IF(LEN(VLOOKUP($C32,[1]Main!$F$6:$AB$182,7,0))=0, "", VLOOKUP($C32,[1]Main!$F$6:$AB$182,7,0))</f>
        <v>Decarbonization</v>
      </c>
      <c r="I32" t="str">
        <f>IF(LEN(VLOOKUP($C32,[1]Main!$F$6:$AB$182,8,0))=0, "", VLOOKUP($C32,[1]Main!$F$6:$AB$182,8,0))</f>
        <v/>
      </c>
      <c r="J32" t="str">
        <f>IF(LEN(VLOOKUP($C32,[1]Main!$F$6:$AB$182,10,0))=0, "", VLOOKUP($C32,[1]Main!$F$6:$AB$182,10,0))</f>
        <v>Watchlist</v>
      </c>
      <c r="K32" t="str">
        <f>IF(LEN(VLOOKUP($C32,[1]Main!$F$6:$AB$182,12,0))=0, "", VLOOKUP($C32,[1]Main!$F$6:$AB$182,12,0))</f>
        <v>Open</v>
      </c>
      <c r="L32" t="str">
        <f>IF(LEN(VLOOKUP($C32,[1]Main!$F$6:$AB$182,18,0))=0, "", VLOOKUP($C32,[1]Main!$F$6:$AB$182,18,0))</f>
        <v/>
      </c>
      <c r="M32" t="str">
        <f>IF(LEN(VLOOKUP($C32,[1]Main!$F$6:$AB$182,19,0))=0, "", VLOOKUP($C32,[1]Main!$F$6:$AB$182,19,0))</f>
        <v/>
      </c>
      <c r="N32" t="str">
        <f>IF(LEN(VLOOKUP($C32,[1]Main!$F$6:$AB$182,20,0))=0, "", VLOOKUP($C32,[1]Main!$F$6:$AB$182,20,0))</f>
        <v/>
      </c>
      <c r="O32" t="str">
        <f>IF(LEN(VLOOKUP($C32,[1]Main!$F$6:$AB$182,21,0))=0, "", VLOOKUP($C32,[1]Main!$F$6:$AB$182,21,0))</f>
        <v/>
      </c>
      <c r="P32" t="str">
        <f>IF(LEN(VLOOKUP($C32,[1]Main!$F$6:$AB$182,22,0))=0, "", VLOOKUP($C32,[1]Main!$F$6:$AB$182,22,0))</f>
        <v/>
      </c>
      <c r="Q32" t="str">
        <f>IF(LEN(VLOOKUP($C32,[1]Main!$F$6:$AB$182,23,0))=0, "", VLOOKUP($C32,[1]Main!$F$6:$AB$182,23,0))</f>
        <v/>
      </c>
    </row>
    <row r="33" spans="1:17">
      <c r="A33">
        <v>0</v>
      </c>
      <c r="B33" s="14" t="str">
        <v>?</v>
      </c>
      <c r="C33" s="14" t="str">
        <v>SD Oman Ammonia DEME</v>
      </c>
      <c r="D33" t="str">
        <f>IF(LEN(VLOOKUP($C33,[1]Main!$F$6:$AB$182,2,0))=0, "", VLOOKUP($C33,[1]Main!$F$6:$AB$182,2,0))</f>
        <v>Ammonia offtake - termsheet signature</v>
      </c>
      <c r="E33" t="str">
        <f>IF(LEN(VLOOKUP($C33,[1]Main!$F$6:$AB$182,3,0))=0, "", VLOOKUP($C33,[1]Main!$F$6:$AB$182,3,0))</f>
        <v>Oman</v>
      </c>
      <c r="F33" t="str">
        <f>IF(LEN(VLOOKUP($C33,[1]Main!$F$6:$AB$182,4,0))=0, "", VLOOKUP($C33,[1]Main!$F$6:$AB$182,4,0))</f>
        <v>SD</v>
      </c>
      <c r="G33" t="str">
        <f>IF(LEN(VLOOKUP($C33,[1]Main!$F$6:$AB$182,5,0))=0, "", VLOOKUP($C33,[1]Main!$F$6:$AB$182,5,0))</f>
        <v>SD Approving Body</v>
      </c>
      <c r="H33" t="str">
        <f>IF(LEN(VLOOKUP($C33,[1]Main!$F$6:$AB$182,7,0))=0, "", VLOOKUP($C33,[1]Main!$F$6:$AB$182,7,0))</f>
        <v>H2+AMM+SAF</v>
      </c>
      <c r="I33" t="str">
        <f>IF(LEN(VLOOKUP($C33,[1]Main!$F$6:$AB$182,8,0))=0, "", VLOOKUP($C33,[1]Main!$F$6:$AB$182,8,0))</f>
        <v>?</v>
      </c>
      <c r="J33" t="str">
        <f>IF(LEN(VLOOKUP($C33,[1]Main!$F$6:$AB$182,10,0))=0, "", VLOOKUP($C33,[1]Main!$F$6:$AB$182,10,0))</f>
        <v>Watchlist</v>
      </c>
      <c r="K33" t="str">
        <f>IF(LEN(VLOOKUP($C33,[1]Main!$F$6:$AB$182,12,0))=0, "", VLOOKUP($C33,[1]Main!$F$6:$AB$182,12,0))</f>
        <v>Open</v>
      </c>
      <c r="L33" t="str">
        <f>IF(LEN(VLOOKUP($C33,[1]Main!$F$6:$AB$182,18,0))=0, "", VLOOKUP($C33,[1]Main!$F$6:$AB$182,18,0))</f>
        <v>Sandra</v>
      </c>
      <c r="M33" t="str">
        <f>IF(LEN(VLOOKUP($C33,[1]Main!$F$6:$AB$182,19,0))=0, "", VLOOKUP($C33,[1]Main!$F$6:$AB$182,19,0))</f>
        <v>Sandra</v>
      </c>
      <c r="N33" t="str">
        <f>IF(LEN(VLOOKUP($C33,[1]Main!$F$6:$AB$182,20,0))=0, "", VLOOKUP($C33,[1]Main!$F$6:$AB$182,20,0))</f>
        <v/>
      </c>
      <c r="O33" t="str">
        <f>IF(LEN(VLOOKUP($C33,[1]Main!$F$6:$AB$182,21,0))=0, "", VLOOKUP($C33,[1]Main!$F$6:$AB$182,21,0))</f>
        <v/>
      </c>
      <c r="P33" t="str">
        <f>IF(LEN(VLOOKUP($C33,[1]Main!$F$6:$AB$182,22,0))=0, "", VLOOKUP($C33,[1]Main!$F$6:$AB$182,22,0))</f>
        <v/>
      </c>
      <c r="Q33" t="str">
        <f>IF(LEN(VLOOKUP($C33,[1]Main!$F$6:$AB$182,23,0))=0, "", VLOOKUP($C33,[1]Main!$F$6:$AB$182,23,0))</f>
        <v/>
      </c>
    </row>
    <row r="34" spans="1:17">
      <c r="A34">
        <v>0</v>
      </c>
      <c r="B34" s="14" t="str">
        <v>?</v>
      </c>
      <c r="C34" s="14" t="str">
        <v>sFD - Hynergy project</v>
      </c>
      <c r="D34" t="str">
        <f>IF(LEN(VLOOKUP($C34,[1]Main!$F$6:$AB$182,2,0))=0, "", VLOOKUP($C34,[1]Main!$F$6:$AB$182,2,0))</f>
        <v>2 PPAs and flex optimization around elctrolyzer in Bavaria</v>
      </c>
      <c r="E34" t="str">
        <f>IF(LEN(VLOOKUP($C34,[1]Main!$F$6:$AB$182,3,0))=0, "", VLOOKUP($C34,[1]Main!$F$6:$AB$182,3,0))</f>
        <v>GER</v>
      </c>
      <c r="F34" t="str">
        <f>IF(LEN(VLOOKUP($C34,[1]Main!$F$6:$AB$182,4,0))=0, "", VLOOKUP($C34,[1]Main!$F$6:$AB$182,4,0))</f>
        <v>sFD</v>
      </c>
      <c r="G34" t="str">
        <f>IF(LEN(VLOOKUP($C34,[1]Main!$F$6:$AB$182,5,0))=0, "", VLOOKUP($C34,[1]Main!$F$6:$AB$182,5,0))</f>
        <v>CCO</v>
      </c>
      <c r="H34" t="str">
        <f>IF(LEN(VLOOKUP($C34,[1]Main!$F$6:$AB$182,7,0))=0, "", VLOOKUP($C34,[1]Main!$F$6:$AB$182,7,0))</f>
        <v>Decarbonization</v>
      </c>
      <c r="I34" t="str">
        <f>IF(LEN(VLOOKUP($C34,[1]Main!$F$6:$AB$182,8,0))=0, "", VLOOKUP($C34,[1]Main!$F$6:$AB$182,8,0))</f>
        <v>Gennaro lombardo</v>
      </c>
      <c r="J34" t="str">
        <f>IF(LEN(VLOOKUP($C34,[1]Main!$F$6:$AB$182,10,0))=0, "", VLOOKUP($C34,[1]Main!$F$6:$AB$182,10,0))</f>
        <v>Watchlist</v>
      </c>
      <c r="K34" t="str">
        <f>IF(LEN(VLOOKUP($C34,[1]Main!$F$6:$AB$182,12,0))=0, "", VLOOKUP($C34,[1]Main!$F$6:$AB$182,12,0))</f>
        <v>Open</v>
      </c>
      <c r="L34" t="str">
        <f>IF(LEN(VLOOKUP($C34,[1]Main!$F$6:$AB$182,18,0))=0, "", VLOOKUP($C34,[1]Main!$F$6:$AB$182,18,0))</f>
        <v>Lukas</v>
      </c>
      <c r="M34" t="str">
        <f>IF(LEN(VLOOKUP($C34,[1]Main!$F$6:$AB$182,19,0))=0, "", VLOOKUP($C34,[1]Main!$F$6:$AB$182,19,0))</f>
        <v>Lukas</v>
      </c>
      <c r="N34" t="str">
        <f>IF(LEN(VLOOKUP($C34,[1]Main!$F$6:$AB$182,20,0))=0, "", VLOOKUP($C34,[1]Main!$F$6:$AB$182,20,0))</f>
        <v/>
      </c>
      <c r="O34" t="str">
        <f>IF(LEN(VLOOKUP($C34,[1]Main!$F$6:$AB$182,21,0))=0, "", VLOOKUP($C34,[1]Main!$F$6:$AB$182,21,0))</f>
        <v/>
      </c>
      <c r="P34" t="str">
        <f>IF(LEN(VLOOKUP($C34,[1]Main!$F$6:$AB$182,22,0))=0, "", VLOOKUP($C34,[1]Main!$F$6:$AB$182,22,0))</f>
        <v/>
      </c>
      <c r="Q34" t="str">
        <f>IF(LEN(VLOOKUP($C34,[1]Main!$F$6:$AB$182,23,0))=0, "", VLOOKUP($C34,[1]Main!$F$6:$AB$182,23,0))</f>
        <v/>
      </c>
    </row>
    <row r="35" spans="1:17">
      <c r="A35" t="str">
        <v>being discussed</v>
      </c>
      <c r="B35" s="14" t="str">
        <v>?</v>
      </c>
      <c r="C35" s="14" t="str">
        <v xml:space="preserve">SD Hamburg land </v>
      </c>
      <c r="D35" t="str">
        <f>IF(LEN(VLOOKUP($C35,[1]Main!$F$6:$AB$182,2,0))=0, "", VLOOKUP($C35,[1]Main!$F$6:$AB$182,2,0))</f>
        <v>securing land in Hamburg for decarbonization opportunities</v>
      </c>
      <c r="E35" t="str">
        <f>IF(LEN(VLOOKUP($C35,[1]Main!$F$6:$AB$182,3,0))=0, "", VLOOKUP($C35,[1]Main!$F$6:$AB$182,3,0))</f>
        <v>GER</v>
      </c>
      <c r="F35" t="str">
        <f>IF(LEN(VLOOKUP($C35,[1]Main!$F$6:$AB$182,4,0))=0, "", VLOOKUP($C35,[1]Main!$F$6:$AB$182,4,0))</f>
        <v>SD</v>
      </c>
      <c r="G35" t="str">
        <f>IF(LEN(VLOOKUP($C35,[1]Main!$F$6:$AB$182,5,0))=0, "", VLOOKUP($C35,[1]Main!$F$6:$AB$182,5,0))</f>
        <v>SD Approving Body</v>
      </c>
      <c r="H35" t="str">
        <f>IF(LEN(VLOOKUP($C35,[1]Main!$F$6:$AB$182,7,0))=0, "", VLOOKUP($C35,[1]Main!$F$6:$AB$182,7,0))</f>
        <v>Decarbonization</v>
      </c>
      <c r="I35" t="str">
        <f>IF(LEN(VLOOKUP($C35,[1]Main!$F$6:$AB$182,8,0))=0, "", VLOOKUP($C35,[1]Main!$F$6:$AB$182,8,0))</f>
        <v>Micheal Huskens</v>
      </c>
      <c r="J35" t="str">
        <f>IF(LEN(VLOOKUP($C35,[1]Main!$F$6:$AB$182,10,0))=0, "", VLOOKUP($C35,[1]Main!$F$6:$AB$182,10,0))</f>
        <v>Watchlist</v>
      </c>
      <c r="K35" t="str">
        <f>IF(LEN(VLOOKUP($C35,[1]Main!$F$6:$AB$182,12,0))=0, "", VLOOKUP($C35,[1]Main!$F$6:$AB$182,12,0))</f>
        <v>Open</v>
      </c>
      <c r="L35" t="str">
        <f>IF(LEN(VLOOKUP($C35,[1]Main!$F$6:$AB$182,18,0))=0, "", VLOOKUP($C35,[1]Main!$F$6:$AB$182,18,0))</f>
        <v>Hagen</v>
      </c>
      <c r="M35" t="str">
        <f>IF(LEN(VLOOKUP($C35,[1]Main!$F$6:$AB$182,19,0))=0, "", VLOOKUP($C35,[1]Main!$F$6:$AB$182,19,0))</f>
        <v/>
      </c>
      <c r="N35" t="str">
        <f>IF(LEN(VLOOKUP($C35,[1]Main!$F$6:$AB$182,20,0))=0, "", VLOOKUP($C35,[1]Main!$F$6:$AB$182,20,0))</f>
        <v/>
      </c>
      <c r="O35" t="str">
        <f>IF(LEN(VLOOKUP($C35,[1]Main!$F$6:$AB$182,21,0))=0, "", VLOOKUP($C35,[1]Main!$F$6:$AB$182,21,0))</f>
        <v/>
      </c>
      <c r="P35" t="str">
        <f>IF(LEN(VLOOKUP($C35,[1]Main!$F$6:$AB$182,22,0))=0, "", VLOOKUP($C35,[1]Main!$F$6:$AB$182,22,0))</f>
        <v>Hagen</v>
      </c>
      <c r="Q35" t="str">
        <f>IF(LEN(VLOOKUP($C35,[1]Main!$F$6:$AB$182,23,0))=0, "", VLOOKUP($C35,[1]Main!$F$6:$AB$182,23,0))</f>
        <v/>
      </c>
    </row>
    <row r="36" spans="1:17">
      <c r="A36" t="str">
        <v>frozen until YE</v>
      </c>
      <c r="B36" s="14" t="str">
        <v>?</v>
      </c>
      <c r="C36" s="14" t="str">
        <v>SD Maasvlakte CCGT</v>
      </c>
      <c r="D36" t="str">
        <f>IF(LEN(VLOOKUP($C36,[1]Main!$F$6:$AB$182,2,0))=0, "", VLOOKUP($C36,[1]Main!$F$6:$AB$182,2,0))</f>
        <v>Challenged by dropof claim ( discussing with Siemens)</v>
      </c>
      <c r="E36" t="str">
        <f>IF(LEN(VLOOKUP($C36,[1]Main!$F$6:$AB$182,3,0))=0, "", VLOOKUP($C36,[1]Main!$F$6:$AB$182,3,0))</f>
        <v>NL</v>
      </c>
      <c r="F36" t="str">
        <f>IF(LEN(VLOOKUP($C36,[1]Main!$F$6:$AB$182,4,0))=0, "", VLOOKUP($C36,[1]Main!$F$6:$AB$182,4,0))</f>
        <v>SD</v>
      </c>
      <c r="G36" t="str">
        <f>IF(LEN(VLOOKUP($C36,[1]Main!$F$6:$AB$182,5,0))=0, "", VLOOKUP($C36,[1]Main!$F$6:$AB$182,5,0))</f>
        <v>SD Approving Body</v>
      </c>
      <c r="H36" t="str">
        <f>IF(LEN(VLOOKUP($C36,[1]Main!$F$6:$AB$182,7,0))=0, "", VLOOKUP($C36,[1]Main!$F$6:$AB$182,7,0))</f>
        <v>Asset Development</v>
      </c>
      <c r="I36" t="str">
        <f>IF(LEN(VLOOKUP($C36,[1]Main!$F$6:$AB$182,8,0))=0, "", VLOOKUP($C36,[1]Main!$F$6:$AB$182,8,0))</f>
        <v>Alex Micajkov</v>
      </c>
      <c r="J36" t="str">
        <f>IF(LEN(VLOOKUP($C36,[1]Main!$F$6:$AB$182,10,0))=0, "", VLOOKUP($C36,[1]Main!$F$6:$AB$182,10,0))</f>
        <v>Watchlist</v>
      </c>
      <c r="K36" t="str">
        <f>IF(LEN(VLOOKUP($C36,[1]Main!$F$6:$AB$182,12,0))=0, "", VLOOKUP($C36,[1]Main!$F$6:$AB$182,12,0))</f>
        <v>Open</v>
      </c>
      <c r="L36" t="str">
        <f>IF(LEN(VLOOKUP($C36,[1]Main!$F$6:$AB$182,18,0))=0, "", VLOOKUP($C36,[1]Main!$F$6:$AB$182,18,0))</f>
        <v/>
      </c>
      <c r="M36" t="str">
        <f>IF(LEN(VLOOKUP($C36,[1]Main!$F$6:$AB$182,19,0))=0, "", VLOOKUP($C36,[1]Main!$F$6:$AB$182,19,0))</f>
        <v/>
      </c>
      <c r="N36" t="str">
        <f>IF(LEN(VLOOKUP($C36,[1]Main!$F$6:$AB$182,20,0))=0, "", VLOOKUP($C36,[1]Main!$F$6:$AB$182,20,0))</f>
        <v/>
      </c>
      <c r="O36" t="str">
        <f>IF(LEN(VLOOKUP($C36,[1]Main!$F$6:$AB$182,21,0))=0, "", VLOOKUP($C36,[1]Main!$F$6:$AB$182,21,0))</f>
        <v/>
      </c>
      <c r="P36" t="str">
        <f>IF(LEN(VLOOKUP($C36,[1]Main!$F$6:$AB$182,22,0))=0, "", VLOOKUP($C36,[1]Main!$F$6:$AB$182,22,0))</f>
        <v/>
      </c>
      <c r="Q36" t="str">
        <f>IF(LEN(VLOOKUP($C36,[1]Main!$F$6:$AB$182,23,0))=0, "", VLOOKUP($C36,[1]Main!$F$6:$AB$182,23,0))</f>
        <v/>
      </c>
    </row>
    <row r="37" spans="1:17">
      <c r="A37" t="str">
        <v>ON HOLD - LOW likelihood</v>
      </c>
      <c r="B37" s="14" t="str">
        <v>?</v>
      </c>
      <c r="C37" s="14" t="str">
        <v>SD ICS Velocys / Altalto Concept Design</v>
      </c>
      <c r="D37" t="str">
        <f>IF(LEN(VLOOKUP($C37,[1]Main!$F$6:$AB$182,2,0))=0, "", VLOOKUP($C37,[1]Main!$F$6:$AB$182,2,0))</f>
        <v>Innovative ICS solution UK - green energy supply for air fuel</v>
      </c>
      <c r="E37" t="str">
        <f>IF(LEN(VLOOKUP($C37,[1]Main!$F$6:$AB$182,3,0))=0, "", VLOOKUP($C37,[1]Main!$F$6:$AB$182,3,0))</f>
        <v>UK</v>
      </c>
      <c r="F37" t="str">
        <f>IF(LEN(VLOOKUP($C37,[1]Main!$F$6:$AB$182,4,0))=0, "", VLOOKUP($C37,[1]Main!$F$6:$AB$182,4,0))</f>
        <v>SD</v>
      </c>
      <c r="G37" t="str">
        <f>IF(LEN(VLOOKUP($C37,[1]Main!$F$6:$AB$182,5,0))=0, "", VLOOKUP($C37,[1]Main!$F$6:$AB$182,5,0))</f>
        <v>SD Approving Body</v>
      </c>
      <c r="H37" t="str">
        <f>IF(LEN(VLOOKUP($C37,[1]Main!$F$6:$AB$182,7,0))=0, "", VLOOKUP($C37,[1]Main!$F$6:$AB$182,7,0))</f>
        <v>ICS</v>
      </c>
      <c r="I37" t="str">
        <f>IF(LEN(VLOOKUP($C37,[1]Main!$F$6:$AB$182,8,0))=0, "", VLOOKUP($C37,[1]Main!$F$6:$AB$182,8,0))</f>
        <v>Jon Cooper</v>
      </c>
      <c r="J37" t="str">
        <f>IF(LEN(VLOOKUP($C37,[1]Main!$F$6:$AB$182,10,0))=0, "", VLOOKUP($C37,[1]Main!$F$6:$AB$182,10,0))</f>
        <v>Watchlist</v>
      </c>
      <c r="K37" t="str">
        <f>IF(LEN(VLOOKUP($C37,[1]Main!$F$6:$AB$182,12,0))=0, "", VLOOKUP($C37,[1]Main!$F$6:$AB$182,12,0))</f>
        <v>Open</v>
      </c>
      <c r="L37" t="str">
        <f>IF(LEN(VLOOKUP($C37,[1]Main!$F$6:$AB$182,18,0))=0, "", VLOOKUP($C37,[1]Main!$F$6:$AB$182,18,0))</f>
        <v>Frederik</v>
      </c>
      <c r="M37" t="str">
        <f>IF(LEN(VLOOKUP($C37,[1]Main!$F$6:$AB$182,19,0))=0, "", VLOOKUP($C37,[1]Main!$F$6:$AB$182,19,0))</f>
        <v>Giorgio</v>
      </c>
      <c r="N37" t="str">
        <f>IF(LEN(VLOOKUP($C37,[1]Main!$F$6:$AB$182,20,0))=0, "", VLOOKUP($C37,[1]Main!$F$6:$AB$182,20,0))</f>
        <v>Frederik</v>
      </c>
      <c r="O37" t="str">
        <f>IF(LEN(VLOOKUP($C37,[1]Main!$F$6:$AB$182,21,0))=0, "", VLOOKUP($C37,[1]Main!$F$6:$AB$182,21,0))</f>
        <v/>
      </c>
      <c r="P37" t="str">
        <f>IF(LEN(VLOOKUP($C37,[1]Main!$F$6:$AB$182,22,0))=0, "", VLOOKUP($C37,[1]Main!$F$6:$AB$182,22,0))</f>
        <v/>
      </c>
      <c r="Q37" t="str">
        <f>IF(LEN(VLOOKUP($C37,[1]Main!$F$6:$AB$182,23,0))=0, "", VLOOKUP($C37,[1]Main!$F$6:$AB$182,23,0))</f>
        <v/>
      </c>
    </row>
    <row r="38" spans="1:17">
      <c r="A38" t="str">
        <v>Silent</v>
      </c>
      <c r="B38" s="14" t="str">
        <v>?</v>
      </c>
      <c r="C38" s="14" t="str">
        <v>sSD Neptune</v>
      </c>
      <c r="D38" t="str">
        <f>IF(LEN(VLOOKUP($C38,[1]Main!$F$6:$AB$182,2,0))=0, "", VLOOKUP($C38,[1]Main!$F$6:$AB$182,2,0))</f>
        <v>8.5 bcm p.a. Black sea gas field in Romania</v>
      </c>
      <c r="E38" t="str">
        <f>IF(LEN(VLOOKUP($C38,[1]Main!$F$6:$AB$182,3,0))=0, "", VLOOKUP($C38,[1]Main!$F$6:$AB$182,3,0))</f>
        <v>RO/HU/AT</v>
      </c>
      <c r="F38" t="str">
        <f>IF(LEN(VLOOKUP($C38,[1]Main!$F$6:$AB$182,4,0))=0, "", VLOOKUP($C38,[1]Main!$F$6:$AB$182,4,0))</f>
        <v>sSD</v>
      </c>
      <c r="G38" t="str">
        <f>IF(LEN(VLOOKUP($C38,[1]Main!$F$6:$AB$182,5,0))=0, "", VLOOKUP($C38,[1]Main!$F$6:$AB$182,5,0))</f>
        <v>SD Approving Body</v>
      </c>
      <c r="H38" t="str">
        <f>IF(LEN(VLOOKUP($C38,[1]Main!$F$6:$AB$182,7,0))=0, "", VLOOKUP($C38,[1]Main!$F$6:$AB$182,7,0))</f>
        <v/>
      </c>
      <c r="I38" t="str">
        <f>IF(LEN(VLOOKUP($C38,[1]Main!$F$6:$AB$182,8,0))=0, "", VLOOKUP($C38,[1]Main!$F$6:$AB$182,8,0))</f>
        <v>Arp, Peter</v>
      </c>
      <c r="J38" t="str">
        <f>IF(LEN(VLOOKUP($C38,[1]Main!$F$6:$AB$182,10,0))=0, "", VLOOKUP($C38,[1]Main!$F$6:$AB$182,10,0))</f>
        <v>Watchlist</v>
      </c>
      <c r="K38" t="str">
        <f>IF(LEN(VLOOKUP($C38,[1]Main!$F$6:$AB$182,12,0))=0, "", VLOOKUP($C38,[1]Main!$F$6:$AB$182,12,0))</f>
        <v>Open</v>
      </c>
      <c r="L38" t="str">
        <f>IF(LEN(VLOOKUP($C38,[1]Main!$F$6:$AB$182,18,0))=0, "", VLOOKUP($C38,[1]Main!$F$6:$AB$182,18,0))</f>
        <v>Sergii</v>
      </c>
      <c r="M38" t="str">
        <f>IF(LEN(VLOOKUP($C38,[1]Main!$F$6:$AB$182,19,0))=0, "", VLOOKUP($C38,[1]Main!$F$6:$AB$182,19,0))</f>
        <v>Sergii</v>
      </c>
      <c r="N38" t="str">
        <f>IF(LEN(VLOOKUP($C38,[1]Main!$F$6:$AB$182,20,0))=0, "", VLOOKUP($C38,[1]Main!$F$6:$AB$182,20,0))</f>
        <v>Roberto/Martina</v>
      </c>
      <c r="O38" t="str">
        <f>IF(LEN(VLOOKUP($C38,[1]Main!$F$6:$AB$182,21,0))=0, "", VLOOKUP($C38,[1]Main!$F$6:$AB$182,21,0))</f>
        <v/>
      </c>
      <c r="P38" t="str">
        <f>IF(LEN(VLOOKUP($C38,[1]Main!$F$6:$AB$182,22,0))=0, "", VLOOKUP($C38,[1]Main!$F$6:$AB$182,22,0))</f>
        <v/>
      </c>
      <c r="Q38" t="str">
        <f>IF(LEN(VLOOKUP($C38,[1]Main!$F$6:$AB$182,23,0))=0, "", VLOOKUP($C38,[1]Main!$F$6:$AB$182,23,0))</f>
        <v/>
      </c>
    </row>
    <row r="39" spans="1:17">
      <c r="A39" t="str">
        <v>final FD in Q4-23</v>
      </c>
      <c r="B39" s="14" t="str">
        <v>?</v>
      </c>
      <c r="C39" s="14" t="str">
        <v>FD Germany Easter Package</v>
      </c>
      <c r="D39" t="str">
        <f>IF(LEN(VLOOKUP($C39,[1]Main!$F$6:$AB$182,2,0))=0, "", VLOOKUP($C39,[1]Main!$F$6:$AB$182,2,0))</f>
        <v>Irsching (maybe) &amp; Huntorf w/ Siemens</v>
      </c>
      <c r="E39" t="str">
        <f>IF(LEN(VLOOKUP($C39,[1]Main!$F$6:$AB$182,3,0))=0, "", VLOOKUP($C39,[1]Main!$F$6:$AB$182,3,0))</f>
        <v>GER</v>
      </c>
      <c r="F39" t="str">
        <f>IF(LEN(VLOOKUP($C39,[1]Main!$F$6:$AB$182,4,0))=0, "", VLOOKUP($C39,[1]Main!$F$6:$AB$182,4,0))</f>
        <v>SD</v>
      </c>
      <c r="G39" t="str">
        <f>IF(LEN(VLOOKUP($C39,[1]Main!$F$6:$AB$182,5,0))=0, "", VLOOKUP($C39,[1]Main!$F$6:$AB$182,5,0))</f>
        <v>SD Approving Body</v>
      </c>
      <c r="H39" t="str">
        <f>IF(LEN(VLOOKUP($C39,[1]Main!$F$6:$AB$182,7,0))=0, "", VLOOKUP($C39,[1]Main!$F$6:$AB$182,7,0))</f>
        <v>Asset Development</v>
      </c>
      <c r="I39" t="str">
        <f>IF(LEN(VLOOKUP($C39,[1]Main!$F$6:$AB$182,8,0))=0, "", VLOOKUP($C39,[1]Main!$F$6:$AB$182,8,0))</f>
        <v/>
      </c>
      <c r="J39" t="str">
        <f>IF(LEN(VLOOKUP($C39,[1]Main!$F$6:$AB$182,10,0))=0, "", VLOOKUP($C39,[1]Main!$F$6:$AB$182,10,0))</f>
        <v>Watchlist</v>
      </c>
      <c r="K39" t="str">
        <f>IF(LEN(VLOOKUP($C39,[1]Main!$F$6:$AB$182,12,0))=0, "", VLOOKUP($C39,[1]Main!$F$6:$AB$182,12,0))</f>
        <v>Open</v>
      </c>
      <c r="L39" t="str">
        <f>IF(LEN(VLOOKUP($C39,[1]Main!$F$6:$AB$182,18,0))=0, "", VLOOKUP($C39,[1]Main!$F$6:$AB$182,18,0))</f>
        <v/>
      </c>
      <c r="M39" t="str">
        <f>IF(LEN(VLOOKUP($C39,[1]Main!$F$6:$AB$182,19,0))=0, "", VLOOKUP($C39,[1]Main!$F$6:$AB$182,19,0))</f>
        <v/>
      </c>
      <c r="N39" t="str">
        <f>IF(LEN(VLOOKUP($C39,[1]Main!$F$6:$AB$182,20,0))=0, "", VLOOKUP($C39,[1]Main!$F$6:$AB$182,20,0))</f>
        <v/>
      </c>
      <c r="O39" t="str">
        <f>IF(LEN(VLOOKUP($C39,[1]Main!$F$6:$AB$182,21,0))=0, "", VLOOKUP($C39,[1]Main!$F$6:$AB$182,21,0))</f>
        <v/>
      </c>
      <c r="P39" t="str">
        <f>IF(LEN(VLOOKUP($C39,[1]Main!$F$6:$AB$182,22,0))=0, "", VLOOKUP($C39,[1]Main!$F$6:$AB$182,22,0))</f>
        <v/>
      </c>
      <c r="Q39" t="str">
        <f>IF(LEN(VLOOKUP($C39,[1]Main!$F$6:$AB$182,23,0))=0, "", VLOOKUP($C39,[1]Main!$F$6:$AB$182,23,0))</f>
        <v/>
      </c>
    </row>
    <row r="40" spans="1:17">
      <c r="A40">
        <v>0</v>
      </c>
      <c r="B40" s="14" t="str">
        <v>?</v>
      </c>
      <c r="C40" s="14" t="str">
        <v>FD Biomethane midstream Enagas Renovable</v>
      </c>
      <c r="D40" t="str">
        <f>IF(LEN(VLOOKUP($C40,[1]Main!$F$6:$AB$182,2,0))=0, "", VLOOKUP($C40,[1]Main!$F$6:$AB$182,2,0))</f>
        <v>Deal in Spain with Enagas Renovable. From the deal description it has LTV&gt;400m and P95&gt;25m</v>
      </c>
      <c r="E40" t="str">
        <f>IF(LEN(VLOOKUP($C40,[1]Main!$F$6:$AB$182,3,0))=0, "", VLOOKUP($C40,[1]Main!$F$6:$AB$182,3,0))</f>
        <v>SPA</v>
      </c>
      <c r="F40" t="str">
        <f>IF(LEN(VLOOKUP($C40,[1]Main!$F$6:$AB$182,4,0))=0, "", VLOOKUP($C40,[1]Main!$F$6:$AB$182,4,0))</f>
        <v>FD</v>
      </c>
      <c r="G40" t="str">
        <f>IF(LEN(VLOOKUP($C40,[1]Main!$F$6:$AB$182,5,0))=0, "", VLOOKUP($C40,[1]Main!$F$6:$AB$182,5,0))</f>
        <v>BoM</v>
      </c>
      <c r="H40" t="str">
        <f>IF(LEN(VLOOKUP($C40,[1]Main!$F$6:$AB$182,7,0))=0, "", VLOOKUP($C40,[1]Main!$F$6:$AB$182,7,0))</f>
        <v>Biomethane</v>
      </c>
      <c r="I40" t="str">
        <f>IF(LEN(VLOOKUP($C40,[1]Main!$F$6:$AB$182,8,0))=0, "", VLOOKUP($C40,[1]Main!$F$6:$AB$182,8,0))</f>
        <v>Patricia Gutierrez Blanco</v>
      </c>
      <c r="J40" t="str">
        <f>IF(LEN(VLOOKUP($C40,[1]Main!$F$6:$AB$182,10,0))=0, "", VLOOKUP($C40,[1]Main!$F$6:$AB$182,10,0))</f>
        <v>Watchlist</v>
      </c>
      <c r="K40" t="str">
        <f>IF(LEN(VLOOKUP($C40,[1]Main!$F$6:$AB$182,12,0))=0, "", VLOOKUP($C40,[1]Main!$F$6:$AB$182,12,0))</f>
        <v>Open</v>
      </c>
      <c r="L40" t="str">
        <f>IF(LEN(VLOOKUP($C40,[1]Main!$F$6:$AB$182,18,0))=0, "", VLOOKUP($C40,[1]Main!$F$6:$AB$182,18,0))</f>
        <v/>
      </c>
      <c r="M40" t="str">
        <f>IF(LEN(VLOOKUP($C40,[1]Main!$F$6:$AB$182,19,0))=0, "", VLOOKUP($C40,[1]Main!$F$6:$AB$182,19,0))</f>
        <v>Sergii</v>
      </c>
      <c r="N40" t="str">
        <f>IF(LEN(VLOOKUP($C40,[1]Main!$F$6:$AB$182,20,0))=0, "", VLOOKUP($C40,[1]Main!$F$6:$AB$182,20,0))</f>
        <v/>
      </c>
      <c r="O40" t="str">
        <f>IF(LEN(VLOOKUP($C40,[1]Main!$F$6:$AB$182,21,0))=0, "", VLOOKUP($C40,[1]Main!$F$6:$AB$182,21,0))</f>
        <v/>
      </c>
      <c r="P40" t="str">
        <f>IF(LEN(VLOOKUP($C40,[1]Main!$F$6:$AB$182,22,0))=0, "", VLOOKUP($C40,[1]Main!$F$6:$AB$182,22,0))</f>
        <v/>
      </c>
      <c r="Q40" t="str">
        <f>IF(LEN(VLOOKUP($C40,[1]Main!$F$6:$AB$182,23,0))=0, "", VLOOKUP($C40,[1]Main!$F$6:$AB$182,23,0))</f>
        <v/>
      </c>
    </row>
    <row r="41" spans="1:17">
      <c r="A41">
        <v>0</v>
      </c>
      <c r="B41" s="14" t="str">
        <v>?</v>
      </c>
      <c r="C41" s="14" t="str">
        <v>SD Hamburg green fuels IKOZUKA</v>
      </c>
      <c r="D41" t="str">
        <f>IF(LEN(VLOOKUP($C41,[1]Main!$F$6:$AB$182,2,0))=0, "", VLOOKUP($C41,[1]Main!$F$6:$AB$182,2,0))</f>
        <v/>
      </c>
      <c r="E41" t="str">
        <f>IF(LEN(VLOOKUP($C41,[1]Main!$F$6:$AB$182,3,0))=0, "", VLOOKUP($C41,[1]Main!$F$6:$AB$182,3,0))</f>
        <v>GER</v>
      </c>
      <c r="F41" t="str">
        <f>IF(LEN(VLOOKUP($C41,[1]Main!$F$6:$AB$182,4,0))=0, "", VLOOKUP($C41,[1]Main!$F$6:$AB$182,4,0))</f>
        <v>SD</v>
      </c>
      <c r="G41" t="str">
        <f>IF(LEN(VLOOKUP($C41,[1]Main!$F$6:$AB$182,5,0))=0, "", VLOOKUP($C41,[1]Main!$F$6:$AB$182,5,0))</f>
        <v>SD Approving Body</v>
      </c>
      <c r="H41" t="str">
        <f>IF(LEN(VLOOKUP($C41,[1]Main!$F$6:$AB$182,7,0))=0, "", VLOOKUP($C41,[1]Main!$F$6:$AB$182,7,0))</f>
        <v/>
      </c>
      <c r="I41" t="str">
        <f>IF(LEN(VLOOKUP($C41,[1]Main!$F$6:$AB$182,8,0))=0, "", VLOOKUP($C41,[1]Main!$F$6:$AB$182,8,0))</f>
        <v/>
      </c>
      <c r="J41" t="str">
        <f>IF(LEN(VLOOKUP($C41,[1]Main!$F$6:$AB$182,10,0))=0, "", VLOOKUP($C41,[1]Main!$F$6:$AB$182,10,0))</f>
        <v>Watchlist</v>
      </c>
      <c r="K41" t="str">
        <f>IF(LEN(VLOOKUP($C41,[1]Main!$F$6:$AB$182,12,0))=0, "", VLOOKUP($C41,[1]Main!$F$6:$AB$182,12,0))</f>
        <v>Cancelled</v>
      </c>
      <c r="L41" t="str">
        <f>IF(LEN(VLOOKUP($C41,[1]Main!$F$6:$AB$182,18,0))=0, "", VLOOKUP($C41,[1]Main!$F$6:$AB$182,18,0))</f>
        <v/>
      </c>
      <c r="M41" t="str">
        <f>IF(LEN(VLOOKUP($C41,[1]Main!$F$6:$AB$182,19,0))=0, "", VLOOKUP($C41,[1]Main!$F$6:$AB$182,19,0))</f>
        <v/>
      </c>
      <c r="N41" t="str">
        <f>IF(LEN(VLOOKUP($C41,[1]Main!$F$6:$AB$182,20,0))=0, "", VLOOKUP($C41,[1]Main!$F$6:$AB$182,20,0))</f>
        <v/>
      </c>
      <c r="O41" t="str">
        <f>IF(LEN(VLOOKUP($C41,[1]Main!$F$6:$AB$182,21,0))=0, "", VLOOKUP($C41,[1]Main!$F$6:$AB$182,21,0))</f>
        <v/>
      </c>
      <c r="P41" t="str">
        <f>IF(LEN(VLOOKUP($C41,[1]Main!$F$6:$AB$182,22,0))=0, "", VLOOKUP($C41,[1]Main!$F$6:$AB$182,22,0))</f>
        <v>Hagen</v>
      </c>
      <c r="Q41" t="str">
        <f>IF(LEN(VLOOKUP($C41,[1]Main!$F$6:$AB$182,23,0))=0, "", VLOOKUP($C41,[1]Main!$F$6:$AB$182,23,0))</f>
        <v/>
      </c>
    </row>
    <row r="42" spans="1:17">
      <c r="A42">
        <v>0</v>
      </c>
      <c r="B42" s="14" t="str">
        <v>?</v>
      </c>
      <c r="C42" s="14" t="str">
        <v>Heat buffer</v>
      </c>
      <c r="D42" t="str">
        <f>IF(LEN(VLOOKUP($C42,[1]Main!$F$6:$AB$182,2,0))=0, "", VLOOKUP($C42,[1]Main!$F$6:$AB$182,2,0))</f>
        <v/>
      </c>
      <c r="E42" t="str">
        <f>IF(LEN(VLOOKUP($C42,[1]Main!$F$6:$AB$182,3,0))=0, "", VLOOKUP($C42,[1]Main!$F$6:$AB$182,3,0))</f>
        <v/>
      </c>
      <c r="F42" t="str">
        <f>IF(LEN(VLOOKUP($C42,[1]Main!$F$6:$AB$182,4,0))=0, "", VLOOKUP($C42,[1]Main!$F$6:$AB$182,4,0))</f>
        <v/>
      </c>
      <c r="G42" t="str">
        <f>IF(LEN(VLOOKUP($C42,[1]Main!$F$6:$AB$182,5,0))=0, "", VLOOKUP($C42,[1]Main!$F$6:$AB$182,5,0))</f>
        <v/>
      </c>
      <c r="H42" t="str">
        <f>IF(LEN(VLOOKUP($C42,[1]Main!$F$6:$AB$182,7,0))=0, "", VLOOKUP($C42,[1]Main!$F$6:$AB$182,7,0))</f>
        <v/>
      </c>
      <c r="I42" t="str">
        <f>IF(LEN(VLOOKUP($C42,[1]Main!$F$6:$AB$182,8,0))=0, "", VLOOKUP($C42,[1]Main!$F$6:$AB$182,8,0))</f>
        <v/>
      </c>
      <c r="J42" t="str">
        <f>IF(LEN(VLOOKUP($C42,[1]Main!$F$6:$AB$182,10,0))=0, "", VLOOKUP($C42,[1]Main!$F$6:$AB$182,10,0))</f>
        <v>Watchlist</v>
      </c>
      <c r="K42" t="str">
        <f>IF(LEN(VLOOKUP($C42,[1]Main!$F$6:$AB$182,12,0))=0, "", VLOOKUP($C42,[1]Main!$F$6:$AB$182,12,0))</f>
        <v>Open</v>
      </c>
      <c r="L42" t="str">
        <f>IF(LEN(VLOOKUP($C42,[1]Main!$F$6:$AB$182,18,0))=0, "", VLOOKUP($C42,[1]Main!$F$6:$AB$182,18,0))</f>
        <v/>
      </c>
      <c r="M42" t="str">
        <f>IF(LEN(VLOOKUP($C42,[1]Main!$F$6:$AB$182,19,0))=0, "", VLOOKUP($C42,[1]Main!$F$6:$AB$182,19,0))</f>
        <v/>
      </c>
      <c r="N42" t="str">
        <f>IF(LEN(VLOOKUP($C42,[1]Main!$F$6:$AB$182,20,0))=0, "", VLOOKUP($C42,[1]Main!$F$6:$AB$182,20,0))</f>
        <v/>
      </c>
      <c r="O42" t="str">
        <f>IF(LEN(VLOOKUP($C42,[1]Main!$F$6:$AB$182,21,0))=0, "", VLOOKUP($C42,[1]Main!$F$6:$AB$182,21,0))</f>
        <v/>
      </c>
      <c r="P42" t="str">
        <f>IF(LEN(VLOOKUP($C42,[1]Main!$F$6:$AB$182,22,0))=0, "", VLOOKUP($C42,[1]Main!$F$6:$AB$182,22,0))</f>
        <v/>
      </c>
      <c r="Q42" t="str">
        <f>IF(LEN(VLOOKUP($C42,[1]Main!$F$6:$AB$182,23,0))=0, "", VLOOKUP($C42,[1]Main!$F$6:$AB$182,23,0))</f>
        <v/>
      </c>
    </row>
    <row r="43" spans="1:17">
      <c r="A43" t="str">
        <v>on prep - briefing ? Dennis</v>
      </c>
      <c r="B43" s="14" t="str">
        <v>?</v>
      </c>
      <c r="C43" s="14" t="str">
        <v>FD Oman LNG</v>
      </c>
      <c r="D43" t="str">
        <f>IF(LEN(VLOOKUP($C43,[1]Main!$F$6:$AB$182,2,0))=0, "", VLOOKUP($C43,[1]Main!$F$6:$AB$182,2,0))</f>
        <v>willing to discuss shorter tenor</v>
      </c>
      <c r="E43" t="str">
        <f>IF(LEN(VLOOKUP($C43,[1]Main!$F$6:$AB$182,3,0))=0, "", VLOOKUP($C43,[1]Main!$F$6:$AB$182,3,0))</f>
        <v>ALL</v>
      </c>
      <c r="F43" t="str">
        <f>IF(LEN(VLOOKUP($C43,[1]Main!$F$6:$AB$182,4,0))=0, "", VLOOKUP($C43,[1]Main!$F$6:$AB$182,4,0))</f>
        <v>FD</v>
      </c>
      <c r="G43" t="str">
        <f>IF(LEN(VLOOKUP($C43,[1]Main!$F$6:$AB$182,5,0))=0, "", VLOOKUP($C43,[1]Main!$F$6:$AB$182,5,0))</f>
        <v>BoM</v>
      </c>
      <c r="H43" t="str">
        <f>IF(LEN(VLOOKUP($C43,[1]Main!$F$6:$AB$182,7,0))=0, "", VLOOKUP($C43,[1]Main!$F$6:$AB$182,7,0))</f>
        <v>LNG</v>
      </c>
      <c r="I43" t="str">
        <f>IF(LEN(VLOOKUP($C43,[1]Main!$F$6:$AB$182,8,0))=0, "", VLOOKUP($C43,[1]Main!$F$6:$AB$182,8,0))</f>
        <v/>
      </c>
      <c r="J43" t="str">
        <f>IF(LEN(VLOOKUP($C43,[1]Main!$F$6:$AB$182,10,0))=0, "", VLOOKUP($C43,[1]Main!$F$6:$AB$182,10,0))</f>
        <v>Watchlist</v>
      </c>
      <c r="K43" t="str">
        <f>IF(LEN(VLOOKUP($C43,[1]Main!$F$6:$AB$182,12,0))=0, "", VLOOKUP($C43,[1]Main!$F$6:$AB$182,12,0))</f>
        <v>Cancelled</v>
      </c>
      <c r="L43" t="str">
        <f>IF(LEN(VLOOKUP($C43,[1]Main!$F$6:$AB$182,18,0))=0, "", VLOOKUP($C43,[1]Main!$F$6:$AB$182,18,0))</f>
        <v>Dennis</v>
      </c>
      <c r="M43" t="str">
        <f>IF(LEN(VLOOKUP($C43,[1]Main!$F$6:$AB$182,19,0))=0, "", VLOOKUP($C43,[1]Main!$F$6:$AB$182,19,0))</f>
        <v>Walter</v>
      </c>
      <c r="N43" t="str">
        <f>IF(LEN(VLOOKUP($C43,[1]Main!$F$6:$AB$182,20,0))=0, "", VLOOKUP($C43,[1]Main!$F$6:$AB$182,20,0))</f>
        <v>Filippo, Damian</v>
      </c>
      <c r="O43" t="str">
        <f>IF(LEN(VLOOKUP($C43,[1]Main!$F$6:$AB$182,21,0))=0, "", VLOOKUP($C43,[1]Main!$F$6:$AB$182,21,0))</f>
        <v/>
      </c>
      <c r="P43" t="str">
        <f>IF(LEN(VLOOKUP($C43,[1]Main!$F$6:$AB$182,22,0))=0, "", VLOOKUP($C43,[1]Main!$F$6:$AB$182,22,0))</f>
        <v/>
      </c>
      <c r="Q43" t="str">
        <f>IF(LEN(VLOOKUP($C43,[1]Main!$F$6:$AB$182,23,0))=0, "", VLOOKUP($C43,[1]Main!$F$6:$AB$182,23,0))</f>
        <v/>
      </c>
    </row>
    <row r="44" spans="1:17">
      <c r="A44">
        <v>0</v>
      </c>
      <c r="B44" s="14" t="str">
        <v>Winter 2023</v>
      </c>
      <c r="C44" s="14" t="str">
        <v>FD Killingholme</v>
      </c>
      <c r="D44" t="str">
        <f>IF(LEN(VLOOKUP($C44,[1]Main!$F$6:$AB$182,2,0))=0, "", VLOOKUP($C44,[1]Main!$F$6:$AB$182,2,0))</f>
        <v/>
      </c>
      <c r="E44" t="str">
        <f>IF(LEN(VLOOKUP($C44,[1]Main!$F$6:$AB$182,3,0))=0, "", VLOOKUP($C44,[1]Main!$F$6:$AB$182,3,0))</f>
        <v>UK</v>
      </c>
      <c r="F44" t="str">
        <f>IF(LEN(VLOOKUP($C44,[1]Main!$F$6:$AB$182,4,0))=0, "", VLOOKUP($C44,[1]Main!$F$6:$AB$182,4,0))</f>
        <v/>
      </c>
      <c r="G44" t="str">
        <f>IF(LEN(VLOOKUP($C44,[1]Main!$F$6:$AB$182,5,0))=0, "", VLOOKUP($C44,[1]Main!$F$6:$AB$182,5,0))</f>
        <v/>
      </c>
      <c r="H44" t="str">
        <f>IF(LEN(VLOOKUP($C44,[1]Main!$F$6:$AB$182,7,0))=0, "", VLOOKUP($C44,[1]Main!$F$6:$AB$182,7,0))</f>
        <v/>
      </c>
      <c r="I44" t="str">
        <f>IF(LEN(VLOOKUP($C44,[1]Main!$F$6:$AB$182,8,0))=0, "", VLOOKUP($C44,[1]Main!$F$6:$AB$182,8,0))</f>
        <v/>
      </c>
      <c r="J44" t="str">
        <f>IF(LEN(VLOOKUP($C44,[1]Main!$F$6:$AB$182,10,0))=0, "", VLOOKUP($C44,[1]Main!$F$6:$AB$182,10,0))</f>
        <v>Pipeline</v>
      </c>
      <c r="K44" t="str">
        <f>IF(LEN(VLOOKUP($C44,[1]Main!$F$6:$AB$182,12,0))=0, "", VLOOKUP($C44,[1]Main!$F$6:$AB$182,12,0))</f>
        <v>Open</v>
      </c>
      <c r="L44" t="str">
        <f>IF(LEN(VLOOKUP($C44,[1]Main!$F$6:$AB$182,18,0))=0, "", VLOOKUP($C44,[1]Main!$F$6:$AB$182,18,0))</f>
        <v/>
      </c>
      <c r="M44" t="str">
        <f>IF(LEN(VLOOKUP($C44,[1]Main!$F$6:$AB$182,19,0))=0, "", VLOOKUP($C44,[1]Main!$F$6:$AB$182,19,0))</f>
        <v/>
      </c>
      <c r="N44" t="str">
        <f>IF(LEN(VLOOKUP($C44,[1]Main!$F$6:$AB$182,20,0))=0, "", VLOOKUP($C44,[1]Main!$F$6:$AB$182,20,0))</f>
        <v/>
      </c>
      <c r="O44" t="str">
        <f>IF(LEN(VLOOKUP($C44,[1]Main!$F$6:$AB$182,21,0))=0, "", VLOOKUP($C44,[1]Main!$F$6:$AB$182,21,0))</f>
        <v/>
      </c>
      <c r="P44" t="str">
        <f>IF(LEN(VLOOKUP($C44,[1]Main!$F$6:$AB$182,22,0))=0, "", VLOOKUP($C44,[1]Main!$F$6:$AB$182,22,0))</f>
        <v/>
      </c>
      <c r="Q44" t="str">
        <f>IF(LEN(VLOOKUP($C44,[1]Main!$F$6:$AB$182,23,0))=0, "", VLOOKUP($C44,[1]Main!$F$6:$AB$182,23,0))</f>
        <v/>
      </c>
    </row>
    <row r="45" spans="1:17">
      <c r="A45">
        <v>0</v>
      </c>
      <c r="B45" s="14" t="str">
        <v>end of year</v>
      </c>
      <c r="C45" s="14" t="str">
        <v>BS Pre feed study compressed air (res to H2)</v>
      </c>
      <c r="D45" t="str">
        <f>IF(LEN(VLOOKUP($C45,[1]Main!$F$6:$AB$182,2,0))=0, "", VLOOKUP($C45,[1]Main!$F$6:$AB$182,2,0))</f>
        <v/>
      </c>
      <c r="E45" t="str">
        <f>IF(LEN(VLOOKUP($C45,[1]Main!$F$6:$AB$182,3,0))=0, "", VLOOKUP($C45,[1]Main!$F$6:$AB$182,3,0))</f>
        <v>GER</v>
      </c>
      <c r="F45" t="str">
        <f>IF(LEN(VLOOKUP($C45,[1]Main!$F$6:$AB$182,4,0))=0, "", VLOOKUP($C45,[1]Main!$F$6:$AB$182,4,0))</f>
        <v>BS</v>
      </c>
      <c r="G45" t="str">
        <f>IF(LEN(VLOOKUP($C45,[1]Main!$F$6:$AB$182,5,0))=0, "", VLOOKUP($C45,[1]Main!$F$6:$AB$182,5,0))</f>
        <v>BoM</v>
      </c>
      <c r="H45" t="str">
        <f>IF(LEN(VLOOKUP($C45,[1]Main!$F$6:$AB$182,7,0))=0, "", VLOOKUP($C45,[1]Main!$F$6:$AB$182,7,0))</f>
        <v/>
      </c>
      <c r="I45" t="str">
        <f>IF(LEN(VLOOKUP($C45,[1]Main!$F$6:$AB$182,8,0))=0, "", VLOOKUP($C45,[1]Main!$F$6:$AB$182,8,0))</f>
        <v/>
      </c>
      <c r="J45" t="str">
        <f>IF(LEN(VLOOKUP($C45,[1]Main!$F$6:$AB$182,10,0))=0, "", VLOOKUP($C45,[1]Main!$F$6:$AB$182,10,0))</f>
        <v>Pipeline</v>
      </c>
      <c r="K45" t="str">
        <f>IF(LEN(VLOOKUP($C45,[1]Main!$F$6:$AB$182,12,0))=0, "", VLOOKUP($C45,[1]Main!$F$6:$AB$182,12,0))</f>
        <v>Open</v>
      </c>
      <c r="L45" t="str">
        <f>IF(LEN(VLOOKUP($C45,[1]Main!$F$6:$AB$182,18,0))=0, "", VLOOKUP($C45,[1]Main!$F$6:$AB$182,18,0))</f>
        <v/>
      </c>
      <c r="M45" t="str">
        <f>IF(LEN(VLOOKUP($C45,[1]Main!$F$6:$AB$182,19,0))=0, "", VLOOKUP($C45,[1]Main!$F$6:$AB$182,19,0))</f>
        <v/>
      </c>
      <c r="N45" t="str">
        <f>IF(LEN(VLOOKUP($C45,[1]Main!$F$6:$AB$182,20,0))=0, "", VLOOKUP($C45,[1]Main!$F$6:$AB$182,20,0))</f>
        <v/>
      </c>
      <c r="O45" t="str">
        <f>IF(LEN(VLOOKUP($C45,[1]Main!$F$6:$AB$182,21,0))=0, "", VLOOKUP($C45,[1]Main!$F$6:$AB$182,21,0))</f>
        <v/>
      </c>
      <c r="P45" t="str">
        <f>IF(LEN(VLOOKUP($C45,[1]Main!$F$6:$AB$182,22,0))=0, "", VLOOKUP($C45,[1]Main!$F$6:$AB$182,22,0))</f>
        <v/>
      </c>
      <c r="Q45" t="str">
        <f>IF(LEN(VLOOKUP($C45,[1]Main!$F$6:$AB$182,23,0))=0, "", VLOOKUP($C45,[1]Main!$F$6:$AB$182,23,0))</f>
        <v/>
      </c>
    </row>
    <row r="46" spans="1:17">
      <c r="A46">
        <v>0</v>
      </c>
      <c r="B46" s="14" t="str">
        <v>Q1</v>
      </c>
      <c r="C46" s="14" t="str">
        <v>DUBAI/BIOERDGAS/BBL?</v>
      </c>
      <c r="D46" t="str">
        <f>IF(LEN(VLOOKUP($C46,[1]Main!$F$6:$AB$182,2,0))=0, "", VLOOKUP($C46,[1]Main!$F$6:$AB$182,2,0))</f>
        <v>M&amp;A sell list (Q1 earliest)</v>
      </c>
      <c r="E46" t="str">
        <f>IF(LEN(VLOOKUP($C46,[1]Main!$F$6:$AB$182,3,0))=0, "", VLOOKUP($C46,[1]Main!$F$6:$AB$182,3,0))</f>
        <v>Dubai</v>
      </c>
      <c r="F46" t="str">
        <f>IF(LEN(VLOOKUP($C46,[1]Main!$F$6:$AB$182,4,0))=0, "", VLOOKUP($C46,[1]Main!$F$6:$AB$182,4,0))</f>
        <v/>
      </c>
      <c r="G46" t="str">
        <f>IF(LEN(VLOOKUP($C46,[1]Main!$F$6:$AB$182,5,0))=0, "", VLOOKUP($C46,[1]Main!$F$6:$AB$182,5,0))</f>
        <v/>
      </c>
      <c r="H46" t="str">
        <f>IF(LEN(VLOOKUP($C46,[1]Main!$F$6:$AB$182,7,0))=0, "", VLOOKUP($C46,[1]Main!$F$6:$AB$182,7,0))</f>
        <v/>
      </c>
      <c r="I46" t="str">
        <f>IF(LEN(VLOOKUP($C46,[1]Main!$F$6:$AB$182,8,0))=0, "", VLOOKUP($C46,[1]Main!$F$6:$AB$182,8,0))</f>
        <v/>
      </c>
      <c r="J46" t="str">
        <f>IF(LEN(VLOOKUP($C46,[1]Main!$F$6:$AB$182,10,0))=0, "", VLOOKUP($C46,[1]Main!$F$6:$AB$182,10,0))</f>
        <v>Watchlist</v>
      </c>
      <c r="K46" t="str">
        <f>IF(LEN(VLOOKUP($C46,[1]Main!$F$6:$AB$182,12,0))=0, "", VLOOKUP($C46,[1]Main!$F$6:$AB$182,12,0))</f>
        <v>Open</v>
      </c>
      <c r="L46" t="str">
        <f>IF(LEN(VLOOKUP($C46,[1]Main!$F$6:$AB$182,18,0))=0, "", VLOOKUP($C46,[1]Main!$F$6:$AB$182,18,0))</f>
        <v/>
      </c>
      <c r="M46" t="str">
        <f>IF(LEN(VLOOKUP($C46,[1]Main!$F$6:$AB$182,19,0))=0, "", VLOOKUP($C46,[1]Main!$F$6:$AB$182,19,0))</f>
        <v/>
      </c>
      <c r="N46" t="str">
        <f>IF(LEN(VLOOKUP($C46,[1]Main!$F$6:$AB$182,20,0))=0, "", VLOOKUP($C46,[1]Main!$F$6:$AB$182,20,0))</f>
        <v/>
      </c>
      <c r="O46" t="str">
        <f>IF(LEN(VLOOKUP($C46,[1]Main!$F$6:$AB$182,21,0))=0, "", VLOOKUP($C46,[1]Main!$F$6:$AB$182,21,0))</f>
        <v/>
      </c>
      <c r="P46" t="str">
        <f>IF(LEN(VLOOKUP($C46,[1]Main!$F$6:$AB$182,22,0))=0, "", VLOOKUP($C46,[1]Main!$F$6:$AB$182,22,0))</f>
        <v/>
      </c>
      <c r="Q46" t="str">
        <f>IF(LEN(VLOOKUP($C46,[1]Main!$F$6:$AB$182,23,0))=0, "", VLOOKUP($C46,[1]Main!$F$6:$AB$182,23,0))</f>
        <v/>
      </c>
    </row>
    <row r="47" spans="1:17">
      <c r="A47">
        <v>0</v>
      </c>
      <c r="B47" s="14" t="str">
        <v>Q1 2024</v>
      </c>
      <c r="C47" s="14" t="str">
        <v>FD H2 Maasvlakte</v>
      </c>
      <c r="D47" t="str">
        <f>IF(LEN(VLOOKUP($C47,[1]Main!$F$6:$AB$182,2,0))=0, "", VLOOKUP($C47,[1]Main!$F$6:$AB$182,2,0))</f>
        <v>200 million with a 500 million PPA on top, making the project potentially to 1 billion. Electrolyser construction with capacity of 100 MW in the first phase and up to 500 MW in later phases.</v>
      </c>
      <c r="E47" t="str">
        <f>IF(LEN(VLOOKUP($C47,[1]Main!$F$6:$AB$182,3,0))=0, "", VLOOKUP($C47,[1]Main!$F$6:$AB$182,3,0))</f>
        <v>NL</v>
      </c>
      <c r="F47" t="str">
        <f>IF(LEN(VLOOKUP($C47,[1]Main!$F$6:$AB$182,4,0))=0, "", VLOOKUP($C47,[1]Main!$F$6:$AB$182,4,0))</f>
        <v>FD</v>
      </c>
      <c r="G47" t="str">
        <f>IF(LEN(VLOOKUP($C47,[1]Main!$F$6:$AB$182,5,0))=0, "", VLOOKUP($C47,[1]Main!$F$6:$AB$182,5,0))</f>
        <v>BoM</v>
      </c>
      <c r="H47" t="str">
        <f>IF(LEN(VLOOKUP($C47,[1]Main!$F$6:$AB$182,7,0))=0, "", VLOOKUP($C47,[1]Main!$F$6:$AB$182,7,0))</f>
        <v>H2+AMM+SAF</v>
      </c>
      <c r="I47" t="str">
        <f>IF(LEN(VLOOKUP($C47,[1]Main!$F$6:$AB$182,8,0))=0, "", VLOOKUP($C47,[1]Main!$F$6:$AB$182,8,0))</f>
        <v>Natalie Langer</v>
      </c>
      <c r="J47" t="str">
        <f>IF(LEN(VLOOKUP($C47,[1]Main!$F$6:$AB$182,10,0))=0, "", VLOOKUP($C47,[1]Main!$F$6:$AB$182,10,0))</f>
        <v>Pipeline</v>
      </c>
      <c r="K47" t="str">
        <f>IF(LEN(VLOOKUP($C47,[1]Main!$F$6:$AB$182,12,0))=0, "", VLOOKUP($C47,[1]Main!$F$6:$AB$182,12,0))</f>
        <v>Open</v>
      </c>
      <c r="L47" t="str">
        <f>IF(LEN(VLOOKUP($C47,[1]Main!$F$6:$AB$182,18,0))=0, "", VLOOKUP($C47,[1]Main!$F$6:$AB$182,18,0))</f>
        <v>Viorela</v>
      </c>
      <c r="M47" t="str">
        <f>IF(LEN(VLOOKUP($C47,[1]Main!$F$6:$AB$182,19,0))=0, "", VLOOKUP($C47,[1]Main!$F$6:$AB$182,19,0))</f>
        <v>Viorela</v>
      </c>
      <c r="N47" t="str">
        <f>IF(LEN(VLOOKUP($C47,[1]Main!$F$6:$AB$182,20,0))=0, "", VLOOKUP($C47,[1]Main!$F$6:$AB$182,20,0))</f>
        <v>Martina</v>
      </c>
      <c r="O47" t="str">
        <f>IF(LEN(VLOOKUP($C47,[1]Main!$F$6:$AB$182,21,0))=0, "", VLOOKUP($C47,[1]Main!$F$6:$AB$182,21,0))</f>
        <v>Ulf</v>
      </c>
      <c r="P47" t="str">
        <f>IF(LEN(VLOOKUP($C47,[1]Main!$F$6:$AB$182,22,0))=0, "", VLOOKUP($C47,[1]Main!$F$6:$AB$182,22,0))</f>
        <v/>
      </c>
      <c r="Q47" t="str">
        <f>IF(LEN(VLOOKUP($C47,[1]Main!$F$6:$AB$182,23,0))=0, "", VLOOKUP($C47,[1]Main!$F$6:$AB$182,23,0))</f>
        <v/>
      </c>
    </row>
    <row r="48" spans="1:17">
      <c r="A48">
        <v>0</v>
      </c>
      <c r="B48" s="14" t="str">
        <v>Q1 2025</v>
      </c>
      <c r="C48" s="14" t="str">
        <v>FD SkyFuels</v>
      </c>
      <c r="D48" t="str">
        <f>IF(LEN(VLOOKUP($C48,[1]Main!$F$6:$AB$182,2,0))=0, "", VLOOKUP($C48,[1]Main!$F$6:$AB$182,2,0))</f>
        <v/>
      </c>
      <c r="E48" t="str">
        <f>IF(LEN(VLOOKUP($C48,[1]Main!$F$6:$AB$182,3,0))=0, "", VLOOKUP($C48,[1]Main!$F$6:$AB$182,3,0))</f>
        <v/>
      </c>
      <c r="F48" t="str">
        <f>IF(LEN(VLOOKUP($C48,[1]Main!$F$6:$AB$182,4,0))=0, "", VLOOKUP($C48,[1]Main!$F$6:$AB$182,4,0))</f>
        <v/>
      </c>
      <c r="G48" t="str">
        <f>IF(LEN(VLOOKUP($C48,[1]Main!$F$6:$AB$182,5,0))=0, "", VLOOKUP($C48,[1]Main!$F$6:$AB$182,5,0))</f>
        <v/>
      </c>
      <c r="H48" t="str">
        <f>IF(LEN(VLOOKUP($C48,[1]Main!$F$6:$AB$182,7,0))=0, "", VLOOKUP($C48,[1]Main!$F$6:$AB$182,7,0))</f>
        <v>H2+AMM+SAF</v>
      </c>
      <c r="I48" t="str">
        <f>IF(LEN(VLOOKUP($C48,[1]Main!$F$6:$AB$182,8,0))=0, "", VLOOKUP($C48,[1]Main!$F$6:$AB$182,8,0))</f>
        <v/>
      </c>
      <c r="J48" t="str">
        <f>IF(LEN(VLOOKUP($C48,[1]Main!$F$6:$AB$182,10,0))=0, "", VLOOKUP($C48,[1]Main!$F$6:$AB$182,10,0))</f>
        <v>Pipeline</v>
      </c>
      <c r="K48" t="str">
        <f>IF(LEN(VLOOKUP($C48,[1]Main!$F$6:$AB$182,12,0))=0, "", VLOOKUP($C48,[1]Main!$F$6:$AB$182,12,0))</f>
        <v>Open</v>
      </c>
      <c r="L48" t="str">
        <f>IF(LEN(VLOOKUP($C48,[1]Main!$F$6:$AB$182,18,0))=0, "", VLOOKUP($C48,[1]Main!$F$6:$AB$182,18,0))</f>
        <v/>
      </c>
      <c r="M48" t="str">
        <f>IF(LEN(VLOOKUP($C48,[1]Main!$F$6:$AB$182,19,0))=0, "", VLOOKUP($C48,[1]Main!$F$6:$AB$182,19,0))</f>
        <v/>
      </c>
      <c r="N48" t="str">
        <f>IF(LEN(VLOOKUP($C48,[1]Main!$F$6:$AB$182,20,0))=0, "", VLOOKUP($C48,[1]Main!$F$6:$AB$182,20,0))</f>
        <v/>
      </c>
      <c r="O48" t="str">
        <f>IF(LEN(VLOOKUP($C48,[1]Main!$F$6:$AB$182,21,0))=0, "", VLOOKUP($C48,[1]Main!$F$6:$AB$182,21,0))</f>
        <v/>
      </c>
      <c r="P48" t="str">
        <f>IF(LEN(VLOOKUP($C48,[1]Main!$F$6:$AB$182,22,0))=0, "", VLOOKUP($C48,[1]Main!$F$6:$AB$182,22,0))</f>
        <v/>
      </c>
      <c r="Q48" t="str">
        <f>IF(LEN(VLOOKUP($C48,[1]Main!$F$6:$AB$182,23,0))=0, "", VLOOKUP($C48,[1]Main!$F$6:$AB$182,23,0))</f>
        <v/>
      </c>
    </row>
    <row r="49" spans="1:17">
      <c r="A49">
        <v>0</v>
      </c>
      <c r="B49" s="14" t="str">
        <v>Q4 2023</v>
      </c>
      <c r="C49" s="14" t="str">
        <v xml:space="preserve">SD Chemelot Syngas </v>
      </c>
      <c r="D49" t="str">
        <f>IF(LEN(VLOOKUP($C49,[1]Main!$F$6:$AB$182,2,0))=0, "", VLOOKUP($C49,[1]Main!$F$6:$AB$182,2,0))</f>
        <v>Production of sustainable gas to replace natural gas in chemical production processess. Construction of a gasifier at the site.</v>
      </c>
      <c r="E49" t="str">
        <f>IF(LEN(VLOOKUP($C49,[1]Main!$F$6:$AB$182,3,0))=0, "", VLOOKUP($C49,[1]Main!$F$6:$AB$182,3,0))</f>
        <v>NL</v>
      </c>
      <c r="F49" t="str">
        <f>IF(LEN(VLOOKUP($C49,[1]Main!$F$6:$AB$182,4,0))=0, "", VLOOKUP($C49,[1]Main!$F$6:$AB$182,4,0))</f>
        <v>SD</v>
      </c>
      <c r="G49" t="str">
        <f>IF(LEN(VLOOKUP($C49,[1]Main!$F$6:$AB$182,5,0))=0, "", VLOOKUP($C49,[1]Main!$F$6:$AB$182,5,0))</f>
        <v>BoM</v>
      </c>
      <c r="H49" t="str">
        <f>IF(LEN(VLOOKUP($C49,[1]Main!$F$6:$AB$182,7,0))=0, "", VLOOKUP($C49,[1]Main!$F$6:$AB$182,7,0))</f>
        <v/>
      </c>
      <c r="I49" t="str">
        <f>IF(LEN(VLOOKUP($C49,[1]Main!$F$6:$AB$182,8,0))=0, "", VLOOKUP($C49,[1]Main!$F$6:$AB$182,8,0))</f>
        <v>Ishika Chakraborty</v>
      </c>
      <c r="J49" t="str">
        <f>IF(LEN(VLOOKUP($C49,[1]Main!$F$6:$AB$182,10,0))=0, "", VLOOKUP($C49,[1]Main!$F$6:$AB$182,10,0))</f>
        <v>Pipeline</v>
      </c>
      <c r="K49" t="str">
        <f>IF(LEN(VLOOKUP($C49,[1]Main!$F$6:$AB$182,12,0))=0, "", VLOOKUP($C49,[1]Main!$F$6:$AB$182,12,0))</f>
        <v>Open</v>
      </c>
      <c r="L49" t="str">
        <f>IF(LEN(VLOOKUP($C49,[1]Main!$F$6:$AB$182,18,0))=0, "", VLOOKUP($C49,[1]Main!$F$6:$AB$182,18,0))</f>
        <v/>
      </c>
      <c r="M49" t="str">
        <f>IF(LEN(VLOOKUP($C49,[1]Main!$F$6:$AB$182,19,0))=0, "", VLOOKUP($C49,[1]Main!$F$6:$AB$182,19,0))</f>
        <v>Michael</v>
      </c>
      <c r="N49" t="str">
        <f>IF(LEN(VLOOKUP($C49,[1]Main!$F$6:$AB$182,20,0))=0, "", VLOOKUP($C49,[1]Main!$F$6:$AB$182,20,0))</f>
        <v>Damian</v>
      </c>
      <c r="O49" t="str">
        <f>IF(LEN(VLOOKUP($C49,[1]Main!$F$6:$AB$182,21,0))=0, "", VLOOKUP($C49,[1]Main!$F$6:$AB$182,21,0))</f>
        <v/>
      </c>
      <c r="P49" t="str">
        <f>IF(LEN(VLOOKUP($C49,[1]Main!$F$6:$AB$182,22,0))=0, "", VLOOKUP($C49,[1]Main!$F$6:$AB$182,22,0))</f>
        <v/>
      </c>
      <c r="Q49" t="str">
        <f>IF(LEN(VLOOKUP($C49,[1]Main!$F$6:$AB$182,23,0))=0, "", VLOOKUP($C49,[1]Main!$F$6:$AB$182,23,0))</f>
        <v/>
      </c>
    </row>
    <row r="50" spans="1:17">
      <c r="A50">
        <v>0</v>
      </c>
      <c r="B50" s="14" t="str">
        <v>Q4 2023 or Q1 2024</v>
      </c>
      <c r="C50" s="14" t="str">
        <v>SD Black pellets</v>
      </c>
      <c r="D50" t="str">
        <f>IF(LEN(VLOOKUP($C50,[1]Main!$F$6:$AB$182,2,0))=0, "", VLOOKUP($C50,[1]Main!$F$6:$AB$182,2,0))</f>
        <v>Biomass torrifaction to create feedstock for Chemelot Syngas and/or Skyfuels. Innovation project.</v>
      </c>
      <c r="E50" t="str">
        <f>IF(LEN(VLOOKUP($C50,[1]Main!$F$6:$AB$182,3,0))=0, "", VLOOKUP($C50,[1]Main!$F$6:$AB$182,3,0))</f>
        <v>NL</v>
      </c>
      <c r="F50" t="str">
        <f>IF(LEN(VLOOKUP($C50,[1]Main!$F$6:$AB$182,4,0))=0, "", VLOOKUP($C50,[1]Main!$F$6:$AB$182,4,0))</f>
        <v>SD</v>
      </c>
      <c r="G50" t="str">
        <f>IF(LEN(VLOOKUP($C50,[1]Main!$F$6:$AB$182,5,0))=0, "", VLOOKUP($C50,[1]Main!$F$6:$AB$182,5,0))</f>
        <v>BoM</v>
      </c>
      <c r="H50" t="str">
        <f>IF(LEN(VLOOKUP($C50,[1]Main!$F$6:$AB$182,7,0))=0, "", VLOOKUP($C50,[1]Main!$F$6:$AB$182,7,0))</f>
        <v/>
      </c>
      <c r="I50" t="str">
        <f>IF(LEN(VLOOKUP($C50,[1]Main!$F$6:$AB$182,8,0))=0, "", VLOOKUP($C50,[1]Main!$F$6:$AB$182,8,0))</f>
        <v>Ishika Chakraborty</v>
      </c>
      <c r="J50" t="str">
        <f>IF(LEN(VLOOKUP($C50,[1]Main!$F$6:$AB$182,10,0))=0, "", VLOOKUP($C50,[1]Main!$F$6:$AB$182,10,0))</f>
        <v>Pipeline</v>
      </c>
      <c r="K50" t="str">
        <f>IF(LEN(VLOOKUP($C50,[1]Main!$F$6:$AB$182,12,0))=0, "", VLOOKUP($C50,[1]Main!$F$6:$AB$182,12,0))</f>
        <v>Open</v>
      </c>
      <c r="L50" t="str">
        <f>IF(LEN(VLOOKUP($C50,[1]Main!$F$6:$AB$182,18,0))=0, "", VLOOKUP($C50,[1]Main!$F$6:$AB$182,18,0))</f>
        <v/>
      </c>
      <c r="M50" t="str">
        <f>IF(LEN(VLOOKUP($C50,[1]Main!$F$6:$AB$182,19,0))=0, "", VLOOKUP($C50,[1]Main!$F$6:$AB$182,19,0))</f>
        <v/>
      </c>
      <c r="N50" t="str">
        <f>IF(LEN(VLOOKUP($C50,[1]Main!$F$6:$AB$182,20,0))=0, "", VLOOKUP($C50,[1]Main!$F$6:$AB$182,20,0))</f>
        <v/>
      </c>
      <c r="O50" t="str">
        <f>IF(LEN(VLOOKUP($C50,[1]Main!$F$6:$AB$182,21,0))=0, "", VLOOKUP($C50,[1]Main!$F$6:$AB$182,21,0))</f>
        <v/>
      </c>
      <c r="P50" t="str">
        <f>IF(LEN(VLOOKUP($C50,[1]Main!$F$6:$AB$182,22,0))=0, "", VLOOKUP($C50,[1]Main!$F$6:$AB$182,22,0))</f>
        <v/>
      </c>
      <c r="Q50" t="str">
        <f>IF(LEN(VLOOKUP($C50,[1]Main!$F$6:$AB$182,23,0))=0, "", VLOOKUP($C50,[1]Main!$F$6:$AB$182,23,0))</f>
        <v/>
      </c>
    </row>
    <row r="51" spans="1:17">
      <c r="A51">
        <v>0</v>
      </c>
      <c r="B51" s="14" t="str">
        <v>Q4 2023</v>
      </c>
      <c r="C51" s="14" t="str">
        <v>FD Ratcliffe Freeport Tender</v>
      </c>
      <c r="D51" t="str">
        <f>IF(LEN(VLOOKUP($C51,[1]Main!$F$6:$AB$182,2,0))=0, "", VLOOKUP($C51,[1]Main!$F$6:$AB$182,2,0))</f>
        <v>Tender to provide utlities to a free-tax airport + electrical infrastructure (link to EMERGE)</v>
      </c>
      <c r="E51" t="str">
        <f>IF(LEN(VLOOKUP($C51,[1]Main!$F$6:$AB$182,3,0))=0, "", VLOOKUP($C51,[1]Main!$F$6:$AB$182,3,0))</f>
        <v>UK</v>
      </c>
      <c r="F51" t="str">
        <f>IF(LEN(VLOOKUP($C51,[1]Main!$F$6:$AB$182,4,0))=0, "", VLOOKUP($C51,[1]Main!$F$6:$AB$182,4,0))</f>
        <v>FD</v>
      </c>
      <c r="G51" t="str">
        <f>IF(LEN(VLOOKUP($C51,[1]Main!$F$6:$AB$182,5,0))=0, "", VLOOKUP($C51,[1]Main!$F$6:$AB$182,5,0))</f>
        <v>BoM</v>
      </c>
      <c r="H51" t="str">
        <f>IF(LEN(VLOOKUP($C51,[1]Main!$F$6:$AB$182,7,0))=0, "", VLOOKUP($C51,[1]Main!$F$6:$AB$182,7,0))</f>
        <v>Asset Development</v>
      </c>
      <c r="I51" t="str">
        <f>IF(LEN(VLOOKUP($C51,[1]Main!$F$6:$AB$182,8,0))=0, "", VLOOKUP($C51,[1]Main!$F$6:$AB$182,8,0))</f>
        <v>Peter Brady</v>
      </c>
      <c r="J51" t="str">
        <f>IF(LEN(VLOOKUP($C51,[1]Main!$F$6:$AB$182,10,0))=0, "", VLOOKUP($C51,[1]Main!$F$6:$AB$182,10,0))</f>
        <v>Pipeline</v>
      </c>
      <c r="K51" t="str">
        <f>IF(LEN(VLOOKUP($C51,[1]Main!$F$6:$AB$182,12,0))=0, "", VLOOKUP($C51,[1]Main!$F$6:$AB$182,12,0))</f>
        <v>Open</v>
      </c>
      <c r="L51" t="str">
        <f>IF(LEN(VLOOKUP($C51,[1]Main!$F$6:$AB$182,18,0))=0, "", VLOOKUP($C51,[1]Main!$F$6:$AB$182,18,0))</f>
        <v>Giorgio</v>
      </c>
      <c r="M51" t="str">
        <f>IF(LEN(VLOOKUP($C51,[1]Main!$F$6:$AB$182,19,0))=0, "", VLOOKUP($C51,[1]Main!$F$6:$AB$182,19,0))</f>
        <v>Giorgio</v>
      </c>
      <c r="N51" t="str">
        <f>IF(LEN(VLOOKUP($C51,[1]Main!$F$6:$AB$182,20,0))=0, "", VLOOKUP($C51,[1]Main!$F$6:$AB$182,20,0))</f>
        <v/>
      </c>
      <c r="O51" t="str">
        <f>IF(LEN(VLOOKUP($C51,[1]Main!$F$6:$AB$182,21,0))=0, "", VLOOKUP($C51,[1]Main!$F$6:$AB$182,21,0))</f>
        <v/>
      </c>
      <c r="P51" t="str">
        <f>IF(LEN(VLOOKUP($C51,[1]Main!$F$6:$AB$182,22,0))=0, "", VLOOKUP($C51,[1]Main!$F$6:$AB$182,22,0))</f>
        <v/>
      </c>
      <c r="Q51" t="str">
        <f>IF(LEN(VLOOKUP($C51,[1]Main!$F$6:$AB$182,23,0))=0, "", VLOOKUP($C51,[1]Main!$F$6:$AB$182,23,0))</f>
        <v/>
      </c>
    </row>
    <row r="52" spans="1:17">
      <c r="A52">
        <v>0</v>
      </c>
      <c r="B52" s="14">
        <v>45413</v>
      </c>
      <c r="C52" s="14" t="str">
        <v>FD Habeck gap</v>
      </c>
      <c r="D52" t="str">
        <f>IF(LEN(VLOOKUP($C52,[1]Main!$F$6:$AB$182,2,0))=0, "", VLOOKUP($C52,[1]Main!$F$6:$AB$182,2,0))</f>
        <v/>
      </c>
      <c r="E52" t="str">
        <f>IF(LEN(VLOOKUP($C52,[1]Main!$F$6:$AB$182,3,0))=0, "", VLOOKUP($C52,[1]Main!$F$6:$AB$182,3,0))</f>
        <v/>
      </c>
      <c r="F52" t="str">
        <f>IF(LEN(VLOOKUP($C52,[1]Main!$F$6:$AB$182,4,0))=0, "", VLOOKUP($C52,[1]Main!$F$6:$AB$182,4,0))</f>
        <v/>
      </c>
      <c r="G52" t="str">
        <f>IF(LEN(VLOOKUP($C52,[1]Main!$F$6:$AB$182,5,0))=0, "", VLOOKUP($C52,[1]Main!$F$6:$AB$182,5,0))</f>
        <v/>
      </c>
      <c r="H52" t="str">
        <f>IF(LEN(VLOOKUP($C52,[1]Main!$F$6:$AB$182,7,0))=0, "", VLOOKUP($C52,[1]Main!$F$6:$AB$182,7,0))</f>
        <v/>
      </c>
      <c r="I52" t="str">
        <f>IF(LEN(VLOOKUP($C52,[1]Main!$F$6:$AB$182,8,0))=0, "", VLOOKUP($C52,[1]Main!$F$6:$AB$182,8,0))</f>
        <v/>
      </c>
      <c r="J52" t="str">
        <f>IF(LEN(VLOOKUP($C52,[1]Main!$F$6:$AB$182,10,0))=0, "", VLOOKUP($C52,[1]Main!$F$6:$AB$182,10,0))</f>
        <v>Pipeline</v>
      </c>
      <c r="K52" t="str">
        <f>IF(LEN(VLOOKUP($C52,[1]Main!$F$6:$AB$182,12,0))=0, "", VLOOKUP($C52,[1]Main!$F$6:$AB$182,12,0))</f>
        <v/>
      </c>
      <c r="L52" t="str">
        <f>IF(LEN(VLOOKUP($C52,[1]Main!$F$6:$AB$182,18,0))=0, "", VLOOKUP($C52,[1]Main!$F$6:$AB$182,18,0))</f>
        <v/>
      </c>
      <c r="M52" t="str">
        <f>IF(LEN(VLOOKUP($C52,[1]Main!$F$6:$AB$182,19,0))=0, "", VLOOKUP($C52,[1]Main!$F$6:$AB$182,19,0))</f>
        <v/>
      </c>
      <c r="N52" t="str">
        <f>IF(LEN(VLOOKUP($C52,[1]Main!$F$6:$AB$182,20,0))=0, "", VLOOKUP($C52,[1]Main!$F$6:$AB$182,20,0))</f>
        <v/>
      </c>
      <c r="O52" t="str">
        <f>IF(LEN(VLOOKUP($C52,[1]Main!$F$6:$AB$182,21,0))=0, "", VLOOKUP($C52,[1]Main!$F$6:$AB$182,21,0))</f>
        <v/>
      </c>
      <c r="P52" t="str">
        <f>IF(LEN(VLOOKUP($C52,[1]Main!$F$6:$AB$182,22,0))=0, "", VLOOKUP($C52,[1]Main!$F$6:$AB$182,22,0))</f>
        <v/>
      </c>
      <c r="Q52" t="str">
        <f>IF(LEN(VLOOKUP($C52,[1]Main!$F$6:$AB$182,23,0))=0, "", VLOOKUP($C52,[1]Main!$F$6:$AB$182,23,0))</f>
        <v/>
      </c>
    </row>
    <row r="53" spans="1:17">
      <c r="A53" t="str">
        <v>doesn't need FD because of size</v>
      </c>
      <c r="B53" s="14">
        <v>45352</v>
      </c>
      <c r="C53" s="14" t="str">
        <v>Pilot cracker Gelsenkirchen(Mar 2024)</v>
      </c>
      <c r="D53" t="str">
        <f>IF(LEN(VLOOKUP($C53,[1]Main!$F$6:$AB$182,2,0))=0, "", VLOOKUP($C53,[1]Main!$F$6:$AB$182,2,0))</f>
        <v>Pilot cracker.</v>
      </c>
      <c r="E53" t="str">
        <f>IF(LEN(VLOOKUP($C53,[1]Main!$F$6:$AB$182,3,0))=0, "", VLOOKUP($C53,[1]Main!$F$6:$AB$182,3,0))</f>
        <v>DE</v>
      </c>
      <c r="F53" t="str">
        <f>IF(LEN(VLOOKUP($C53,[1]Main!$F$6:$AB$182,4,0))=0, "", VLOOKUP($C53,[1]Main!$F$6:$AB$182,4,0))</f>
        <v/>
      </c>
      <c r="G53" t="str">
        <f>IF(LEN(VLOOKUP($C53,[1]Main!$F$6:$AB$182,5,0))=0, "", VLOOKUP($C53,[1]Main!$F$6:$AB$182,5,0))</f>
        <v/>
      </c>
      <c r="H53" t="str">
        <f>IF(LEN(VLOOKUP($C53,[1]Main!$F$6:$AB$182,7,0))=0, "", VLOOKUP($C53,[1]Main!$F$6:$AB$182,7,0))</f>
        <v>H2+AMM+SAF</v>
      </c>
      <c r="I53" t="str">
        <f>IF(LEN(VLOOKUP($C53,[1]Main!$F$6:$AB$182,8,0))=0, "", VLOOKUP($C53,[1]Main!$F$6:$AB$182,8,0))</f>
        <v/>
      </c>
      <c r="J53" t="str">
        <f>IF(LEN(VLOOKUP($C53,[1]Main!$F$6:$AB$182,10,0))=0, "", VLOOKUP($C53,[1]Main!$F$6:$AB$182,10,0))</f>
        <v>Pipeline</v>
      </c>
      <c r="K53" t="str">
        <f>IF(LEN(VLOOKUP($C53,[1]Main!$F$6:$AB$182,12,0))=0, "", VLOOKUP($C53,[1]Main!$F$6:$AB$182,12,0))</f>
        <v>Open</v>
      </c>
      <c r="L53" t="str">
        <f>IF(LEN(VLOOKUP($C53,[1]Main!$F$6:$AB$182,18,0))=0, "", VLOOKUP($C53,[1]Main!$F$6:$AB$182,18,0))</f>
        <v/>
      </c>
      <c r="M53" t="str">
        <f>IF(LEN(VLOOKUP($C53,[1]Main!$F$6:$AB$182,19,0))=0, "", VLOOKUP($C53,[1]Main!$F$6:$AB$182,19,0))</f>
        <v/>
      </c>
      <c r="N53" t="str">
        <f>IF(LEN(VLOOKUP($C53,[1]Main!$F$6:$AB$182,20,0))=0, "", VLOOKUP($C53,[1]Main!$F$6:$AB$182,20,0))</f>
        <v/>
      </c>
      <c r="O53" t="str">
        <f>IF(LEN(VLOOKUP($C53,[1]Main!$F$6:$AB$182,21,0))=0, "", VLOOKUP($C53,[1]Main!$F$6:$AB$182,21,0))</f>
        <v/>
      </c>
      <c r="P53" t="str">
        <f>IF(LEN(VLOOKUP($C53,[1]Main!$F$6:$AB$182,22,0))=0, "", VLOOKUP($C53,[1]Main!$F$6:$AB$182,22,0))</f>
        <v/>
      </c>
      <c r="Q53" t="str">
        <f>IF(LEN(VLOOKUP($C53,[1]Main!$F$6:$AB$182,23,0))=0, "", VLOOKUP($C53,[1]Main!$F$6:$AB$182,23,0))</f>
        <v/>
      </c>
    </row>
    <row r="54" spans="1:17">
      <c r="A54">
        <v>0</v>
      </c>
      <c r="B54" s="14">
        <v>46388</v>
      </c>
      <c r="C54" s="14" t="str">
        <v>Large scale cracker 2027. FD GreenWHV (Import Terminal) incl. Ammonia Cracker to sell H2</v>
      </c>
      <c r="D54" t="str">
        <f>IF(LEN(VLOOKUP($C54,[1]Main!$F$6:$AB$182,2,0))=0, "", VLOOKUP($C54,[1]Main!$F$6:$AB$182,2,0))</f>
        <v>Large-scale cracker depending on success of pilot cracker in Gelsenkirchen, terminal and rail road. Ammonia terminal 2028</v>
      </c>
      <c r="E54" t="str">
        <f>IF(LEN(VLOOKUP($C54,[1]Main!$F$6:$AB$182,3,0))=0, "", VLOOKUP($C54,[1]Main!$F$6:$AB$182,3,0))</f>
        <v>DE</v>
      </c>
      <c r="F54" t="str">
        <f>IF(LEN(VLOOKUP($C54,[1]Main!$F$6:$AB$182,4,0))=0, "", VLOOKUP($C54,[1]Main!$F$6:$AB$182,4,0))</f>
        <v>FD</v>
      </c>
      <c r="G54" t="str">
        <f>IF(LEN(VLOOKUP($C54,[1]Main!$F$6:$AB$182,5,0))=0, "", VLOOKUP($C54,[1]Main!$F$6:$AB$182,5,0))</f>
        <v/>
      </c>
      <c r="H54" t="str">
        <f>IF(LEN(VLOOKUP($C54,[1]Main!$F$6:$AB$182,7,0))=0, "", VLOOKUP($C54,[1]Main!$F$6:$AB$182,7,0))</f>
        <v>H2+AMM+SAF</v>
      </c>
      <c r="I54" t="str">
        <f>IF(LEN(VLOOKUP($C54,[1]Main!$F$6:$AB$182,8,0))=0, "", VLOOKUP($C54,[1]Main!$F$6:$AB$182,8,0))</f>
        <v>Arnold Schröder</v>
      </c>
      <c r="J54" t="str">
        <f>IF(LEN(VLOOKUP($C54,[1]Main!$F$6:$AB$182,10,0))=0, "", VLOOKUP($C54,[1]Main!$F$6:$AB$182,10,0))</f>
        <v>Pipeline</v>
      </c>
      <c r="K54" t="str">
        <f>IF(LEN(VLOOKUP($C54,[1]Main!$F$6:$AB$182,12,0))=0, "", VLOOKUP($C54,[1]Main!$F$6:$AB$182,12,0))</f>
        <v>Open</v>
      </c>
      <c r="L54" t="str">
        <f>IF(LEN(VLOOKUP($C54,[1]Main!$F$6:$AB$182,18,0))=0, "", VLOOKUP($C54,[1]Main!$F$6:$AB$182,18,0))</f>
        <v>Hagen Meiburg</v>
      </c>
      <c r="M54" t="str">
        <f>IF(LEN(VLOOKUP($C54,[1]Main!$F$6:$AB$182,19,0))=0, "", VLOOKUP($C54,[1]Main!$F$6:$AB$182,19,0))</f>
        <v>Eduardo/Giorgio</v>
      </c>
      <c r="N54" t="str">
        <f>IF(LEN(VLOOKUP($C54,[1]Main!$F$6:$AB$182,20,0))=0, "", VLOOKUP($C54,[1]Main!$F$6:$AB$182,20,0))</f>
        <v/>
      </c>
      <c r="O54" t="str">
        <f>IF(LEN(VLOOKUP($C54,[1]Main!$F$6:$AB$182,21,0))=0, "", VLOOKUP($C54,[1]Main!$F$6:$AB$182,21,0))</f>
        <v>Ulf?</v>
      </c>
      <c r="P54" t="str">
        <f>IF(LEN(VLOOKUP($C54,[1]Main!$F$6:$AB$182,22,0))=0, "", VLOOKUP($C54,[1]Main!$F$6:$AB$182,22,0))</f>
        <v/>
      </c>
      <c r="Q54" t="str">
        <f>IF(LEN(VLOOKUP($C54,[1]Main!$F$6:$AB$182,23,0))=0, "", VLOOKUP($C54,[1]Main!$F$6:$AB$182,23,0))</f>
        <v/>
      </c>
    </row>
    <row r="55" spans="1:17">
      <c r="A55">
        <v>0</v>
      </c>
      <c r="B55" s="14" t="str">
        <v>?</v>
      </c>
      <c r="C55" s="14" t="str">
        <v>Georg. Biomethane</v>
      </c>
      <c r="D55" t="str">
        <f>IF(LEN(VLOOKUP($C55,[1]Main!$F$6:$AB$182,2,0))=0, "", VLOOKUP($C55,[1]Main!$F$6:$AB$182,2,0))</f>
        <v>Potential.</v>
      </c>
      <c r="E55" t="str">
        <f>IF(LEN(VLOOKUP($C55,[1]Main!$F$6:$AB$182,3,0))=0, "", VLOOKUP($C55,[1]Main!$F$6:$AB$182,3,0))</f>
        <v/>
      </c>
      <c r="F55" t="str">
        <f>IF(LEN(VLOOKUP($C55,[1]Main!$F$6:$AB$182,4,0))=0, "", VLOOKUP($C55,[1]Main!$F$6:$AB$182,4,0))</f>
        <v/>
      </c>
      <c r="G55" t="str">
        <f>IF(LEN(VLOOKUP($C55,[1]Main!$F$6:$AB$182,5,0))=0, "", VLOOKUP($C55,[1]Main!$F$6:$AB$182,5,0))</f>
        <v/>
      </c>
      <c r="H55" t="str">
        <f>IF(LEN(VLOOKUP($C55,[1]Main!$F$6:$AB$182,7,0))=0, "", VLOOKUP($C55,[1]Main!$F$6:$AB$182,7,0))</f>
        <v/>
      </c>
      <c r="I55" t="str">
        <f>IF(LEN(VLOOKUP($C55,[1]Main!$F$6:$AB$182,8,0))=0, "", VLOOKUP($C55,[1]Main!$F$6:$AB$182,8,0))</f>
        <v/>
      </c>
      <c r="J55" t="str">
        <f>IF(LEN(VLOOKUP($C55,[1]Main!$F$6:$AB$182,10,0))=0, "", VLOOKUP($C55,[1]Main!$F$6:$AB$182,10,0))</f>
        <v>Watchlist</v>
      </c>
      <c r="K55" t="str">
        <f>IF(LEN(VLOOKUP($C55,[1]Main!$F$6:$AB$182,12,0))=0, "", VLOOKUP($C55,[1]Main!$F$6:$AB$182,12,0))</f>
        <v>Open</v>
      </c>
      <c r="L55" t="str">
        <f>IF(LEN(VLOOKUP($C55,[1]Main!$F$6:$AB$182,18,0))=0, "", VLOOKUP($C55,[1]Main!$F$6:$AB$182,18,0))</f>
        <v/>
      </c>
      <c r="M55" t="str">
        <f>IF(LEN(VLOOKUP($C55,[1]Main!$F$6:$AB$182,19,0))=0, "", VLOOKUP($C55,[1]Main!$F$6:$AB$182,19,0))</f>
        <v/>
      </c>
      <c r="N55" t="str">
        <f>IF(LEN(VLOOKUP($C55,[1]Main!$F$6:$AB$182,20,0))=0, "", VLOOKUP($C55,[1]Main!$F$6:$AB$182,20,0))</f>
        <v/>
      </c>
      <c r="O55" t="str">
        <f>IF(LEN(VLOOKUP($C55,[1]Main!$F$6:$AB$182,21,0))=0, "", VLOOKUP($C55,[1]Main!$F$6:$AB$182,21,0))</f>
        <v/>
      </c>
      <c r="P55" t="str">
        <f>IF(LEN(VLOOKUP($C55,[1]Main!$F$6:$AB$182,22,0))=0, "", VLOOKUP($C55,[1]Main!$F$6:$AB$182,22,0))</f>
        <v/>
      </c>
      <c r="Q55" t="str">
        <f>IF(LEN(VLOOKUP($C55,[1]Main!$F$6:$AB$182,23,0))=0, "", VLOOKUP($C55,[1]Main!$F$6:$AB$182,23,0))</f>
        <v/>
      </c>
    </row>
    <row r="56" spans="1:17">
      <c r="A56" t="str">
        <v>after summer but likely no FD</v>
      </c>
      <c r="B56" s="14" t="str">
        <v>?</v>
      </c>
      <c r="C56" s="14" t="str">
        <v>FD Ume ? River</v>
      </c>
      <c r="D56" t="str">
        <f>IF(LEN(VLOOKUP($C56,[1]Main!$F$6:$AB$182,2,0))=0, "", VLOOKUP($C56,[1]Main!$F$6:$AB$182,2,0))</f>
        <v>Upgrade hydro + new built 80 MW</v>
      </c>
      <c r="E56" t="str">
        <f>IF(LEN(VLOOKUP($C56,[1]Main!$F$6:$AB$182,3,0))=0, "", VLOOKUP($C56,[1]Main!$F$6:$AB$182,3,0))</f>
        <v>SE</v>
      </c>
      <c r="F56" t="str">
        <f>IF(LEN(VLOOKUP($C56,[1]Main!$F$6:$AB$182,4,0))=0, "", VLOOKUP($C56,[1]Main!$F$6:$AB$182,4,0))</f>
        <v>FD</v>
      </c>
      <c r="G56" t="str">
        <f>IF(LEN(VLOOKUP($C56,[1]Main!$F$6:$AB$182,5,0))=0, "", VLOOKUP($C56,[1]Main!$F$6:$AB$182,5,0))</f>
        <v>BoM</v>
      </c>
      <c r="H56" t="str">
        <f>IF(LEN(VLOOKUP($C56,[1]Main!$F$6:$AB$182,7,0))=0, "", VLOOKUP($C56,[1]Main!$F$6:$AB$182,7,0))</f>
        <v>Asset Optimization</v>
      </c>
      <c r="I56" t="str">
        <f>IF(LEN(VLOOKUP($C56,[1]Main!$F$6:$AB$182,8,0))=0, "", VLOOKUP($C56,[1]Main!$F$6:$AB$182,8,0))</f>
        <v>|New project manager? - Michael Vann</v>
      </c>
      <c r="J56" t="str">
        <f>IF(LEN(VLOOKUP($C56,[1]Main!$F$6:$AB$182,10,0))=0, "", VLOOKUP($C56,[1]Main!$F$6:$AB$182,10,0))</f>
        <v>Watchlist</v>
      </c>
      <c r="K56" t="str">
        <f>IF(LEN(VLOOKUP($C56,[1]Main!$F$6:$AB$182,12,0))=0, "", VLOOKUP($C56,[1]Main!$F$6:$AB$182,12,0))</f>
        <v>Open</v>
      </c>
      <c r="L56" t="str">
        <f>IF(LEN(VLOOKUP($C56,[1]Main!$F$6:$AB$182,18,0))=0, "", VLOOKUP($C56,[1]Main!$F$6:$AB$182,18,0))</f>
        <v>Eduardo</v>
      </c>
      <c r="M56" t="str">
        <f>IF(LEN(VLOOKUP($C56,[1]Main!$F$6:$AB$182,19,0))=0, "", VLOOKUP($C56,[1]Main!$F$6:$AB$182,19,0))</f>
        <v/>
      </c>
      <c r="N56" t="str">
        <f>IF(LEN(VLOOKUP($C56,[1]Main!$F$6:$AB$182,20,0))=0, "", VLOOKUP($C56,[1]Main!$F$6:$AB$182,20,0))</f>
        <v/>
      </c>
      <c r="O56" t="str">
        <f>IF(LEN(VLOOKUP($C56,[1]Main!$F$6:$AB$182,21,0))=0, "", VLOOKUP($C56,[1]Main!$F$6:$AB$182,21,0))</f>
        <v/>
      </c>
      <c r="P56" t="str">
        <f>IF(LEN(VLOOKUP($C56,[1]Main!$F$6:$AB$182,22,0))=0, "", VLOOKUP($C56,[1]Main!$F$6:$AB$182,22,0))</f>
        <v/>
      </c>
      <c r="Q56" t="str">
        <f>IF(LEN(VLOOKUP($C56,[1]Main!$F$6:$AB$182,23,0))=0, "", VLOOKUP($C56,[1]Main!$F$6:$AB$182,23,0))</f>
        <v/>
      </c>
    </row>
    <row r="57" spans="1:17">
      <c r="A57">
        <v>0</v>
      </c>
      <c r="B57" s="14" t="str">
        <v>?</v>
      </c>
      <c r="C57" s="14" t="str">
        <v>Irsching 3 Q1-24</v>
      </c>
      <c r="D57" t="str">
        <f>IF(LEN(VLOOKUP($C57,[1]Main!$F$6:$AB$182,2,0))=0, "", VLOOKUP($C57,[1]Main!$F$6:$AB$182,2,0))</f>
        <v/>
      </c>
      <c r="E57" t="str">
        <f>IF(LEN(VLOOKUP($C57,[1]Main!$F$6:$AB$182,3,0))=0, "", VLOOKUP($C57,[1]Main!$F$6:$AB$182,3,0))</f>
        <v>GER</v>
      </c>
      <c r="F57" t="str">
        <f>IF(LEN(VLOOKUP($C57,[1]Main!$F$6:$AB$182,4,0))=0, "", VLOOKUP($C57,[1]Main!$F$6:$AB$182,4,0))</f>
        <v/>
      </c>
      <c r="G57" t="str">
        <f>IF(LEN(VLOOKUP($C57,[1]Main!$F$6:$AB$182,5,0))=0, "", VLOOKUP($C57,[1]Main!$F$6:$AB$182,5,0))</f>
        <v/>
      </c>
      <c r="H57" t="str">
        <f>IF(LEN(VLOOKUP($C57,[1]Main!$F$6:$AB$182,7,0))=0, "", VLOOKUP($C57,[1]Main!$F$6:$AB$182,7,0))</f>
        <v/>
      </c>
      <c r="I57" t="str">
        <f>IF(LEN(VLOOKUP($C57,[1]Main!$F$6:$AB$182,8,0))=0, "", VLOOKUP($C57,[1]Main!$F$6:$AB$182,8,0))</f>
        <v/>
      </c>
      <c r="J57" t="str">
        <f>IF(LEN(VLOOKUP($C57,[1]Main!$F$6:$AB$182,10,0))=0, "", VLOOKUP($C57,[1]Main!$F$6:$AB$182,10,0))</f>
        <v>Watchlist</v>
      </c>
      <c r="K57" t="str">
        <f>IF(LEN(VLOOKUP($C57,[1]Main!$F$6:$AB$182,12,0))=0, "", VLOOKUP($C57,[1]Main!$F$6:$AB$182,12,0))</f>
        <v>Open</v>
      </c>
      <c r="L57" t="str">
        <f>IF(LEN(VLOOKUP($C57,[1]Main!$F$6:$AB$182,18,0))=0, "", VLOOKUP($C57,[1]Main!$F$6:$AB$182,18,0))</f>
        <v/>
      </c>
      <c r="M57" t="str">
        <f>IF(LEN(VLOOKUP($C57,[1]Main!$F$6:$AB$182,19,0))=0, "", VLOOKUP($C57,[1]Main!$F$6:$AB$182,19,0))</f>
        <v/>
      </c>
      <c r="N57" t="str">
        <f>IF(LEN(VLOOKUP($C57,[1]Main!$F$6:$AB$182,20,0))=0, "", VLOOKUP($C57,[1]Main!$F$6:$AB$182,20,0))</f>
        <v/>
      </c>
      <c r="O57" t="str">
        <f>IF(LEN(VLOOKUP($C57,[1]Main!$F$6:$AB$182,21,0))=0, "", VLOOKUP($C57,[1]Main!$F$6:$AB$182,21,0))</f>
        <v/>
      </c>
      <c r="P57" t="str">
        <f>IF(LEN(VLOOKUP($C57,[1]Main!$F$6:$AB$182,22,0))=0, "", VLOOKUP($C57,[1]Main!$F$6:$AB$182,22,0))</f>
        <v/>
      </c>
      <c r="Q57" t="str">
        <f>IF(LEN(VLOOKUP($C57,[1]Main!$F$6:$AB$182,23,0))=0, "", VLOOKUP($C57,[1]Main!$F$6:$AB$182,23,0))</f>
        <v/>
      </c>
    </row>
    <row r="58" spans="1:17">
      <c r="A58">
        <v>0</v>
      </c>
      <c r="B58" s="14" t="str">
        <v>?</v>
      </c>
      <c r="C58" s="14" t="str">
        <v>Östersund Project</v>
      </c>
      <c r="D58" t="str">
        <f>IF(LEN(VLOOKUP($C58,[1]Main!$F$6:$AB$182,2,0))=0, "", VLOOKUP($C58,[1]Main!$F$6:$AB$182,2,0))</f>
        <v/>
      </c>
      <c r="E58" t="str">
        <f>IF(LEN(VLOOKUP($C58,[1]Main!$F$6:$AB$182,3,0))=0, "", VLOOKUP($C58,[1]Main!$F$6:$AB$182,3,0))</f>
        <v/>
      </c>
      <c r="F58" t="str">
        <f>IF(LEN(VLOOKUP($C58,[1]Main!$F$6:$AB$182,4,0))=0, "", VLOOKUP($C58,[1]Main!$F$6:$AB$182,4,0))</f>
        <v/>
      </c>
      <c r="G58" t="str">
        <f>IF(LEN(VLOOKUP($C58,[1]Main!$F$6:$AB$182,5,0))=0, "", VLOOKUP($C58,[1]Main!$F$6:$AB$182,5,0))</f>
        <v/>
      </c>
      <c r="H58" t="str">
        <f>IF(LEN(VLOOKUP($C58,[1]Main!$F$6:$AB$182,7,0))=0, "", VLOOKUP($C58,[1]Main!$F$6:$AB$182,7,0))</f>
        <v/>
      </c>
      <c r="I58" t="str">
        <f>IF(LEN(VLOOKUP($C58,[1]Main!$F$6:$AB$182,8,0))=0, "", VLOOKUP($C58,[1]Main!$F$6:$AB$182,8,0))</f>
        <v/>
      </c>
      <c r="J58" t="str">
        <f>IF(LEN(VLOOKUP($C58,[1]Main!$F$6:$AB$182,10,0))=0, "", VLOOKUP($C58,[1]Main!$F$6:$AB$182,10,0))</f>
        <v>Watchlist</v>
      </c>
      <c r="K58" t="str">
        <f>IF(LEN(VLOOKUP($C58,[1]Main!$F$6:$AB$182,12,0))=0, "", VLOOKUP($C58,[1]Main!$F$6:$AB$182,12,0))</f>
        <v>Open</v>
      </c>
      <c r="L58" t="str">
        <f>IF(LEN(VLOOKUP($C58,[1]Main!$F$6:$AB$182,18,0))=0, "", VLOOKUP($C58,[1]Main!$F$6:$AB$182,18,0))</f>
        <v/>
      </c>
      <c r="M58" t="str">
        <f>IF(LEN(VLOOKUP($C58,[1]Main!$F$6:$AB$182,19,0))=0, "", VLOOKUP($C58,[1]Main!$F$6:$AB$182,19,0))</f>
        <v/>
      </c>
      <c r="N58" t="str">
        <f>IF(LEN(VLOOKUP($C58,[1]Main!$F$6:$AB$182,20,0))=0, "", VLOOKUP($C58,[1]Main!$F$6:$AB$182,20,0))</f>
        <v/>
      </c>
      <c r="O58" t="str">
        <f>IF(LEN(VLOOKUP($C58,[1]Main!$F$6:$AB$182,21,0))=0, "", VLOOKUP($C58,[1]Main!$F$6:$AB$182,21,0))</f>
        <v/>
      </c>
      <c r="P58" t="str">
        <f>IF(LEN(VLOOKUP($C58,[1]Main!$F$6:$AB$182,22,0))=0, "", VLOOKUP($C58,[1]Main!$F$6:$AB$182,22,0))</f>
        <v/>
      </c>
      <c r="Q58" t="str">
        <f>IF(LEN(VLOOKUP($C58,[1]Main!$F$6:$AB$182,23,0))=0, "", VLOOKUP($C58,[1]Main!$F$6:$AB$182,23,0))</f>
        <v/>
      </c>
    </row>
    <row r="59" spans="1:17">
      <c r="A59">
        <v>0</v>
      </c>
      <c r="B59" s="14" t="str">
        <v>Q4 2023</v>
      </c>
      <c r="C59" s="14" t="str">
        <v>sFD Den Haag grid connection</v>
      </c>
      <c r="D59" t="str">
        <f>IF(LEN(VLOOKUP($C59,[1]Main!$F$6:$AB$182,2,0))=0, "", VLOOKUP($C59,[1]Main!$F$6:$AB$182,2,0))</f>
        <v/>
      </c>
      <c r="E59" t="str">
        <f>IF(LEN(VLOOKUP($C59,[1]Main!$F$6:$AB$182,3,0))=0, "", VLOOKUP($C59,[1]Main!$F$6:$AB$182,3,0))</f>
        <v>NL</v>
      </c>
      <c r="F59" t="str">
        <f>IF(LEN(VLOOKUP($C59,[1]Main!$F$6:$AB$182,4,0))=0, "", VLOOKUP($C59,[1]Main!$F$6:$AB$182,4,0))</f>
        <v>SD</v>
      </c>
      <c r="G59" t="str">
        <f>IF(LEN(VLOOKUP($C59,[1]Main!$F$6:$AB$182,5,0))=0, "", VLOOKUP($C59,[1]Main!$F$6:$AB$182,5,0))</f>
        <v/>
      </c>
      <c r="H59" t="str">
        <f>IF(LEN(VLOOKUP($C59,[1]Main!$F$6:$AB$182,7,0))=0, "", VLOOKUP($C59,[1]Main!$F$6:$AB$182,7,0))</f>
        <v>Asset Development</v>
      </c>
      <c r="I59" t="str">
        <f>IF(LEN(VLOOKUP($C59,[1]Main!$F$6:$AB$182,8,0))=0, "", VLOOKUP($C59,[1]Main!$F$6:$AB$182,8,0))</f>
        <v>Bas Geerdes</v>
      </c>
      <c r="J59" t="str">
        <f>IF(LEN(VLOOKUP($C59,[1]Main!$F$6:$AB$182,10,0))=0, "", VLOOKUP($C59,[1]Main!$F$6:$AB$182,10,0))</f>
        <v>Pipeline</v>
      </c>
      <c r="K59" t="str">
        <f>IF(LEN(VLOOKUP($C59,[1]Main!$F$6:$AB$182,12,0))=0, "", VLOOKUP($C59,[1]Main!$F$6:$AB$182,12,0))</f>
        <v>Open</v>
      </c>
      <c r="L59" t="str">
        <f>IF(LEN(VLOOKUP($C59,[1]Main!$F$6:$AB$182,18,0))=0, "", VLOOKUP($C59,[1]Main!$F$6:$AB$182,18,0))</f>
        <v/>
      </c>
      <c r="M59" t="str">
        <f>IF(LEN(VLOOKUP($C59,[1]Main!$F$6:$AB$182,19,0))=0, "", VLOOKUP($C59,[1]Main!$F$6:$AB$182,19,0))</f>
        <v/>
      </c>
      <c r="N59" t="str">
        <f>IF(LEN(VLOOKUP($C59,[1]Main!$F$6:$AB$182,20,0))=0, "", VLOOKUP($C59,[1]Main!$F$6:$AB$182,20,0))</f>
        <v/>
      </c>
      <c r="O59" t="str">
        <f>IF(LEN(VLOOKUP($C59,[1]Main!$F$6:$AB$182,21,0))=0, "", VLOOKUP($C59,[1]Main!$F$6:$AB$182,21,0))</f>
        <v/>
      </c>
      <c r="P59" t="str">
        <f>IF(LEN(VLOOKUP($C59,[1]Main!$F$6:$AB$182,22,0))=0, "", VLOOKUP($C59,[1]Main!$F$6:$AB$182,22,0))</f>
        <v/>
      </c>
      <c r="Q59" t="str">
        <f>IF(LEN(VLOOKUP($C59,[1]Main!$F$6:$AB$182,23,0))=0, "", VLOOKUP($C59,[1]Main!$F$6:$AB$182,23,0))</f>
        <v/>
      </c>
    </row>
    <row r="60" spans="1:17">
      <c r="A60">
        <v>0</v>
      </c>
      <c r="B60" s="19" t="str">
        <v>Q423/Q124</v>
      </c>
      <c r="C60" s="19" t="str">
        <v>SD CCSU CQ</v>
      </c>
      <c r="D60" t="str">
        <f>IF(LEN(VLOOKUP($C60,[1]Main!$F$6:$AB$182,2,0))=0, "", VLOOKUP($C60,[1]Main!$F$6:$AB$182,2,0))</f>
        <v/>
      </c>
      <c r="E60" t="str">
        <f>IF(LEN(VLOOKUP($C60,[1]Main!$F$6:$AB$182,3,0))=0, "", VLOOKUP($C60,[1]Main!$F$6:$AB$182,3,0))</f>
        <v>UK</v>
      </c>
      <c r="F60" t="str">
        <f>IF(LEN(VLOOKUP($C60,[1]Main!$F$6:$AB$182,4,0))=0, "", VLOOKUP($C60,[1]Main!$F$6:$AB$182,4,0))</f>
        <v>SD</v>
      </c>
      <c r="G60" t="str">
        <f>IF(LEN(VLOOKUP($C60,[1]Main!$F$6:$AB$182,5,0))=0, "", VLOOKUP($C60,[1]Main!$F$6:$AB$182,5,0))</f>
        <v/>
      </c>
      <c r="H60" t="str">
        <f>IF(LEN(VLOOKUP($C60,[1]Main!$F$6:$AB$182,7,0))=0, "", VLOOKUP($C60,[1]Main!$F$6:$AB$182,7,0))</f>
        <v/>
      </c>
      <c r="I60" t="str">
        <f>IF(LEN(VLOOKUP($C60,[1]Main!$F$6:$AB$182,8,0))=0, "", VLOOKUP($C60,[1]Main!$F$6:$AB$182,8,0))</f>
        <v/>
      </c>
      <c r="J60" t="str">
        <f>IF(LEN(VLOOKUP($C60,[1]Main!$F$6:$AB$182,10,0))=0, "", VLOOKUP($C60,[1]Main!$F$6:$AB$182,10,0))</f>
        <v>Pipeline</v>
      </c>
      <c r="K60" t="str">
        <f>IF(LEN(VLOOKUP($C60,[1]Main!$F$6:$AB$182,12,0))=0, "", VLOOKUP($C60,[1]Main!$F$6:$AB$182,12,0))</f>
        <v/>
      </c>
      <c r="L60" t="str">
        <f>IF(LEN(VLOOKUP($C60,[1]Main!$F$6:$AB$182,18,0))=0, "", VLOOKUP($C60,[1]Main!$F$6:$AB$182,18,0))</f>
        <v/>
      </c>
      <c r="M60" t="str">
        <f>IF(LEN(VLOOKUP($C60,[1]Main!$F$6:$AB$182,19,0))=0, "", VLOOKUP($C60,[1]Main!$F$6:$AB$182,19,0))</f>
        <v/>
      </c>
      <c r="N60" t="str">
        <f>IF(LEN(VLOOKUP($C60,[1]Main!$F$6:$AB$182,20,0))=0, "", VLOOKUP($C60,[1]Main!$F$6:$AB$182,20,0))</f>
        <v/>
      </c>
      <c r="O60" t="str">
        <f>IF(LEN(VLOOKUP($C60,[1]Main!$F$6:$AB$182,21,0))=0, "", VLOOKUP($C60,[1]Main!$F$6:$AB$182,21,0))</f>
        <v/>
      </c>
      <c r="P60" t="str">
        <f>IF(LEN(VLOOKUP($C60,[1]Main!$F$6:$AB$182,22,0))=0, "", VLOOKUP($C60,[1]Main!$F$6:$AB$182,22,0))</f>
        <v/>
      </c>
      <c r="Q60" t="str">
        <f>IF(LEN(VLOOKUP($C60,[1]Main!$F$6:$AB$182,23,0))=0, "", VLOOKUP($C60,[1]Main!$F$6:$AB$182,23,0))</f>
        <v/>
      </c>
    </row>
    <row r="61" spans="1:17">
      <c r="A61">
        <v>0</v>
      </c>
      <c r="B61" s="19" t="str">
        <v>Q423/Q124</v>
      </c>
      <c r="C61" s="19" t="str">
        <v>SD CCSU Grain</v>
      </c>
      <c r="D61" t="str">
        <f>IF(LEN(VLOOKUP($C61,[1]Main!$F$6:$AB$182,2,0))=0, "", VLOOKUP($C61,[1]Main!$F$6:$AB$182,2,0))</f>
        <v/>
      </c>
      <c r="E61" t="str">
        <f>IF(LEN(VLOOKUP($C61,[1]Main!$F$6:$AB$182,3,0))=0, "", VLOOKUP($C61,[1]Main!$F$6:$AB$182,3,0))</f>
        <v>UK</v>
      </c>
      <c r="F61" t="str">
        <f>IF(LEN(VLOOKUP($C61,[1]Main!$F$6:$AB$182,4,0))=0, "", VLOOKUP($C61,[1]Main!$F$6:$AB$182,4,0))</f>
        <v>SD</v>
      </c>
      <c r="G61" t="str">
        <f>IF(LEN(VLOOKUP($C61,[1]Main!$F$6:$AB$182,5,0))=0, "", VLOOKUP($C61,[1]Main!$F$6:$AB$182,5,0))</f>
        <v/>
      </c>
      <c r="H61" t="str">
        <f>IF(LEN(VLOOKUP($C61,[1]Main!$F$6:$AB$182,7,0))=0, "", VLOOKUP($C61,[1]Main!$F$6:$AB$182,7,0))</f>
        <v/>
      </c>
      <c r="I61" t="str">
        <f>IF(LEN(VLOOKUP($C61,[1]Main!$F$6:$AB$182,8,0))=0, "", VLOOKUP($C61,[1]Main!$F$6:$AB$182,8,0))</f>
        <v/>
      </c>
      <c r="J61" t="str">
        <f>IF(LEN(VLOOKUP($C61,[1]Main!$F$6:$AB$182,10,0))=0, "", VLOOKUP($C61,[1]Main!$F$6:$AB$182,10,0))</f>
        <v>Pipeline</v>
      </c>
      <c r="K61" t="str">
        <f>IF(LEN(VLOOKUP($C61,[1]Main!$F$6:$AB$182,12,0))=0, "", VLOOKUP($C61,[1]Main!$F$6:$AB$182,12,0))</f>
        <v/>
      </c>
      <c r="L61" t="str">
        <f>IF(LEN(VLOOKUP($C61,[1]Main!$F$6:$AB$182,18,0))=0, "", VLOOKUP($C61,[1]Main!$F$6:$AB$182,18,0))</f>
        <v/>
      </c>
      <c r="M61" t="str">
        <f>IF(LEN(VLOOKUP($C61,[1]Main!$F$6:$AB$182,19,0))=0, "", VLOOKUP($C61,[1]Main!$F$6:$AB$182,19,0))</f>
        <v/>
      </c>
      <c r="N61" t="str">
        <f>IF(LEN(VLOOKUP($C61,[1]Main!$F$6:$AB$182,20,0))=0, "", VLOOKUP($C61,[1]Main!$F$6:$AB$182,20,0))</f>
        <v/>
      </c>
      <c r="O61" t="str">
        <f>IF(LEN(VLOOKUP($C61,[1]Main!$F$6:$AB$182,21,0))=0, "", VLOOKUP($C61,[1]Main!$F$6:$AB$182,21,0))</f>
        <v/>
      </c>
      <c r="P61" t="str">
        <f>IF(LEN(VLOOKUP($C61,[1]Main!$F$6:$AB$182,22,0))=0, "", VLOOKUP($C61,[1]Main!$F$6:$AB$182,22,0))</f>
        <v/>
      </c>
      <c r="Q61" t="str">
        <f>IF(LEN(VLOOKUP($C61,[1]Main!$F$6:$AB$182,23,0))=0, "", VLOOKUP($C61,[1]Main!$F$6:$AB$182,23,0))</f>
        <v/>
      </c>
    </row>
    <row r="62" spans="1:17">
      <c r="A62">
        <v>0</v>
      </c>
      <c r="B62" s="19" t="str">
        <v>Q423/Q124</v>
      </c>
      <c r="C62" s="19" t="str">
        <v>SD Taylor's Lane - Switch to biofuels</v>
      </c>
      <c r="D62" t="str">
        <f>IF(LEN(VLOOKUP($C62,[1]Main!$F$6:$AB$182,2,0))=0, "", VLOOKUP($C62,[1]Main!$F$6:$AB$182,2,0))</f>
        <v/>
      </c>
      <c r="E62" t="str">
        <f>IF(LEN(VLOOKUP($C62,[1]Main!$F$6:$AB$182,3,0))=0, "", VLOOKUP($C62,[1]Main!$F$6:$AB$182,3,0))</f>
        <v>UK</v>
      </c>
      <c r="F62" t="str">
        <f>IF(LEN(VLOOKUP($C62,[1]Main!$F$6:$AB$182,4,0))=0, "", VLOOKUP($C62,[1]Main!$F$6:$AB$182,4,0))</f>
        <v>SD</v>
      </c>
      <c r="G62" t="str">
        <f>IF(LEN(VLOOKUP($C62,[1]Main!$F$6:$AB$182,5,0))=0, "", VLOOKUP($C62,[1]Main!$F$6:$AB$182,5,0))</f>
        <v/>
      </c>
      <c r="H62" t="str">
        <f>IF(LEN(VLOOKUP($C62,[1]Main!$F$6:$AB$182,7,0))=0, "", VLOOKUP($C62,[1]Main!$F$6:$AB$182,7,0))</f>
        <v/>
      </c>
      <c r="I62" t="str">
        <f>IF(LEN(VLOOKUP($C62,[1]Main!$F$6:$AB$182,8,0))=0, "", VLOOKUP($C62,[1]Main!$F$6:$AB$182,8,0))</f>
        <v/>
      </c>
      <c r="J62" t="str">
        <f>IF(LEN(VLOOKUP($C62,[1]Main!$F$6:$AB$182,10,0))=0, "", VLOOKUP($C62,[1]Main!$F$6:$AB$182,10,0))</f>
        <v>Pipeline</v>
      </c>
      <c r="K62" t="str">
        <f>IF(LEN(VLOOKUP($C62,[1]Main!$F$6:$AB$182,12,0))=0, "", VLOOKUP($C62,[1]Main!$F$6:$AB$182,12,0))</f>
        <v/>
      </c>
      <c r="L62" t="str">
        <f>IF(LEN(VLOOKUP($C62,[1]Main!$F$6:$AB$182,18,0))=0, "", VLOOKUP($C62,[1]Main!$F$6:$AB$182,18,0))</f>
        <v/>
      </c>
      <c r="M62" t="str">
        <f>IF(LEN(VLOOKUP($C62,[1]Main!$F$6:$AB$182,19,0))=0, "", VLOOKUP($C62,[1]Main!$F$6:$AB$182,19,0))</f>
        <v/>
      </c>
      <c r="N62" t="str">
        <f>IF(LEN(VLOOKUP($C62,[1]Main!$F$6:$AB$182,20,0))=0, "", VLOOKUP($C62,[1]Main!$F$6:$AB$182,20,0))</f>
        <v/>
      </c>
      <c r="O62" t="str">
        <f>IF(LEN(VLOOKUP($C62,[1]Main!$F$6:$AB$182,21,0))=0, "", VLOOKUP($C62,[1]Main!$F$6:$AB$182,21,0))</f>
        <v/>
      </c>
      <c r="P62" t="str">
        <f>IF(LEN(VLOOKUP($C62,[1]Main!$F$6:$AB$182,22,0))=0, "", VLOOKUP($C62,[1]Main!$F$6:$AB$182,22,0))</f>
        <v/>
      </c>
      <c r="Q62" t="str">
        <f>IF(LEN(VLOOKUP($C62,[1]Main!$F$6:$AB$182,23,0))=0, "", VLOOKUP($C62,[1]Main!$F$6:$AB$182,23,0))</f>
        <v/>
      </c>
    </row>
    <row r="63" spans="1:17">
      <c r="A63">
        <v>0</v>
      </c>
      <c r="B63" s="19" t="str">
        <v>?</v>
      </c>
      <c r="C63" s="19" t="str">
        <v>Re-FD Irsching 6</v>
      </c>
    </row>
    <row r="64" spans="1:17">
      <c r="B64" s="19"/>
    </row>
    <row r="65" spans="2:2">
      <c r="B65" s="19"/>
    </row>
    <row r="66" spans="2:2">
      <c r="B66" s="19"/>
    </row>
    <row r="67" spans="2:2">
      <c r="B67" s="19"/>
    </row>
    <row r="68" spans="2:2">
      <c r="B68" s="19"/>
    </row>
    <row r="69" spans="2:2">
      <c r="B69" s="19"/>
    </row>
    <row r="70" spans="2:2">
      <c r="B70" s="19"/>
    </row>
    <row r="71" spans="2:2">
      <c r="B71" s="19"/>
    </row>
    <row r="72" spans="2:2">
      <c r="B72" s="19"/>
    </row>
    <row r="73" spans="2:2">
      <c r="B73" s="19"/>
    </row>
    <row r="74" spans="2:2">
      <c r="B74" s="19"/>
    </row>
    <row r="75" spans="2:2">
      <c r="B75" s="19"/>
    </row>
    <row r="76" spans="2:2">
      <c r="B76" s="19"/>
    </row>
    <row r="77" spans="2:2">
      <c r="B77" s="19"/>
    </row>
    <row r="78" spans="2:2">
      <c r="B78" s="19"/>
    </row>
    <row r="79" spans="2:2">
      <c r="B79" s="19"/>
    </row>
    <row r="80" spans="2:2">
      <c r="B80" s="19"/>
    </row>
    <row r="81" spans="2:2">
      <c r="B81" s="19"/>
    </row>
    <row r="82" spans="2:2">
      <c r="B82" s="19"/>
    </row>
    <row r="83" spans="2:2">
      <c r="B83" s="19"/>
    </row>
    <row r="84" spans="2:2">
      <c r="B84" s="19"/>
    </row>
    <row r="85" spans="2:2">
      <c r="B85" s="19"/>
    </row>
    <row r="86" spans="2:2">
      <c r="B86" s="19"/>
    </row>
    <row r="87" spans="2:2">
      <c r="B87" s="19"/>
    </row>
    <row r="88" spans="2:2">
      <c r="B88" s="19"/>
    </row>
    <row r="89" spans="2:2">
      <c r="B89" s="19"/>
    </row>
    <row r="90" spans="2:2">
      <c r="B90" s="19"/>
    </row>
    <row r="91" spans="2:2">
      <c r="B91" s="19"/>
    </row>
    <row r="92" spans="2:2">
      <c r="B92" s="19"/>
    </row>
    <row r="93" spans="2:2">
      <c r="B93" s="19"/>
    </row>
    <row r="94" spans="2:2">
      <c r="B94" s="19"/>
    </row>
    <row r="95" spans="2:2">
      <c r="B95" s="19"/>
    </row>
    <row r="96" spans="2:2">
      <c r="B96" s="19"/>
    </row>
    <row r="97" spans="2:2">
      <c r="B97" s="19"/>
    </row>
    <row r="98" spans="2:2">
      <c r="B98" s="19"/>
    </row>
    <row r="99" spans="2:2">
      <c r="B99" s="19"/>
    </row>
    <row r="100" spans="2:2">
      <c r="B100" s="19"/>
    </row>
    <row r="101" spans="2:2">
      <c r="B101" s="19"/>
    </row>
    <row r="102" spans="2:2">
      <c r="B102" s="19"/>
    </row>
    <row r="103" spans="2:2">
      <c r="B103" s="19"/>
    </row>
    <row r="104" spans="2:2">
      <c r="B104" s="19"/>
    </row>
    <row r="105" spans="2:2">
      <c r="B105" s="19"/>
    </row>
    <row r="106" spans="2:2">
      <c r="B106" s="19"/>
    </row>
    <row r="107" spans="2:2">
      <c r="B107" s="19"/>
    </row>
    <row r="108" spans="2:2">
      <c r="B108" s="19"/>
    </row>
    <row r="109" spans="2:2">
      <c r="B109" s="19"/>
    </row>
    <row r="110" spans="2:2">
      <c r="B110" s="19"/>
    </row>
    <row r="111" spans="2:2">
      <c r="B111" s="19"/>
    </row>
    <row r="112" spans="2:2">
      <c r="B112" s="19"/>
    </row>
    <row r="113" spans="2:2">
      <c r="B113" s="19"/>
    </row>
    <row r="114" spans="2:2">
      <c r="B114" s="19"/>
    </row>
    <row r="115" spans="2:2">
      <c r="B115" s="19"/>
    </row>
    <row r="116" spans="2:2">
      <c r="B116" s="19"/>
    </row>
    <row r="117" spans="2:2">
      <c r="B117" s="19"/>
    </row>
    <row r="118" spans="2:2">
      <c r="B118" s="19"/>
    </row>
    <row r="119" spans="2:2">
      <c r="B119" s="19"/>
    </row>
    <row r="120" spans="2:2">
      <c r="B120" s="19"/>
    </row>
    <row r="121" spans="2:2">
      <c r="B121" s="19"/>
    </row>
    <row r="122" spans="2:2">
      <c r="B122" s="19"/>
    </row>
    <row r="123" spans="2:2">
      <c r="B123" s="19"/>
    </row>
    <row r="124" spans="2:2">
      <c r="B124" s="19"/>
    </row>
    <row r="125" spans="2:2">
      <c r="B125" s="19"/>
    </row>
    <row r="126" spans="2:2">
      <c r="B126" s="19"/>
    </row>
    <row r="127" spans="2:2">
      <c r="B127" s="19"/>
    </row>
    <row r="128" spans="2:2">
      <c r="B128" s="19"/>
    </row>
    <row r="129" spans="2:2">
      <c r="B129" s="19"/>
    </row>
    <row r="130" spans="2:2">
      <c r="B130" s="19"/>
    </row>
    <row r="131" spans="2:2">
      <c r="B131" s="19"/>
    </row>
    <row r="132" spans="2:2">
      <c r="B132" s="19"/>
    </row>
    <row r="133" spans="2:2">
      <c r="B133" s="19"/>
    </row>
    <row r="134" spans="2:2">
      <c r="B134" s="19"/>
    </row>
  </sheetData>
  <autoFilter ref="A1:T62" xr:uid="{9216EE71-3B47-474E-9E69-50320EEE77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574E-6CAA-4F45-AA06-7C4C9A125EEA}">
  <dimension ref="A1:W70"/>
  <sheetViews>
    <sheetView zoomScale="80" zoomScaleNormal="80" workbookViewId="0">
      <pane ySplit="1" topLeftCell="A2" activePane="bottomLeft" state="frozen"/>
      <selection pane="bottomLeft" activeCell="A37" sqref="A37"/>
    </sheetView>
  </sheetViews>
  <sheetFormatPr defaultRowHeight="14.45"/>
  <cols>
    <col min="1" max="1" width="11.42578125" bestFit="1" customWidth="1"/>
    <col min="2" max="2" width="39.5703125" bestFit="1" customWidth="1"/>
    <col min="3" max="3" width="6.85546875" bestFit="1" customWidth="1"/>
    <col min="4" max="4" width="11.42578125" bestFit="1" customWidth="1"/>
    <col min="5" max="5" width="16.7109375" bestFit="1" customWidth="1"/>
    <col min="7" max="7" width="40.7109375" bestFit="1" customWidth="1"/>
    <col min="8" max="8" width="13.42578125" bestFit="1" customWidth="1"/>
    <col min="9" max="9" width="13.7109375" bestFit="1" customWidth="1"/>
    <col min="10" max="10" width="15.5703125" bestFit="1" customWidth="1"/>
    <col min="11" max="11" width="15.42578125" bestFit="1" customWidth="1"/>
    <col min="12" max="12" width="8.28515625" bestFit="1" customWidth="1"/>
    <col min="13" max="13" width="4.42578125" bestFit="1" customWidth="1"/>
    <col min="14" max="14" width="6.42578125" bestFit="1" customWidth="1"/>
    <col min="15" max="15" width="9" bestFit="1" customWidth="1"/>
    <col min="16" max="16" width="8.140625" bestFit="1" customWidth="1"/>
    <col min="17" max="17" width="7.85546875" bestFit="1" customWidth="1"/>
    <col min="18" max="18" width="11.140625" bestFit="1" customWidth="1"/>
    <col min="19" max="19" width="11.42578125" bestFit="1" customWidth="1"/>
    <col min="20" max="21" width="10.140625" bestFit="1" customWidth="1"/>
    <col min="22" max="22" width="37.140625" bestFit="1" customWidth="1"/>
  </cols>
  <sheetData>
    <row r="1" spans="1:2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4" t="s">
        <v>256</v>
      </c>
      <c r="W1" s="4" t="s">
        <v>257</v>
      </c>
    </row>
    <row r="2" spans="1:23">
      <c r="A2" s="5">
        <v>44927</v>
      </c>
      <c r="B2" t="s">
        <v>258</v>
      </c>
      <c r="C2" t="s">
        <v>259</v>
      </c>
      <c r="D2" t="s">
        <v>110</v>
      </c>
      <c r="E2" t="s">
        <v>30</v>
      </c>
      <c r="F2" t="s">
        <v>260</v>
      </c>
      <c r="G2" t="s">
        <v>261</v>
      </c>
      <c r="H2" t="s">
        <v>262</v>
      </c>
      <c r="I2" t="s">
        <v>101</v>
      </c>
      <c r="J2" t="s">
        <v>150</v>
      </c>
      <c r="K2" t="s">
        <v>150</v>
      </c>
      <c r="L2" t="s">
        <v>150</v>
      </c>
      <c r="M2" t="s">
        <v>263</v>
      </c>
      <c r="N2" t="s">
        <v>150</v>
      </c>
      <c r="O2" s="8">
        <v>0</v>
      </c>
      <c r="P2" s="7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t="s">
        <v>264</v>
      </c>
    </row>
    <row r="3" spans="1:23">
      <c r="A3" s="5">
        <v>44944</v>
      </c>
      <c r="B3" t="s">
        <v>265</v>
      </c>
      <c r="C3" t="s">
        <v>69</v>
      </c>
      <c r="D3" t="s">
        <v>36</v>
      </c>
      <c r="E3" t="s">
        <v>30</v>
      </c>
      <c r="F3" t="s">
        <v>266</v>
      </c>
      <c r="G3" t="s">
        <v>267</v>
      </c>
      <c r="H3" t="s">
        <v>268</v>
      </c>
      <c r="I3" t="s">
        <v>269</v>
      </c>
      <c r="J3" t="s">
        <v>150</v>
      </c>
      <c r="K3" t="s">
        <v>150</v>
      </c>
      <c r="L3" t="s">
        <v>150</v>
      </c>
      <c r="M3" t="s">
        <v>269</v>
      </c>
      <c r="N3" t="s">
        <v>150</v>
      </c>
      <c r="O3" s="8">
        <v>0</v>
      </c>
      <c r="P3" s="7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t="s">
        <v>265</v>
      </c>
    </row>
    <row r="4" spans="1:23">
      <c r="A4" s="5">
        <v>44944</v>
      </c>
      <c r="B4" s="9" t="s">
        <v>270</v>
      </c>
      <c r="C4" t="s">
        <v>61</v>
      </c>
      <c r="D4" t="s">
        <v>29</v>
      </c>
      <c r="E4" t="s">
        <v>30</v>
      </c>
      <c r="F4" t="s">
        <v>62</v>
      </c>
      <c r="G4" t="s">
        <v>150</v>
      </c>
      <c r="H4" t="s">
        <v>262</v>
      </c>
      <c r="I4" t="s">
        <v>65</v>
      </c>
      <c r="J4" t="s">
        <v>170</v>
      </c>
      <c r="K4" t="s">
        <v>271</v>
      </c>
      <c r="L4" t="s">
        <v>150</v>
      </c>
      <c r="M4" t="s">
        <v>150</v>
      </c>
      <c r="N4" t="s">
        <v>150</v>
      </c>
      <c r="O4" s="8">
        <v>0</v>
      </c>
      <c r="P4" s="7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0" t="s">
        <v>270</v>
      </c>
    </row>
    <row r="5" spans="1:23">
      <c r="A5" s="5">
        <v>44951</v>
      </c>
      <c r="B5" t="s">
        <v>272</v>
      </c>
      <c r="C5" t="s">
        <v>61</v>
      </c>
      <c r="D5" t="s">
        <v>110</v>
      </c>
      <c r="E5" t="s">
        <v>111</v>
      </c>
      <c r="F5" t="s">
        <v>273</v>
      </c>
      <c r="G5" t="s">
        <v>274</v>
      </c>
      <c r="H5" t="s">
        <v>275</v>
      </c>
      <c r="I5" t="s">
        <v>45</v>
      </c>
      <c r="J5" t="s">
        <v>276</v>
      </c>
      <c r="K5" t="s">
        <v>150</v>
      </c>
      <c r="L5" t="s">
        <v>150</v>
      </c>
      <c r="M5" t="s">
        <v>150</v>
      </c>
      <c r="N5" t="s">
        <v>150</v>
      </c>
      <c r="O5" s="8">
        <v>0</v>
      </c>
      <c r="P5" s="7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t="s">
        <v>277</v>
      </c>
      <c r="W5" s="21" t="s">
        <v>278</v>
      </c>
    </row>
    <row r="6" spans="1:23">
      <c r="A6" s="5">
        <v>44958</v>
      </c>
      <c r="B6" t="s">
        <v>279</v>
      </c>
      <c r="C6" t="s">
        <v>150</v>
      </c>
      <c r="D6" t="s">
        <v>29</v>
      </c>
      <c r="E6" t="s">
        <v>30</v>
      </c>
      <c r="F6" t="s">
        <v>41</v>
      </c>
      <c r="G6" t="s">
        <v>280</v>
      </c>
      <c r="H6" t="s">
        <v>262</v>
      </c>
      <c r="I6" t="s">
        <v>281</v>
      </c>
      <c r="J6" t="s">
        <v>281</v>
      </c>
      <c r="K6" t="s">
        <v>150</v>
      </c>
      <c r="L6" t="s">
        <v>150</v>
      </c>
      <c r="M6" t="s">
        <v>150</v>
      </c>
      <c r="N6" t="s">
        <v>150</v>
      </c>
      <c r="O6" s="8">
        <v>0</v>
      </c>
      <c r="P6" s="7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t="s">
        <v>282</v>
      </c>
    </row>
    <row r="7" spans="1:23">
      <c r="A7" s="5">
        <v>44967</v>
      </c>
      <c r="B7" t="s">
        <v>283</v>
      </c>
      <c r="C7" t="s">
        <v>61</v>
      </c>
      <c r="D7" t="s">
        <v>110</v>
      </c>
      <c r="E7" t="s">
        <v>111</v>
      </c>
      <c r="F7" t="s">
        <v>57</v>
      </c>
      <c r="G7" t="s">
        <v>284</v>
      </c>
      <c r="H7" t="s">
        <v>285</v>
      </c>
      <c r="I7" t="s">
        <v>150</v>
      </c>
      <c r="J7" t="s">
        <v>179</v>
      </c>
      <c r="K7" t="s">
        <v>286</v>
      </c>
      <c r="L7" t="s">
        <v>150</v>
      </c>
      <c r="M7" t="s">
        <v>150</v>
      </c>
      <c r="N7" t="s">
        <v>150</v>
      </c>
      <c r="O7" s="8">
        <v>0</v>
      </c>
      <c r="P7" s="7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t="s">
        <v>287</v>
      </c>
    </row>
    <row r="8" spans="1:23">
      <c r="A8" s="5">
        <v>44971</v>
      </c>
      <c r="B8" t="s">
        <v>288</v>
      </c>
      <c r="C8" t="s">
        <v>28</v>
      </c>
      <c r="D8" t="s">
        <v>29</v>
      </c>
      <c r="E8" t="s">
        <v>30</v>
      </c>
      <c r="F8" t="s">
        <v>41</v>
      </c>
      <c r="G8" t="s">
        <v>289</v>
      </c>
      <c r="H8" t="s">
        <v>290</v>
      </c>
      <c r="I8" t="s">
        <v>210</v>
      </c>
      <c r="J8" t="s">
        <v>210</v>
      </c>
      <c r="K8" t="s">
        <v>212</v>
      </c>
      <c r="L8" t="s">
        <v>150</v>
      </c>
      <c r="M8" t="s">
        <v>150</v>
      </c>
      <c r="N8" t="s">
        <v>150</v>
      </c>
      <c r="O8" s="8">
        <v>0</v>
      </c>
      <c r="P8" s="7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t="s">
        <v>291</v>
      </c>
    </row>
    <row r="9" spans="1:23">
      <c r="A9" s="5">
        <v>44980</v>
      </c>
      <c r="B9" t="s">
        <v>292</v>
      </c>
      <c r="C9" t="s">
        <v>129</v>
      </c>
      <c r="D9" t="s">
        <v>110</v>
      </c>
      <c r="E9" t="s">
        <v>111</v>
      </c>
      <c r="F9" t="s">
        <v>57</v>
      </c>
      <c r="G9" t="s">
        <v>293</v>
      </c>
      <c r="H9" t="s">
        <v>275</v>
      </c>
      <c r="I9" t="s">
        <v>45</v>
      </c>
      <c r="J9" t="s">
        <v>45</v>
      </c>
      <c r="K9" t="s">
        <v>271</v>
      </c>
      <c r="L9" t="s">
        <v>85</v>
      </c>
      <c r="M9" t="s">
        <v>150</v>
      </c>
      <c r="N9" t="s">
        <v>150</v>
      </c>
      <c r="O9" s="8">
        <v>0</v>
      </c>
      <c r="P9" s="7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t="s">
        <v>294</v>
      </c>
    </row>
    <row r="10" spans="1:23">
      <c r="A10" s="5">
        <v>45006</v>
      </c>
      <c r="B10" t="s">
        <v>295</v>
      </c>
      <c r="C10" t="s">
        <v>61</v>
      </c>
      <c r="D10" t="s">
        <v>188</v>
      </c>
      <c r="E10" t="s">
        <v>111</v>
      </c>
      <c r="F10" t="s">
        <v>296</v>
      </c>
      <c r="G10" t="s">
        <v>297</v>
      </c>
      <c r="H10" t="s">
        <v>285</v>
      </c>
      <c r="I10" t="s">
        <v>101</v>
      </c>
      <c r="J10" t="s">
        <v>101</v>
      </c>
      <c r="K10" t="s">
        <v>150</v>
      </c>
      <c r="L10" t="s">
        <v>150</v>
      </c>
      <c r="M10" t="s">
        <v>150</v>
      </c>
      <c r="N10" t="s">
        <v>150</v>
      </c>
      <c r="O10" s="8">
        <v>0</v>
      </c>
      <c r="P10" s="7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t="s">
        <v>298</v>
      </c>
    </row>
    <row r="11" spans="1:23">
      <c r="A11" s="5">
        <v>44985</v>
      </c>
      <c r="B11" s="11" t="s">
        <v>299</v>
      </c>
      <c r="C11" t="s">
        <v>202</v>
      </c>
      <c r="D11" s="11" t="s">
        <v>20</v>
      </c>
      <c r="E11" t="s">
        <v>21</v>
      </c>
      <c r="F11" t="s">
        <v>300</v>
      </c>
      <c r="G11" t="s">
        <v>150</v>
      </c>
      <c r="H11" t="s">
        <v>285</v>
      </c>
      <c r="I11" t="s">
        <v>52</v>
      </c>
      <c r="J11" t="s">
        <v>301</v>
      </c>
      <c r="K11" t="s">
        <v>52</v>
      </c>
      <c r="L11" t="s">
        <v>150</v>
      </c>
      <c r="M11" t="s">
        <v>150</v>
      </c>
      <c r="N11" t="s">
        <v>150</v>
      </c>
      <c r="O11" s="6">
        <v>4.83</v>
      </c>
      <c r="P11" s="7">
        <v>0.216</v>
      </c>
      <c r="Q11" s="8">
        <v>51.22</v>
      </c>
      <c r="R11" s="8">
        <v>50.11</v>
      </c>
      <c r="S11" s="8">
        <v>13.9</v>
      </c>
      <c r="T11" s="8">
        <v>1.1100000000000001</v>
      </c>
      <c r="U11" s="8">
        <v>0</v>
      </c>
      <c r="V11" t="s">
        <v>302</v>
      </c>
      <c r="W11" s="21" t="s">
        <v>303</v>
      </c>
    </row>
    <row r="12" spans="1:23">
      <c r="A12" s="5">
        <v>44986</v>
      </c>
      <c r="B12" t="s">
        <v>304</v>
      </c>
      <c r="C12" t="s">
        <v>305</v>
      </c>
      <c r="D12" s="11" t="s">
        <v>20</v>
      </c>
      <c r="E12" t="s">
        <v>30</v>
      </c>
      <c r="F12" t="s">
        <v>300</v>
      </c>
      <c r="G12" t="s">
        <v>306</v>
      </c>
      <c r="H12" t="s">
        <v>285</v>
      </c>
      <c r="I12" t="s">
        <v>307</v>
      </c>
      <c r="J12" t="s">
        <v>33</v>
      </c>
      <c r="K12" t="s">
        <v>24</v>
      </c>
      <c r="L12" t="s">
        <v>150</v>
      </c>
      <c r="M12" t="s">
        <v>150</v>
      </c>
      <c r="N12" t="s">
        <v>150</v>
      </c>
      <c r="O12" s="6">
        <v>17.14</v>
      </c>
      <c r="P12" s="7">
        <v>0.60199999999999998</v>
      </c>
      <c r="Q12" s="8">
        <v>37.630000000000003</v>
      </c>
      <c r="R12" s="8">
        <v>35.94</v>
      </c>
      <c r="S12" s="8">
        <v>3.98</v>
      </c>
      <c r="T12" s="8">
        <v>0.49</v>
      </c>
      <c r="U12" s="8">
        <v>3.76</v>
      </c>
      <c r="V12" t="s">
        <v>308</v>
      </c>
    </row>
    <row r="13" spans="1:23">
      <c r="A13" s="5">
        <v>44993</v>
      </c>
      <c r="B13" t="s">
        <v>309</v>
      </c>
      <c r="C13" t="s">
        <v>61</v>
      </c>
      <c r="D13" t="s">
        <v>110</v>
      </c>
      <c r="E13" t="s">
        <v>111</v>
      </c>
      <c r="F13" t="s">
        <v>82</v>
      </c>
      <c r="G13" t="s">
        <v>83</v>
      </c>
      <c r="H13" t="s">
        <v>285</v>
      </c>
      <c r="I13" t="s">
        <v>52</v>
      </c>
      <c r="J13" t="s">
        <v>84</v>
      </c>
      <c r="K13" t="s">
        <v>52</v>
      </c>
      <c r="L13" t="s">
        <v>85</v>
      </c>
      <c r="M13" t="s">
        <v>150</v>
      </c>
      <c r="N13" t="s">
        <v>150</v>
      </c>
      <c r="O13" s="8">
        <v>0</v>
      </c>
      <c r="P13" s="7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t="s">
        <v>80</v>
      </c>
    </row>
    <row r="14" spans="1:23">
      <c r="A14" s="5">
        <v>44993</v>
      </c>
      <c r="B14" t="s">
        <v>310</v>
      </c>
      <c r="C14" t="s">
        <v>61</v>
      </c>
      <c r="D14" t="s">
        <v>36</v>
      </c>
      <c r="E14" t="s">
        <v>30</v>
      </c>
      <c r="F14" t="s">
        <v>31</v>
      </c>
      <c r="G14" t="s">
        <v>311</v>
      </c>
      <c r="H14" t="s">
        <v>268</v>
      </c>
      <c r="I14" t="s">
        <v>312</v>
      </c>
      <c r="J14" t="s">
        <v>101</v>
      </c>
      <c r="K14" t="s">
        <v>271</v>
      </c>
      <c r="L14" t="s">
        <v>150</v>
      </c>
      <c r="M14" t="s">
        <v>150</v>
      </c>
      <c r="N14" t="s">
        <v>150</v>
      </c>
      <c r="O14" s="8">
        <v>0</v>
      </c>
      <c r="P14" s="7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t="s">
        <v>313</v>
      </c>
    </row>
    <row r="15" spans="1:23">
      <c r="A15" s="5">
        <v>44993</v>
      </c>
      <c r="B15" t="s">
        <v>314</v>
      </c>
      <c r="C15" t="s">
        <v>117</v>
      </c>
      <c r="D15" t="s">
        <v>29</v>
      </c>
      <c r="E15" t="s">
        <v>30</v>
      </c>
      <c r="F15" t="s">
        <v>41</v>
      </c>
      <c r="G15" t="s">
        <v>315</v>
      </c>
      <c r="H15" t="s">
        <v>290</v>
      </c>
      <c r="I15" t="s">
        <v>281</v>
      </c>
      <c r="J15" t="s">
        <v>281</v>
      </c>
      <c r="K15" t="s">
        <v>42</v>
      </c>
      <c r="L15" t="s">
        <v>150</v>
      </c>
      <c r="M15" t="s">
        <v>150</v>
      </c>
      <c r="N15" t="s">
        <v>150</v>
      </c>
      <c r="O15" s="6">
        <v>35.299999999999997</v>
      </c>
      <c r="P15" s="7">
        <v>0.38500000000000001</v>
      </c>
      <c r="Q15" s="8">
        <v>153.1</v>
      </c>
      <c r="R15" s="8">
        <v>112.61</v>
      </c>
      <c r="S15" s="8">
        <v>8.9700000000000006</v>
      </c>
      <c r="T15" s="8">
        <v>0</v>
      </c>
      <c r="U15" s="8">
        <v>100.25</v>
      </c>
      <c r="V15" t="s">
        <v>316</v>
      </c>
      <c r="W15" s="21" t="s">
        <v>317</v>
      </c>
    </row>
    <row r="16" spans="1:23">
      <c r="A16" s="5">
        <v>45006</v>
      </c>
      <c r="B16" s="12" t="s">
        <v>318</v>
      </c>
      <c r="C16" t="s">
        <v>61</v>
      </c>
      <c r="D16" s="11" t="s">
        <v>20</v>
      </c>
      <c r="E16" t="s">
        <v>21</v>
      </c>
      <c r="F16" t="s">
        <v>319</v>
      </c>
      <c r="G16" t="s">
        <v>320</v>
      </c>
      <c r="H16" t="s">
        <v>285</v>
      </c>
      <c r="I16" t="s">
        <v>198</v>
      </c>
      <c r="J16" t="s">
        <v>198</v>
      </c>
      <c r="K16" t="s">
        <v>321</v>
      </c>
      <c r="L16" t="s">
        <v>150</v>
      </c>
      <c r="M16" t="s">
        <v>150</v>
      </c>
      <c r="N16" t="s">
        <v>150</v>
      </c>
      <c r="O16" s="6">
        <v>1.5</v>
      </c>
      <c r="P16" s="7">
        <v>0.28799999999999998</v>
      </c>
      <c r="Q16" s="8">
        <v>8.8000000000000007</v>
      </c>
      <c r="R16" s="8">
        <v>0</v>
      </c>
      <c r="S16" s="8">
        <v>8.8000000000000007</v>
      </c>
      <c r="T16" s="8">
        <v>0</v>
      </c>
      <c r="U16" s="8">
        <v>0</v>
      </c>
      <c r="V16" s="10" t="s">
        <v>322</v>
      </c>
      <c r="W16" s="21" t="s">
        <v>323</v>
      </c>
    </row>
    <row r="17" spans="1:23">
      <c r="A17" s="5">
        <v>45006</v>
      </c>
      <c r="B17" s="10" t="s">
        <v>324</v>
      </c>
      <c r="C17" t="s">
        <v>325</v>
      </c>
      <c r="D17" t="s">
        <v>29</v>
      </c>
      <c r="E17" t="s">
        <v>30</v>
      </c>
      <c r="F17" s="10" t="s">
        <v>300</v>
      </c>
      <c r="G17" t="s">
        <v>326</v>
      </c>
      <c r="H17" t="s">
        <v>275</v>
      </c>
      <c r="I17" t="s">
        <v>33</v>
      </c>
      <c r="J17" t="s">
        <v>33</v>
      </c>
      <c r="K17" t="s">
        <v>24</v>
      </c>
      <c r="L17" t="s">
        <v>150</v>
      </c>
      <c r="M17" t="s">
        <v>150</v>
      </c>
      <c r="N17" t="s">
        <v>150</v>
      </c>
      <c r="O17" s="6">
        <v>88.64</v>
      </c>
      <c r="P17" s="7">
        <v>1</v>
      </c>
      <c r="Q17" s="8">
        <v>79.12</v>
      </c>
      <c r="R17" s="8">
        <v>0</v>
      </c>
      <c r="S17" s="8">
        <v>76.25</v>
      </c>
      <c r="T17" s="8">
        <v>0</v>
      </c>
      <c r="U17" s="8">
        <v>11.59</v>
      </c>
      <c r="V17" s="10" t="s">
        <v>327</v>
      </c>
    </row>
    <row r="18" spans="1:23">
      <c r="A18" s="5">
        <v>45006</v>
      </c>
      <c r="B18" t="s">
        <v>328</v>
      </c>
      <c r="C18" t="s">
        <v>117</v>
      </c>
      <c r="D18" t="s">
        <v>196</v>
      </c>
      <c r="E18" t="s">
        <v>30</v>
      </c>
      <c r="F18" t="s">
        <v>31</v>
      </c>
      <c r="G18" t="s">
        <v>329</v>
      </c>
      <c r="H18" t="s">
        <v>285</v>
      </c>
      <c r="I18" t="s">
        <v>101</v>
      </c>
      <c r="J18" t="s">
        <v>150</v>
      </c>
      <c r="K18" t="s">
        <v>34</v>
      </c>
      <c r="L18" t="s">
        <v>150</v>
      </c>
      <c r="M18" t="s">
        <v>150</v>
      </c>
      <c r="N18" t="s">
        <v>150</v>
      </c>
      <c r="O18" s="8">
        <v>0</v>
      </c>
      <c r="P18" s="7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t="s">
        <v>330</v>
      </c>
    </row>
    <row r="19" spans="1:23">
      <c r="A19" s="5">
        <v>45019</v>
      </c>
      <c r="B19" t="s">
        <v>331</v>
      </c>
      <c r="C19" t="s">
        <v>61</v>
      </c>
      <c r="D19" s="11" t="s">
        <v>29</v>
      </c>
      <c r="E19" t="s">
        <v>30</v>
      </c>
      <c r="F19" t="s">
        <v>31</v>
      </c>
      <c r="G19" t="s">
        <v>311</v>
      </c>
      <c r="H19" t="s">
        <v>285</v>
      </c>
      <c r="I19" t="s">
        <v>312</v>
      </c>
      <c r="J19" t="s">
        <v>101</v>
      </c>
      <c r="K19" t="s">
        <v>271</v>
      </c>
      <c r="L19" t="s">
        <v>150</v>
      </c>
      <c r="M19" t="s">
        <v>150</v>
      </c>
      <c r="N19" t="s">
        <v>150</v>
      </c>
      <c r="O19" s="13">
        <v>-53.462796206686626</v>
      </c>
      <c r="P19" s="7">
        <v>-1.2E-2</v>
      </c>
      <c r="Q19" s="8">
        <v>474.01092506084359</v>
      </c>
      <c r="R19" s="8">
        <v>454.59006632234076</v>
      </c>
      <c r="S19" s="8">
        <v>49.55</v>
      </c>
      <c r="T19" s="8">
        <v>0</v>
      </c>
      <c r="U19" s="8">
        <v>49.45</v>
      </c>
      <c r="V19" t="s">
        <v>332</v>
      </c>
    </row>
    <row r="20" spans="1:23">
      <c r="A20" s="5">
        <v>45037</v>
      </c>
      <c r="B20" t="s">
        <v>333</v>
      </c>
      <c r="C20" t="s">
        <v>325</v>
      </c>
      <c r="D20" t="s">
        <v>110</v>
      </c>
      <c r="E20" t="s">
        <v>111</v>
      </c>
      <c r="F20" t="s">
        <v>31</v>
      </c>
      <c r="G20" t="s">
        <v>334</v>
      </c>
      <c r="H20" t="s">
        <v>275</v>
      </c>
      <c r="I20" t="s">
        <v>101</v>
      </c>
      <c r="J20" t="s">
        <v>23</v>
      </c>
      <c r="K20" t="s">
        <v>34</v>
      </c>
      <c r="L20" t="s">
        <v>150</v>
      </c>
      <c r="M20" t="s">
        <v>150</v>
      </c>
      <c r="N20" t="s">
        <v>150</v>
      </c>
      <c r="O20" s="8">
        <v>0</v>
      </c>
      <c r="P20" s="7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t="s">
        <v>335</v>
      </c>
      <c r="W20" s="21" t="s">
        <v>323</v>
      </c>
    </row>
    <row r="21" spans="1:23">
      <c r="A21" s="5">
        <v>45044</v>
      </c>
      <c r="B21" t="s">
        <v>336</v>
      </c>
      <c r="C21" t="s">
        <v>117</v>
      </c>
      <c r="D21" t="s">
        <v>36</v>
      </c>
      <c r="E21" t="s">
        <v>30</v>
      </c>
      <c r="F21" t="s">
        <v>337</v>
      </c>
      <c r="G21" t="s">
        <v>338</v>
      </c>
      <c r="H21" t="s">
        <v>268</v>
      </c>
      <c r="I21" t="s">
        <v>45</v>
      </c>
      <c r="J21" t="s">
        <v>179</v>
      </c>
      <c r="K21" t="s">
        <v>339</v>
      </c>
      <c r="L21" t="s">
        <v>150</v>
      </c>
      <c r="M21" t="s">
        <v>269</v>
      </c>
      <c r="N21" t="s">
        <v>340</v>
      </c>
      <c r="O21" s="8">
        <v>0</v>
      </c>
      <c r="P21" s="7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t="s">
        <v>341</v>
      </c>
    </row>
    <row r="22" spans="1:23">
      <c r="A22" s="5">
        <v>45019</v>
      </c>
      <c r="B22" t="s">
        <v>342</v>
      </c>
      <c r="C22" t="s">
        <v>61</v>
      </c>
      <c r="D22" t="s">
        <v>29</v>
      </c>
      <c r="E22" t="s">
        <v>30</v>
      </c>
      <c r="F22" t="s">
        <v>343</v>
      </c>
      <c r="G22" t="s">
        <v>150</v>
      </c>
      <c r="H22" t="s">
        <v>262</v>
      </c>
      <c r="I22" t="s">
        <v>307</v>
      </c>
      <c r="J22" t="s">
        <v>344</v>
      </c>
      <c r="K22" t="s">
        <v>307</v>
      </c>
      <c r="L22" t="s">
        <v>150</v>
      </c>
      <c r="M22" t="s">
        <v>150</v>
      </c>
      <c r="N22" t="s">
        <v>150</v>
      </c>
      <c r="O22" s="8">
        <v>0</v>
      </c>
      <c r="P22" s="7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t="s">
        <v>345</v>
      </c>
      <c r="W22" s="21" t="s">
        <v>346</v>
      </c>
    </row>
    <row r="23" spans="1:23">
      <c r="A23" s="5">
        <v>45051</v>
      </c>
      <c r="B23" t="s">
        <v>347</v>
      </c>
      <c r="C23" t="s">
        <v>348</v>
      </c>
      <c r="D23" t="s">
        <v>20</v>
      </c>
      <c r="E23" t="s">
        <v>30</v>
      </c>
      <c r="F23" t="s">
        <v>349</v>
      </c>
      <c r="G23" t="s">
        <v>350</v>
      </c>
      <c r="H23" t="s">
        <v>290</v>
      </c>
      <c r="I23" t="s">
        <v>211</v>
      </c>
      <c r="J23" t="s">
        <v>351</v>
      </c>
      <c r="K23" t="s">
        <v>352</v>
      </c>
      <c r="L23" t="s">
        <v>150</v>
      </c>
      <c r="M23" t="s">
        <v>150</v>
      </c>
      <c r="N23" t="s">
        <v>150</v>
      </c>
      <c r="O23" s="8">
        <v>2.4</v>
      </c>
      <c r="P23" s="7">
        <v>0.128</v>
      </c>
      <c r="Q23" s="8">
        <v>93</v>
      </c>
      <c r="R23" s="8">
        <v>92</v>
      </c>
      <c r="S23" s="8">
        <v>0</v>
      </c>
      <c r="T23" s="8">
        <v>0</v>
      </c>
      <c r="U23" s="8">
        <v>12</v>
      </c>
      <c r="V23" t="s">
        <v>353</v>
      </c>
      <c r="W23" s="21" t="s">
        <v>354</v>
      </c>
    </row>
    <row r="24" spans="1:23">
      <c r="A24" s="5">
        <v>45062</v>
      </c>
      <c r="B24" t="s">
        <v>333</v>
      </c>
      <c r="C24" t="s">
        <v>325</v>
      </c>
      <c r="D24" t="s">
        <v>110</v>
      </c>
      <c r="E24" t="s">
        <v>111</v>
      </c>
      <c r="F24" t="s">
        <v>31</v>
      </c>
      <c r="G24" t="s">
        <v>334</v>
      </c>
      <c r="H24" t="s">
        <v>275</v>
      </c>
      <c r="I24" t="s">
        <v>101</v>
      </c>
      <c r="J24" t="s">
        <v>23</v>
      </c>
      <c r="K24" t="s">
        <v>34</v>
      </c>
      <c r="L24" t="s">
        <v>150</v>
      </c>
      <c r="M24" t="s">
        <v>150</v>
      </c>
      <c r="N24" t="s">
        <v>150</v>
      </c>
      <c r="O24" s="8">
        <v>0</v>
      </c>
      <c r="P24" s="7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t="s">
        <v>355</v>
      </c>
      <c r="W24" s="21" t="s">
        <v>323</v>
      </c>
    </row>
    <row r="25" spans="1:23">
      <c r="A25" s="5">
        <v>45062</v>
      </c>
      <c r="B25" t="s">
        <v>356</v>
      </c>
      <c r="C25" t="s">
        <v>61</v>
      </c>
      <c r="D25" t="s">
        <v>29</v>
      </c>
      <c r="E25" t="s">
        <v>30</v>
      </c>
      <c r="F25" t="s">
        <v>41</v>
      </c>
      <c r="G25" t="s">
        <v>289</v>
      </c>
      <c r="H25" t="s">
        <v>285</v>
      </c>
      <c r="I25" t="s">
        <v>281</v>
      </c>
      <c r="J25" t="s">
        <v>281</v>
      </c>
      <c r="K25" t="s">
        <v>42</v>
      </c>
      <c r="L25" t="s">
        <v>150</v>
      </c>
      <c r="M25" t="s">
        <v>150</v>
      </c>
      <c r="N25" t="s">
        <v>150</v>
      </c>
      <c r="O25" s="13">
        <v>-16.100000000000001</v>
      </c>
      <c r="P25" s="7">
        <v>-1.6E-2</v>
      </c>
      <c r="Q25" s="8">
        <v>135.69</v>
      </c>
      <c r="R25" s="8">
        <v>132.6</v>
      </c>
      <c r="S25" s="8">
        <v>5.83</v>
      </c>
      <c r="T25" s="8">
        <v>4.5999999999999996</v>
      </c>
      <c r="U25" s="8">
        <v>18.55</v>
      </c>
      <c r="V25" t="s">
        <v>357</v>
      </c>
      <c r="W25" s="21" t="s">
        <v>358</v>
      </c>
    </row>
    <row r="26" spans="1:23">
      <c r="A26" s="5">
        <v>45062</v>
      </c>
      <c r="B26" t="s">
        <v>359</v>
      </c>
      <c r="C26" t="s">
        <v>61</v>
      </c>
      <c r="D26" t="s">
        <v>29</v>
      </c>
      <c r="E26" t="s">
        <v>30</v>
      </c>
      <c r="F26" t="s">
        <v>41</v>
      </c>
      <c r="G26" t="s">
        <v>289</v>
      </c>
      <c r="H26" t="s">
        <v>285</v>
      </c>
      <c r="I26" t="s">
        <v>281</v>
      </c>
      <c r="J26" t="s">
        <v>281</v>
      </c>
      <c r="K26" t="s">
        <v>42</v>
      </c>
      <c r="O26" s="8">
        <v>2.9</v>
      </c>
      <c r="P26" s="7">
        <v>0.13</v>
      </c>
      <c r="Q26" s="8">
        <v>141</v>
      </c>
      <c r="R26" s="8">
        <v>118.68</v>
      </c>
      <c r="S26" s="8">
        <v>14.16</v>
      </c>
      <c r="T26" s="8">
        <v>7.67</v>
      </c>
      <c r="U26" s="8">
        <v>52.48</v>
      </c>
      <c r="V26" t="s">
        <v>360</v>
      </c>
      <c r="W26" s="21" t="s">
        <v>358</v>
      </c>
    </row>
    <row r="27" spans="1:23">
      <c r="A27" s="5">
        <v>45062</v>
      </c>
      <c r="B27" t="s">
        <v>361</v>
      </c>
      <c r="C27" t="s">
        <v>325</v>
      </c>
      <c r="D27" t="s">
        <v>29</v>
      </c>
      <c r="E27" t="s">
        <v>30</v>
      </c>
      <c r="F27" t="s">
        <v>90</v>
      </c>
      <c r="G27" t="s">
        <v>362</v>
      </c>
      <c r="H27" t="s">
        <v>285</v>
      </c>
      <c r="I27" t="s">
        <v>150</v>
      </c>
      <c r="J27" t="s">
        <v>363</v>
      </c>
      <c r="K27" t="s">
        <v>271</v>
      </c>
      <c r="L27" t="s">
        <v>150</v>
      </c>
      <c r="M27" t="s">
        <v>150</v>
      </c>
      <c r="N27" t="s">
        <v>150</v>
      </c>
      <c r="O27" s="8">
        <v>0</v>
      </c>
      <c r="P27" s="7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t="s">
        <v>364</v>
      </c>
    </row>
    <row r="28" spans="1:23">
      <c r="A28" s="5">
        <v>45071</v>
      </c>
      <c r="B28" t="s">
        <v>365</v>
      </c>
      <c r="C28" t="s">
        <v>366</v>
      </c>
      <c r="D28" t="s">
        <v>29</v>
      </c>
      <c r="E28" t="s">
        <v>21</v>
      </c>
      <c r="F28" t="s">
        <v>41</v>
      </c>
      <c r="G28" t="s">
        <v>367</v>
      </c>
      <c r="H28" t="s">
        <v>285</v>
      </c>
      <c r="I28" t="s">
        <v>281</v>
      </c>
      <c r="J28" t="s">
        <v>281</v>
      </c>
      <c r="K28" t="s">
        <v>42</v>
      </c>
      <c r="L28" t="s">
        <v>150</v>
      </c>
      <c r="M28" t="s">
        <v>150</v>
      </c>
      <c r="N28" t="s">
        <v>150</v>
      </c>
      <c r="O28" s="8">
        <v>7.02</v>
      </c>
      <c r="P28" s="7">
        <v>0.33100000000000002</v>
      </c>
      <c r="Q28" s="8">
        <v>49.97</v>
      </c>
      <c r="R28" s="8">
        <v>49.25</v>
      </c>
      <c r="S28" s="8">
        <v>2.6</v>
      </c>
      <c r="T28" s="8">
        <v>0.14000000000000001</v>
      </c>
      <c r="U28" s="8">
        <v>7.04</v>
      </c>
      <c r="V28" t="s">
        <v>368</v>
      </c>
      <c r="W28" s="21" t="s">
        <v>369</v>
      </c>
    </row>
    <row r="29" spans="1:23">
      <c r="A29" s="5">
        <v>45084</v>
      </c>
      <c r="B29" t="s">
        <v>370</v>
      </c>
      <c r="C29" t="s">
        <v>325</v>
      </c>
      <c r="D29" t="s">
        <v>20</v>
      </c>
      <c r="E29" t="s">
        <v>371</v>
      </c>
      <c r="F29" t="s">
        <v>57</v>
      </c>
      <c r="G29" t="s">
        <v>372</v>
      </c>
      <c r="H29" t="s">
        <v>285</v>
      </c>
      <c r="I29" t="s">
        <v>51</v>
      </c>
      <c r="J29" t="s">
        <v>373</v>
      </c>
      <c r="K29" t="s">
        <v>52</v>
      </c>
      <c r="L29" t="s">
        <v>85</v>
      </c>
      <c r="M29" t="s">
        <v>150</v>
      </c>
      <c r="N29" t="s">
        <v>150</v>
      </c>
      <c r="O29" s="8">
        <v>1.4</v>
      </c>
      <c r="P29" s="7">
        <v>0.23400000000000001</v>
      </c>
      <c r="Q29" s="8">
        <v>2.2999999999999998</v>
      </c>
      <c r="R29" s="8">
        <v>2.2799999999999998</v>
      </c>
      <c r="S29" s="8">
        <v>0.02</v>
      </c>
      <c r="T29" s="8">
        <v>0</v>
      </c>
      <c r="U29" s="8">
        <v>1.1399999999999999</v>
      </c>
      <c r="V29" t="s">
        <v>374</v>
      </c>
      <c r="W29" s="20" t="s">
        <v>375</v>
      </c>
    </row>
    <row r="30" spans="1:23">
      <c r="A30" s="5">
        <v>45091</v>
      </c>
      <c r="B30" t="s">
        <v>376</v>
      </c>
      <c r="C30" t="s">
        <v>129</v>
      </c>
      <c r="D30" t="s">
        <v>110</v>
      </c>
      <c r="E30" t="s">
        <v>150</v>
      </c>
      <c r="F30" t="s">
        <v>90</v>
      </c>
      <c r="G30" t="s">
        <v>150</v>
      </c>
      <c r="H30" t="s">
        <v>285</v>
      </c>
      <c r="I30" t="s">
        <v>45</v>
      </c>
      <c r="J30" t="s">
        <v>45</v>
      </c>
      <c r="K30" t="s">
        <v>34</v>
      </c>
      <c r="L30" t="s">
        <v>150</v>
      </c>
      <c r="M30" t="s">
        <v>150</v>
      </c>
      <c r="N30" t="s">
        <v>150</v>
      </c>
      <c r="O30" s="8">
        <v>0</v>
      </c>
      <c r="P30" s="7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t="s">
        <v>377</v>
      </c>
    </row>
    <row r="31" spans="1:23">
      <c r="A31" s="5">
        <v>45091</v>
      </c>
      <c r="B31" t="s">
        <v>378</v>
      </c>
      <c r="C31" t="s">
        <v>61</v>
      </c>
      <c r="D31" t="s">
        <v>110</v>
      </c>
      <c r="E31" t="s">
        <v>111</v>
      </c>
      <c r="F31" t="s">
        <v>273</v>
      </c>
      <c r="G31" t="s">
        <v>379</v>
      </c>
      <c r="H31" t="s">
        <v>290</v>
      </c>
      <c r="I31" t="s">
        <v>23</v>
      </c>
      <c r="J31" t="s">
        <v>351</v>
      </c>
      <c r="K31" t="s">
        <v>321</v>
      </c>
      <c r="L31" t="s">
        <v>78</v>
      </c>
      <c r="M31" t="s">
        <v>150</v>
      </c>
      <c r="N31" t="s">
        <v>150</v>
      </c>
      <c r="O31" s="8">
        <v>0</v>
      </c>
      <c r="P31" s="7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t="s">
        <v>380</v>
      </c>
    </row>
    <row r="32" spans="1:23">
      <c r="A32" s="5">
        <v>45131</v>
      </c>
      <c r="B32" t="s">
        <v>381</v>
      </c>
      <c r="C32" t="s">
        <v>382</v>
      </c>
      <c r="D32" t="s">
        <v>20</v>
      </c>
      <c r="E32" t="s">
        <v>111</v>
      </c>
      <c r="F32" t="s">
        <v>134</v>
      </c>
      <c r="G32" t="s">
        <v>150</v>
      </c>
      <c r="H32" t="s">
        <v>285</v>
      </c>
      <c r="I32" t="s">
        <v>33</v>
      </c>
      <c r="J32" t="s">
        <v>383</v>
      </c>
      <c r="K32" t="s">
        <v>34</v>
      </c>
      <c r="L32" t="s">
        <v>384</v>
      </c>
      <c r="M32" t="s">
        <v>150</v>
      </c>
      <c r="N32" t="s">
        <v>150</v>
      </c>
      <c r="O32" s="8">
        <v>0</v>
      </c>
      <c r="P32" s="7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t="s">
        <v>385</v>
      </c>
      <c r="W32" s="21" t="s">
        <v>386</v>
      </c>
    </row>
    <row r="33" spans="1:23">
      <c r="A33" s="5">
        <v>45146</v>
      </c>
      <c r="B33" t="s">
        <v>387</v>
      </c>
      <c r="C33" t="s">
        <v>61</v>
      </c>
      <c r="D33" t="s">
        <v>36</v>
      </c>
      <c r="E33" t="s">
        <v>30</v>
      </c>
      <c r="F33" t="s">
        <v>57</v>
      </c>
      <c r="G33" t="s">
        <v>388</v>
      </c>
      <c r="H33" t="s">
        <v>268</v>
      </c>
      <c r="I33" t="s">
        <v>101</v>
      </c>
      <c r="J33" t="s">
        <v>65</v>
      </c>
      <c r="K33" t="s">
        <v>271</v>
      </c>
      <c r="L33" t="s">
        <v>85</v>
      </c>
      <c r="O33" s="23">
        <v>0</v>
      </c>
      <c r="P33" s="24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t="s">
        <v>389</v>
      </c>
      <c r="W33" s="21" t="s">
        <v>390</v>
      </c>
    </row>
    <row r="34" spans="1:23">
      <c r="A34" s="5">
        <v>45146</v>
      </c>
      <c r="B34" t="s">
        <v>38</v>
      </c>
      <c r="C34" t="s">
        <v>150</v>
      </c>
      <c r="D34" t="s">
        <v>150</v>
      </c>
      <c r="E34" t="s">
        <v>150</v>
      </c>
      <c r="F34" t="s">
        <v>41</v>
      </c>
      <c r="G34" t="s">
        <v>150</v>
      </c>
      <c r="H34" t="s">
        <v>285</v>
      </c>
      <c r="I34" t="s">
        <v>23</v>
      </c>
      <c r="J34" t="s">
        <v>23</v>
      </c>
      <c r="K34" t="s">
        <v>42</v>
      </c>
      <c r="L34" t="s">
        <v>150</v>
      </c>
      <c r="O34" s="23">
        <v>0</v>
      </c>
      <c r="P34" s="24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t="s">
        <v>391</v>
      </c>
    </row>
    <row r="35" spans="1:23">
      <c r="A35" s="5">
        <v>45153</v>
      </c>
      <c r="B35" t="s">
        <v>392</v>
      </c>
      <c r="C35" t="s">
        <v>61</v>
      </c>
      <c r="D35" t="s">
        <v>29</v>
      </c>
      <c r="E35" t="s">
        <v>30</v>
      </c>
      <c r="F35" t="s">
        <v>153</v>
      </c>
      <c r="G35" t="s">
        <v>154</v>
      </c>
      <c r="H35" t="s">
        <v>285</v>
      </c>
      <c r="I35" t="s">
        <v>101</v>
      </c>
      <c r="J35" t="s">
        <v>51</v>
      </c>
      <c r="K35" t="s">
        <v>52</v>
      </c>
      <c r="L35" t="s">
        <v>85</v>
      </c>
      <c r="O35" s="8">
        <v>0</v>
      </c>
      <c r="P35" s="7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t="s">
        <v>393</v>
      </c>
      <c r="W35" s="21" t="s">
        <v>394</v>
      </c>
    </row>
    <row r="36" spans="1:23">
      <c r="A36" s="5">
        <v>45163</v>
      </c>
      <c r="B36" t="s">
        <v>395</v>
      </c>
      <c r="C36" t="s">
        <v>61</v>
      </c>
      <c r="D36" t="s">
        <v>188</v>
      </c>
      <c r="E36" t="s">
        <v>30</v>
      </c>
      <c r="F36" t="s">
        <v>150</v>
      </c>
      <c r="G36" t="s">
        <v>150</v>
      </c>
      <c r="H36" t="s">
        <v>285</v>
      </c>
      <c r="I36" t="s">
        <v>45</v>
      </c>
      <c r="J36" t="s">
        <v>45</v>
      </c>
      <c r="K36" t="s">
        <v>307</v>
      </c>
      <c r="O36" s="8">
        <v>0</v>
      </c>
      <c r="P36" s="7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t="s">
        <v>396</v>
      </c>
    </row>
    <row r="37" spans="1:23">
      <c r="A37" s="5">
        <v>45183</v>
      </c>
      <c r="B37" t="s">
        <v>397</v>
      </c>
      <c r="C37" t="s">
        <v>398</v>
      </c>
      <c r="D37" t="s">
        <v>29</v>
      </c>
      <c r="E37" t="s">
        <v>30</v>
      </c>
      <c r="F37" t="s">
        <v>57</v>
      </c>
      <c r="G37" t="s">
        <v>174</v>
      </c>
      <c r="H37" t="s">
        <v>399</v>
      </c>
      <c r="I37" t="s">
        <v>45</v>
      </c>
      <c r="J37" t="s">
        <v>46</v>
      </c>
      <c r="K37" t="s">
        <v>307</v>
      </c>
      <c r="O37" s="23">
        <v>0</v>
      </c>
      <c r="P37" s="24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t="s">
        <v>43</v>
      </c>
    </row>
    <row r="38" spans="1:23">
      <c r="A38" s="5">
        <v>45180</v>
      </c>
      <c r="B38" t="s">
        <v>400</v>
      </c>
      <c r="C38" t="s">
        <v>129</v>
      </c>
      <c r="D38" t="s">
        <v>110</v>
      </c>
      <c r="E38" t="s">
        <v>30</v>
      </c>
      <c r="F38" t="s">
        <v>57</v>
      </c>
      <c r="G38" t="s">
        <v>401</v>
      </c>
      <c r="H38" t="s">
        <v>285</v>
      </c>
      <c r="I38" t="s">
        <v>45</v>
      </c>
      <c r="J38" t="s">
        <v>45</v>
      </c>
      <c r="K38" t="s">
        <v>307</v>
      </c>
      <c r="O38" s="8">
        <v>0</v>
      </c>
      <c r="P38" s="7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t="s">
        <v>402</v>
      </c>
      <c r="W38" s="21" t="s">
        <v>403</v>
      </c>
    </row>
    <row r="39" spans="1:23">
      <c r="A39" s="5"/>
      <c r="O39" s="8"/>
      <c r="P39" s="7"/>
      <c r="Q39" s="8"/>
      <c r="R39" s="8"/>
      <c r="S39" s="8"/>
      <c r="T39" s="8"/>
      <c r="U39" s="8"/>
    </row>
    <row r="40" spans="1:23">
      <c r="A40" s="5"/>
      <c r="O40" s="8"/>
      <c r="P40" s="7"/>
      <c r="Q40" s="8"/>
      <c r="R40" s="8"/>
      <c r="S40" s="8"/>
      <c r="T40" s="8"/>
      <c r="U40" s="8"/>
    </row>
    <row r="41" spans="1:23">
      <c r="A41" s="5"/>
      <c r="O41" s="8"/>
      <c r="P41" s="7"/>
      <c r="Q41" s="8"/>
      <c r="R41" s="8"/>
      <c r="S41" s="8"/>
      <c r="T41" s="8"/>
      <c r="U41" s="8"/>
    </row>
    <row r="42" spans="1:23">
      <c r="A42" s="5"/>
      <c r="O42" s="8"/>
      <c r="P42" s="7"/>
      <c r="Q42" s="8"/>
      <c r="R42" s="8"/>
      <c r="S42" s="8"/>
      <c r="T42" s="8"/>
      <c r="U42" s="8"/>
    </row>
    <row r="43" spans="1:23">
      <c r="A43" s="5"/>
      <c r="O43" s="8"/>
      <c r="P43" s="7"/>
      <c r="Q43" s="8"/>
      <c r="R43" s="8"/>
      <c r="S43" s="8"/>
      <c r="T43" s="8"/>
      <c r="U43" s="8"/>
    </row>
    <row r="44" spans="1:23">
      <c r="A44" s="5"/>
      <c r="O44" s="8"/>
      <c r="P44" s="7"/>
      <c r="Q44" s="8"/>
      <c r="R44" s="8"/>
      <c r="S44" s="8"/>
      <c r="T44" s="8"/>
      <c r="U44" s="8"/>
    </row>
    <row r="45" spans="1:23">
      <c r="A45" s="5"/>
      <c r="O45" s="8"/>
      <c r="P45" s="7"/>
      <c r="Q45" s="8"/>
      <c r="R45" s="8"/>
      <c r="S45" s="8"/>
      <c r="T45" s="8"/>
      <c r="U45" s="8"/>
    </row>
    <row r="46" spans="1:23">
      <c r="A46" s="5"/>
      <c r="O46" s="8"/>
      <c r="P46" s="7"/>
      <c r="Q46" s="8"/>
      <c r="R46" s="8"/>
      <c r="S46" s="8"/>
      <c r="T46" s="8"/>
      <c r="U46" s="8"/>
    </row>
    <row r="47" spans="1:23">
      <c r="A47" s="5"/>
      <c r="O47" s="8"/>
      <c r="P47" s="7"/>
      <c r="Q47" s="8"/>
      <c r="R47" s="8"/>
      <c r="S47" s="8"/>
      <c r="T47" s="8"/>
      <c r="U47" s="8"/>
    </row>
    <row r="48" spans="1:23">
      <c r="A48" s="5"/>
      <c r="O48" s="8"/>
      <c r="P48" s="7"/>
      <c r="Q48" s="8"/>
      <c r="R48" s="8"/>
      <c r="S48" s="8"/>
      <c r="T48" s="8"/>
      <c r="U48" s="8"/>
    </row>
    <row r="49" spans="1:21">
      <c r="A49" s="5"/>
      <c r="O49" s="8"/>
      <c r="P49" s="7"/>
      <c r="Q49" s="8"/>
      <c r="R49" s="8"/>
      <c r="S49" s="8"/>
      <c r="T49" s="8"/>
      <c r="U49" s="8"/>
    </row>
    <row r="50" spans="1:21">
      <c r="A50" s="5"/>
      <c r="O50" s="8"/>
      <c r="P50" s="7"/>
      <c r="Q50" s="8"/>
      <c r="R50" s="8"/>
      <c r="S50" s="8"/>
      <c r="T50" s="8"/>
      <c r="U50" s="8"/>
    </row>
    <row r="51" spans="1:21">
      <c r="A51" s="5"/>
      <c r="O51" s="8"/>
      <c r="P51" s="7"/>
      <c r="Q51" s="8"/>
      <c r="R51" s="8"/>
      <c r="S51" s="8"/>
      <c r="T51" s="8"/>
      <c r="U51" s="8"/>
    </row>
    <row r="52" spans="1:21">
      <c r="A52" s="5"/>
      <c r="O52" s="8"/>
      <c r="P52" s="7"/>
      <c r="Q52" s="8"/>
      <c r="R52" s="8"/>
      <c r="S52" s="8"/>
      <c r="T52" s="8"/>
      <c r="U52" s="8"/>
    </row>
    <row r="53" spans="1:21">
      <c r="A53" s="5"/>
      <c r="O53" s="8"/>
      <c r="P53" s="7"/>
      <c r="Q53" s="8"/>
      <c r="R53" s="8"/>
      <c r="S53" s="8"/>
      <c r="T53" s="8"/>
      <c r="U53" s="8"/>
    </row>
    <row r="54" spans="1:21">
      <c r="A54" s="5"/>
      <c r="O54" s="8"/>
      <c r="P54" s="7"/>
      <c r="Q54" s="8"/>
      <c r="R54" s="8"/>
      <c r="S54" s="8"/>
      <c r="T54" s="8"/>
      <c r="U54" s="8"/>
    </row>
    <row r="55" spans="1:21">
      <c r="A55" s="5"/>
      <c r="O55" s="8"/>
      <c r="P55" s="7"/>
      <c r="Q55" s="8"/>
      <c r="R55" s="8"/>
      <c r="S55" s="8"/>
      <c r="T55" s="8"/>
      <c r="U55" s="8"/>
    </row>
    <row r="56" spans="1:21">
      <c r="A56" s="5"/>
      <c r="O56" s="8"/>
      <c r="P56" s="7"/>
      <c r="Q56" s="8"/>
      <c r="R56" s="8"/>
      <c r="S56" s="8"/>
      <c r="T56" s="8"/>
      <c r="U56" s="8"/>
    </row>
    <row r="57" spans="1:21">
      <c r="A57" s="5"/>
      <c r="O57" s="8"/>
      <c r="P57" s="7"/>
      <c r="Q57" s="8"/>
      <c r="R57" s="8"/>
      <c r="S57" s="8"/>
      <c r="T57" s="8"/>
      <c r="U57" s="8"/>
    </row>
    <row r="58" spans="1:21">
      <c r="A58" s="5"/>
    </row>
    <row r="59" spans="1:21">
      <c r="A59" s="5"/>
    </row>
    <row r="60" spans="1:21">
      <c r="A60" s="5"/>
    </row>
    <row r="61" spans="1:21">
      <c r="A61" s="5"/>
    </row>
    <row r="62" spans="1:21">
      <c r="A62" s="5"/>
    </row>
    <row r="63" spans="1:21">
      <c r="A63" s="5"/>
    </row>
    <row r="64" spans="1:2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</sheetData>
  <hyperlinks>
    <hyperlink ref="W29" r:id="rId1" display="https://uniper.sharepoint.com/:p:/r/sites/OGrp_RiskManagement-InvestmentAppraisal/Shared%20Documents/General/Asset_Management_and_Operations/Nordic/Battery%20Karlshamn/Risk%20slide%20-%20sFD%20Battery%20Karlshamn.pptx?d=wfdca3bcd6e5a4ab3b027ecabb9fef378&amp;csf=1&amp;web=1&amp;e=S1Yw1h" xr:uid="{C0BAD312-E62B-4D9D-89FC-10D1B0E81007}"/>
    <hyperlink ref="W5" r:id="rId2" xr:uid="{33710CF2-421D-4509-87C9-934BE022F188}"/>
    <hyperlink ref="W11" r:id="rId3" display="https://uniper.sharepoint.com/:p:/r/sites/OGrp_RiskManagement-InvestmentAppraisal/Shared%20Documents/General/CCO_Origination/01%20-%20OPD%20Spain%20PPA/05%20-%20Risk%20KPI/FD_OPD%20Energy_RiskKPI_final.pptx?d=wae482f344e2040c69b907628e80ae30a&amp;csf=1&amp;web=1&amp;e=B4QF79" xr:uid="{05220CF5-249F-4263-BC7F-1278E425DF2E}"/>
    <hyperlink ref="W15" r:id="rId4" display="https://uniper.sharepoint.com/:p:/r/sites/OGrp_RiskManagement-InvestmentAppraisal/Shared%20Documents/General/CCO_Origination/LNG/FD%20Alpha%20Gas%202%20Vessel%20Charter/20230302%20Alpha%20Gas%202%20Vessel%20Charter%20-%20Risk%20KPIs.pptx?d=w3b7b9a13c8cf4afea41bb3907b624e8c&amp;csf=1&amp;web=1&amp;e=GS7YdA" xr:uid="{4B357EBD-C256-42CC-87B3-BBBDDC659D14}"/>
    <hyperlink ref="W16" r:id="rId5" display="https://uniper.sharepoint.com/:p:/r/sites/OGrp_RiskManagement-InvestmentAppraisal/Shared%20Documents/General/CCO_Gas/INEOS%20sFD%20for%207.2%20TWh%20Cal2023%20Full%20Supply/sFD%20INEOS%20Risk%20slide%2020230418.pptx?d=wb5e06a403178429fa2bfd969764c785c&amp;csf=1&amp;web=1&amp;e=ARderW" xr:uid="{06AC5FF0-234D-4144-A072-1AE3A3A357F6}"/>
    <hyperlink ref="W20" r:id="rId6" display="https://uniper.sharepoint.com/:p:/r/sites/OGrp_RiskManagement-InvestmentAppraisal/Shared%20Documents/General/CCO_Gas/INEOS%20sFD%20for%207.2%20TWh%20Cal2023%20Full%20Supply/sFD%20INEOS%20Risk%20slide%2020230418.pptx?d=wb5e06a403178429fa2bfd969764c785c&amp;csf=1&amp;web=1&amp;e=ARderW" xr:uid="{D42B9C32-4E09-47AC-B1D5-11810391B723}"/>
    <hyperlink ref="W22" r:id="rId7" xr:uid="{EE376E3D-FD10-4F3F-BC4B-B21E8E89A496}"/>
    <hyperlink ref="W23" r:id="rId8" xr:uid="{DF947F49-7261-467C-9723-07E841B0A6EF}"/>
    <hyperlink ref="W24" r:id="rId9" display="https://uniper.sharepoint.com/:p:/r/sites/OGrp_RiskManagement-InvestmentAppraisal/Shared%20Documents/General/CCO_Gas/INEOS%20sFD%20for%207.2%20TWh%20Cal2023%20Full%20Supply/sFD%20INEOS%20Risk%20slide%2020230418.pptx?d=wb5e06a403178429fa2bfd969764c785c&amp;csf=1&amp;web=1&amp;e=ARderW" xr:uid="{C13A6292-F347-40D6-8AB6-7A3A96DC7BB2}"/>
    <hyperlink ref="W25" r:id="rId10" display="https://uniper.sharepoint.com/:p:/r/sites/OGrp_RiskManagement-InvestmentAppraisal/Shared%20Documents/General/CCO_Origination/LNG/FD%20Vitol%20FOB%20DES%20purchase/20230505%20Vitol%20FOB%20%26%20DES%20-%20Risk%20KPIs%20(FINAL).pptx?d=w377ed2e6dd1c4b21bc137b9cc31f99af&amp;csf=1&amp;web=1&amp;e=bundfk" xr:uid="{A439E234-6D5D-4537-A466-A11C5333EB39}"/>
    <hyperlink ref="W26" r:id="rId11" display="https://uniper.sharepoint.com/:p:/r/sites/OGrp_RiskManagement-InvestmentAppraisal/Shared%20Documents/General/CCO_Origination/LNG/FD%20Vitol%20FOB%20DES%20purchase/20230505%20Vitol%20FOB%20%26%20DES%20-%20Risk%20KPIs%20(FINAL).pptx?d=w377ed2e6dd1c4b21bc137b9cc31f99af&amp;csf=1&amp;web=1&amp;e=bundfk" xr:uid="{90E038D1-14B1-46A9-946B-F036395D3D09}"/>
    <hyperlink ref="W28" r:id="rId12" display="https://uniper.sharepoint.com/:p:/r/sites/OGrp_RiskManagement-InvestmentAppraisal/Shared%20Documents/General/CCO_Origination/LNG/FD%20Gate%201bcm%20capacity%20increase%2027-31/FD%20Gate%201bcm%2027-31.pptx?d=w19ff9486d6914c90b18da38bbf0136bc&amp;csf=1&amp;web=1&amp;e=IvoUsU" xr:uid="{76F17520-DD4B-4D2B-8E4C-4BD53085604F}"/>
    <hyperlink ref="W33" r:id="rId13" display="https://uniper.sharepoint.com/:p:/r/sites/OGrp_RiskManagement-InvestmentAppraisal/Shared%20Documents/General/Asset_Management_and_Operations/Germany/Happurg/0723%20-%20Mgmt%20Update/230713%20-%20HAP%20-%20Risk%20Slide.pptx?d=wa840fcbe4dfc4d7fb264195101256cf2&amp;csf=1&amp;web=1&amp;e=P71jSq" xr:uid="{5018FF54-F401-462C-82DF-1CA2CEB1C635}"/>
    <hyperlink ref="W35" r:id="rId14" display="https://uniper.sharepoint.com/:p:/r/sites/OGrp_RiskManagement-InvestmentAppraisal/Shared%20Documents/General/Procurement_and_real_estate/Taylor%27s%20Lane%20-%20project%20Lee/Risk_Slide%20-%20Project%20Lee%2020230810FF.pptx?d=waf8edff2b18d4540870d97d43ddac14c&amp;csf=1&amp;web=1&amp;e=geKWS4" xr:uid="{70DA670E-ED16-4752-99BA-A73B0229A768}"/>
    <hyperlink ref="W32" r:id="rId15" display="https://uniper.sharepoint.com/:p:/r/sites/OGrp_RiskManagement-InvestmentAppraisal/Shared%20Documents/General/CCO_Origination/21%20-%20Polish%20Capacity%20Market/2023%2007%2019%20Polish%20Capacity%20Market%20-%20miniFD%20-%20Risk%20Rev6.pptx?d=w3e3e31724af34174818986028be39d87&amp;csf=1&amp;web=1&amp;e=W7nGNg" xr:uid="{ADF92902-9F20-4CB4-BB8B-DF4DC980BF5D}"/>
    <hyperlink ref="W38" r:id="rId16" display="https://uniper.sharepoint.com/:p:/r/sites/OGrp_RiskManagement-InvestmentAppraisal/Shared%20Documents/General/Asset_Management_and_Operations/UK/Battery_Grain/SD_Risk%20Management%20%E2%80%93%20Grain_Battery_Final.pptx?d=w9b4e556a10fa42699c29b61b207b61a2&amp;csf=1&amp;web=1&amp;e=B0nMPj" xr:uid="{A3D64AFC-EF8A-43CE-A8CE-E6CD05173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8F04-B14B-442D-ABA8-CB1FD1D1806A}">
  <dimension ref="A1:Z117"/>
  <sheetViews>
    <sheetView topLeftCell="A14" zoomScale="80" zoomScaleNormal="80" workbookViewId="0">
      <selection activeCell="Z2" sqref="Z2"/>
    </sheetView>
  </sheetViews>
  <sheetFormatPr defaultRowHeight="14.45"/>
  <cols>
    <col min="1" max="1" width="13.42578125" customWidth="1"/>
    <col min="2" max="2" width="44.42578125" customWidth="1"/>
    <col min="3" max="3" width="12" customWidth="1"/>
    <col min="4" max="4" width="13.42578125" customWidth="1"/>
    <col min="5" max="5" width="13.28515625" customWidth="1"/>
    <col min="6" max="6" width="13.85546875" customWidth="1"/>
    <col min="7" max="7" width="15.5703125" customWidth="1"/>
    <col min="8" max="8" width="14.5703125" customWidth="1"/>
    <col min="9" max="12" width="12" customWidth="1"/>
    <col min="13" max="13" width="6.42578125" customWidth="1"/>
    <col min="14" max="14" width="8" customWidth="1"/>
    <col min="15" max="21" width="13.140625" customWidth="1"/>
    <col min="22" max="22" width="9.5703125" bestFit="1" customWidth="1"/>
    <col min="23" max="23" width="12.5703125" customWidth="1"/>
    <col min="24" max="24" width="5" customWidth="1"/>
    <col min="26" max="26" width="9.5703125" bestFit="1" customWidth="1"/>
  </cols>
  <sheetData>
    <row r="1" spans="1:2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4" t="s">
        <v>256</v>
      </c>
      <c r="W1" s="4" t="s">
        <v>257</v>
      </c>
      <c r="Y1" s="17" t="s">
        <v>246</v>
      </c>
      <c r="Z1" s="17" t="s">
        <v>247</v>
      </c>
    </row>
    <row r="2" spans="1:26">
      <c r="A2" s="14" cm="1">
        <f t="array" aca="1" ref="A2:B117" ca="1">_xlfn._xlws.FILTER([1]Main!$E$6:$F$182,([1]Main!$E$6:$E$182&lt;Z2)+([1]Main!$D$6:$D$182=Y2),"")</f>
        <v>45047</v>
      </c>
      <c r="B2" t="str">
        <f ca="1"/>
        <v>CNQ4 Outage (only 3 mio capex)</v>
      </c>
      <c r="C2" t="str">
        <f ca="1">IF(LEN(VLOOKUP($B2,[1]Main!$F$6:$AB$182,3,0)) = 0, "", VLOOKUP($B2,[1]Main!$F$6:$AB$119,3,0))</f>
        <v>UK</v>
      </c>
      <c r="D2" t="str">
        <f ca="1">IF(LEN(VLOOKUP($B2,[1]Main!$F$6:$AB$119,4,0)) = 0, "", VLOOKUP($B2,[1]Main!$F$6:$AB$119,4,0))</f>
        <v>FD</v>
      </c>
      <c r="E2" t="str">
        <f ca="1">IF(LEN(VLOOKUP($B2,[1]Main!$F$6:$AB$119,5,0)) = 0, "", VLOOKUP($B2,[1]Main!$F$6:$AB$119,5,0))</f>
        <v>BoM</v>
      </c>
      <c r="F2" t="str">
        <f ca="1">IF(LEN(VLOOKUP($B2,[1]Main!$F$6:$AB$119,7,0)) = 0, "", VLOOKUP($B2,[1]Main!$F$6:$AB$119,7,0))</f>
        <v/>
      </c>
      <c r="G2" t="str">
        <f ca="1">IF(LEN(VLOOKUP($B2,[1]Main!$F$6:$AB$119,8,0)) = 0, "", VLOOKUP($B2,[1]Main!$F$6:$AB$119,8,0))</f>
        <v/>
      </c>
      <c r="H2" t="str">
        <f ca="1">IF(LEN(VLOOKUP($B2,[1]Main!$F$6:$AB$119,12,0)) = 0, "", VLOOKUP($B2,[1]Main!$F$6:$AB$119,12,0))</f>
        <v>open</v>
      </c>
      <c r="I2" t="str">
        <f ca="1">IF(LEN(VLOOKUP($B2,[1]Main!$F$6:$AB$119,18,0)) = 0, "", VLOOKUP($B2,[1]Main!$F$6:$AB$119,18,0))</f>
        <v>Ulf</v>
      </c>
      <c r="J2" t="str">
        <f ca="1">IF(LEN(VLOOKUP($B2,[1]Main!$F$6:$AB$119,19,0)) = 0, "", VLOOKUP($B2,[1]Main!$F$6:$AB$119,19,0))</f>
        <v/>
      </c>
      <c r="K2" t="str">
        <f ca="1">IF(LEN(VLOOKUP($B2,[1]Main!$F$6:$AB$119,20,0)) = 0, "", VLOOKUP($B2,[1]Main!$F$6:$AB$119,20,0))</f>
        <v/>
      </c>
      <c r="L2" t="str">
        <f ca="1">IF(LEN(VLOOKUP($B2,[1]Main!$F$6:$AB$119,21,0)) = 0, "", VLOOKUP($B2,[1]Main!$F$6:$AB$119,21,0))</f>
        <v/>
      </c>
      <c r="M2" t="str">
        <f ca="1">IF(LEN(VLOOKUP($B2,[1]Main!$F$6:$AB$119,22,0)) = 0, "", VLOOKUP($B2,[1]Main!$F$6:$AB$119,22,0))</f>
        <v/>
      </c>
      <c r="N2" t="str">
        <f ca="1">IF(LEN(VLOOKUP($B2,[1]Main!$F$6:$AB$119,23,0)) = 0, "", VLOOKUP($B2,[1]Main!$F$6:$AB$119,23,0))</f>
        <v/>
      </c>
      <c r="O2" s="22" t="e">
        <f ca="1">VLOOKUP($B2,overview!$B$2:$W$32,14,0)</f>
        <v>#N/A</v>
      </c>
      <c r="P2" s="22" t="e">
        <f ca="1">VLOOKUP($B2,overview!$B$2:$W$32,15,0)</f>
        <v>#N/A</v>
      </c>
      <c r="Q2" s="22" t="e">
        <f ca="1">VLOOKUP($B2,overview!$B$2:$W$32,16,0)</f>
        <v>#N/A</v>
      </c>
      <c r="R2" s="22" t="e">
        <f ca="1">VLOOKUP($B2,overview!$B$2:$W$32,17,0)</f>
        <v>#N/A</v>
      </c>
      <c r="S2" s="22" t="e">
        <f ca="1">VLOOKUP($B2,overview!$B$2:$W$32,18,0)</f>
        <v>#N/A</v>
      </c>
      <c r="T2" s="22" t="e">
        <f ca="1">VLOOKUP($B2,overview!$B$2:$W$32,19,0)</f>
        <v>#N/A</v>
      </c>
      <c r="U2" s="22" t="e">
        <f ca="1">VLOOKUP($B2,overview!$B$2:$W$32,20,0)</f>
        <v>#N/A</v>
      </c>
      <c r="V2" t="e">
        <f ca="1">VLOOKUP($B2,overview!$B$2:$W$32,21,0)</f>
        <v>#N/A</v>
      </c>
      <c r="W2" t="e">
        <f ca="1">VLOOKUP($B2,overview!$B$2:$W$32,22,0)</f>
        <v>#N/A</v>
      </c>
      <c r="Y2" s="18" t="s">
        <v>248</v>
      </c>
      <c r="Z2" s="16">
        <f ca="1">TODAY()</f>
        <v>45197</v>
      </c>
    </row>
    <row r="3" spans="1:26">
      <c r="A3" s="14">
        <f ca="1"/>
        <v>44562</v>
      </c>
      <c r="B3" t="str">
        <f ca="1"/>
        <v>FD ICS Kronos</v>
      </c>
      <c r="C3" t="str">
        <f ca="1">IF(LEN(VLOOKUP($B3,[1]Main!$F$6:$AB$119,3,0)) = 0, "", VLOOKUP($B3,[1]Main!$F$6:$AB$119,3,0))</f>
        <v>GER</v>
      </c>
      <c r="D3" t="str">
        <f ca="1">IF(LEN(VLOOKUP($B3,[1]Main!$F$6:$AB$119,4,0)) = 0, "", VLOOKUP($B3,[1]Main!$F$6:$AB$119,4,0))</f>
        <v>FD</v>
      </c>
      <c r="E3" t="str">
        <f ca="1">IF(LEN(VLOOKUP($B3,[1]Main!$F$6:$AB$119,5,0)) = 0, "", VLOOKUP($B3,[1]Main!$F$6:$AB$119,5,0))</f>
        <v>BoM</v>
      </c>
      <c r="F3" t="str">
        <f ca="1">IF(LEN(VLOOKUP($B3,[1]Main!$F$6:$AB$119,7,0)) = 0, "", VLOOKUP($B3,[1]Main!$F$6:$AB$119,7,0))</f>
        <v>ICS</v>
      </c>
      <c r="G3" t="str">
        <f ca="1">IF(LEN(VLOOKUP($B3,[1]Main!$F$6:$AB$119,8,0)) = 0, "", VLOOKUP($B3,[1]Main!$F$6:$AB$119,8,0))</f>
        <v>Anas Elyas</v>
      </c>
      <c r="H3" t="str">
        <f ca="1">IF(LEN(VLOOKUP($B3,[1]Main!$F$6:$AB$119,12,0)) = 0, "", VLOOKUP($B3,[1]Main!$F$6:$AB$119,12,0))</f>
        <v>Cancelled</v>
      </c>
      <c r="I3" t="str">
        <f ca="1">IF(LEN(VLOOKUP($B3,[1]Main!$F$6:$AB$119,18,0)) = 0, "", VLOOKUP($B3,[1]Main!$F$6:$AB$119,18,0))</f>
        <v/>
      </c>
      <c r="J3" t="str">
        <f ca="1">IF(LEN(VLOOKUP($B3,[1]Main!$F$6:$AB$119,19,0)) = 0, "", VLOOKUP($B3,[1]Main!$F$6:$AB$119,19,0))</f>
        <v/>
      </c>
      <c r="K3" t="str">
        <f ca="1">IF(LEN(VLOOKUP($B3,[1]Main!$F$6:$AB$119,20,0)) = 0, "", VLOOKUP($B3,[1]Main!$F$6:$AB$119,20,0))</f>
        <v/>
      </c>
      <c r="L3" t="str">
        <f ca="1">IF(LEN(VLOOKUP($B3,[1]Main!$F$6:$AB$119,21,0)) = 0, "", VLOOKUP($B3,[1]Main!$F$6:$AB$119,21,0))</f>
        <v/>
      </c>
      <c r="M3" t="str">
        <f ca="1">IF(LEN(VLOOKUP($B3,[1]Main!$F$6:$AB$119,22,0)) = 0, "", VLOOKUP($B3,[1]Main!$F$6:$AB$119,22,0))</f>
        <v/>
      </c>
      <c r="N3" t="str">
        <f ca="1">IF(LEN(VLOOKUP($B3,[1]Main!$F$6:$AB$119,23,0)) = 0, "", VLOOKUP($B3,[1]Main!$F$6:$AB$119,23,0))</f>
        <v/>
      </c>
      <c r="O3" s="22" t="e">
        <f ca="1">VLOOKUP($B3,overview!$B$2:$W$32,14,0)</f>
        <v>#N/A</v>
      </c>
      <c r="P3" s="22" t="e">
        <f ca="1">VLOOKUP($B3,overview!$B$2:$W$32,15,0)</f>
        <v>#N/A</v>
      </c>
      <c r="Q3" s="22" t="e">
        <f ca="1">VLOOKUP($B3,overview!$B$2:$W$32,16,0)</f>
        <v>#N/A</v>
      </c>
      <c r="R3" s="22" t="e">
        <f ca="1">VLOOKUP($B3,overview!$B$2:$W$32,17,0)</f>
        <v>#N/A</v>
      </c>
      <c r="S3" s="22" t="e">
        <f ca="1">VLOOKUP($B3,overview!$B$2:$W$32,18,0)</f>
        <v>#N/A</v>
      </c>
      <c r="T3" s="22" t="e">
        <f ca="1">VLOOKUP($B3,overview!$B$2:$W$32,19,0)</f>
        <v>#N/A</v>
      </c>
      <c r="U3" s="22" t="e">
        <f ca="1">VLOOKUP($B3,overview!$B$2:$W$32,20,0)</f>
        <v>#N/A</v>
      </c>
      <c r="V3" t="e">
        <f ca="1">VLOOKUP($B3,overview!$B$2:$W$32,21,0)</f>
        <v>#N/A</v>
      </c>
      <c r="W3" t="e">
        <f ca="1">VLOOKUP($B3,overview!$B$2:$W$32,22,0)</f>
        <v>#N/A</v>
      </c>
    </row>
    <row r="4" spans="1:26">
      <c r="A4" s="14">
        <f ca="1"/>
        <v>44880</v>
      </c>
      <c r="B4" t="str">
        <f ca="1"/>
        <v>FD H2 Pyrolisis (Bierwang?)</v>
      </c>
      <c r="C4" t="str">
        <f ca="1">IF(LEN(VLOOKUP($B4,[1]Main!$F$6:$AB$119,3,0)) = 0, "", VLOOKUP($B4,[1]Main!$F$6:$AB$119,3,0))</f>
        <v>GER</v>
      </c>
      <c r="D4" t="str">
        <f ca="1">IF(LEN(VLOOKUP($B4,[1]Main!$F$6:$AB$119,4,0)) = 0, "", VLOOKUP($B4,[1]Main!$F$6:$AB$119,4,0))</f>
        <v>FD</v>
      </c>
      <c r="E4" t="str">
        <f ca="1">IF(LEN(VLOOKUP($B4,[1]Main!$F$6:$AB$119,5,0)) = 0, "", VLOOKUP($B4,[1]Main!$F$6:$AB$119,5,0))</f>
        <v>BoM</v>
      </c>
      <c r="F4" t="str">
        <f ca="1">IF(LEN(VLOOKUP($B4,[1]Main!$F$6:$AB$119,7,0)) = 0, "", VLOOKUP($B4,[1]Main!$F$6:$AB$119,7,0))</f>
        <v>H2+AMM+SAF</v>
      </c>
      <c r="G4" t="str">
        <f ca="1">IF(LEN(VLOOKUP($B4,[1]Main!$F$6:$AB$119,8,0)) = 0, "", VLOOKUP($B4,[1]Main!$F$6:$AB$119,8,0))</f>
        <v>Daniel Herscher</v>
      </c>
      <c r="H4" t="str">
        <f ca="1">IF(LEN(VLOOKUP($B4,[1]Main!$F$6:$AB$119,12,0)) = 0, "", VLOOKUP($B4,[1]Main!$F$6:$AB$119,12,0))</f>
        <v>approved</v>
      </c>
      <c r="I4" t="str">
        <f ca="1">IF(LEN(VLOOKUP($B4,[1]Main!$F$6:$AB$119,18,0)) = 0, "", VLOOKUP($B4,[1]Main!$F$6:$AB$119,18,0))</f>
        <v/>
      </c>
      <c r="J4" t="str">
        <f ca="1">IF(LEN(VLOOKUP($B4,[1]Main!$F$6:$AB$119,19,0)) = 0, "", VLOOKUP($B4,[1]Main!$F$6:$AB$119,19,0))</f>
        <v/>
      </c>
      <c r="K4" t="str">
        <f ca="1">IF(LEN(VLOOKUP($B4,[1]Main!$F$6:$AB$119,20,0)) = 0, "", VLOOKUP($B4,[1]Main!$F$6:$AB$119,20,0))</f>
        <v/>
      </c>
      <c r="L4" t="str">
        <f ca="1">IF(LEN(VLOOKUP($B4,[1]Main!$F$6:$AB$119,21,0)) = 0, "", VLOOKUP($B4,[1]Main!$F$6:$AB$119,21,0))</f>
        <v/>
      </c>
      <c r="M4" t="str">
        <f ca="1">IF(LEN(VLOOKUP($B4,[1]Main!$F$6:$AB$119,22,0)) = 0, "", VLOOKUP($B4,[1]Main!$F$6:$AB$119,22,0))</f>
        <v/>
      </c>
      <c r="N4" t="str">
        <f ca="1">IF(LEN(VLOOKUP($B4,[1]Main!$F$6:$AB$119,23,0)) = 0, "", VLOOKUP($B4,[1]Main!$F$6:$AB$119,23,0))</f>
        <v/>
      </c>
      <c r="O4" s="22" t="e">
        <f ca="1">VLOOKUP($B4,overview!$B$2:$W$32,14,0)</f>
        <v>#N/A</v>
      </c>
      <c r="P4" s="22" t="e">
        <f ca="1">VLOOKUP($B4,overview!$B$2:$W$32,15,0)</f>
        <v>#N/A</v>
      </c>
      <c r="Q4" s="22" t="e">
        <f ca="1">VLOOKUP($B4,overview!$B$2:$W$32,16,0)</f>
        <v>#N/A</v>
      </c>
      <c r="R4" s="22" t="e">
        <f ca="1">VLOOKUP($B4,overview!$B$2:$W$32,17,0)</f>
        <v>#N/A</v>
      </c>
      <c r="S4" s="22" t="e">
        <f ca="1">VLOOKUP($B4,overview!$B$2:$W$32,18,0)</f>
        <v>#N/A</v>
      </c>
      <c r="T4" s="22" t="e">
        <f ca="1">VLOOKUP($B4,overview!$B$2:$W$32,19,0)</f>
        <v>#N/A</v>
      </c>
      <c r="U4" s="22" t="e">
        <f ca="1">VLOOKUP($B4,overview!$B$2:$W$32,20,0)</f>
        <v>#N/A</v>
      </c>
      <c r="V4" t="e">
        <f ca="1">VLOOKUP($B4,overview!$B$2:$W$32,21,0)</f>
        <v>#N/A</v>
      </c>
      <c r="W4" t="e">
        <f ca="1">VLOOKUP($B4,overview!$B$2:$W$32,22,0)</f>
        <v>#N/A</v>
      </c>
    </row>
    <row r="5" spans="1:26">
      <c r="A5" s="14">
        <f ca="1"/>
        <v>44927</v>
      </c>
      <c r="B5" t="str">
        <f ca="1"/>
        <v>SD Hungary Growth</v>
      </c>
      <c r="C5" t="str">
        <f ca="1">IF(LEN(VLOOKUP($B5,[1]Main!$F$6:$AB$119,3,0)) = 0, "", VLOOKUP($B5,[1]Main!$F$6:$AB$119,3,0))</f>
        <v>HUN</v>
      </c>
      <c r="D5" t="str">
        <f ca="1">IF(LEN(VLOOKUP($B5,[1]Main!$F$6:$AB$119,4,0)) = 0, "", VLOOKUP($B5,[1]Main!$F$6:$AB$119,4,0))</f>
        <v>SD</v>
      </c>
      <c r="E5" t="str">
        <f ca="1">IF(LEN(VLOOKUP($B5,[1]Main!$F$6:$AB$119,5,0)) = 0, "", VLOOKUP($B5,[1]Main!$F$6:$AB$119,5,0))</f>
        <v>BoM</v>
      </c>
      <c r="F5" t="str">
        <f ca="1">IF(LEN(VLOOKUP($B5,[1]Main!$F$6:$AB$119,7,0)) = 0, "", VLOOKUP($B5,[1]Main!$F$6:$AB$119,7,0))</f>
        <v>AO</v>
      </c>
      <c r="G5" t="str">
        <f ca="1">IF(LEN(VLOOKUP($B5,[1]Main!$F$6:$AB$119,8,0)) = 0, "", VLOOKUP($B5,[1]Main!$F$6:$AB$119,8,0))</f>
        <v>Simon Balmer</v>
      </c>
      <c r="H5" t="str">
        <f ca="1">IF(LEN(VLOOKUP($B5,[1]Main!$F$6:$AB$119,12,0)) = 0, "", VLOOKUP($B5,[1]Main!$F$6:$AB$119,12,0))</f>
        <v>cancelled</v>
      </c>
      <c r="I5" t="str">
        <f ca="1">IF(LEN(VLOOKUP($B5,[1]Main!$F$6:$AB$119,18,0)) = 0, "", VLOOKUP($B5,[1]Main!$F$6:$AB$119,18,0))</f>
        <v>Giorgio</v>
      </c>
      <c r="J5" t="str">
        <f ca="1">IF(LEN(VLOOKUP($B5,[1]Main!$F$6:$AB$119,19,0)) = 0, "", VLOOKUP($B5,[1]Main!$F$6:$AB$119,19,0))</f>
        <v/>
      </c>
      <c r="K5" t="str">
        <f ca="1">IF(LEN(VLOOKUP($B5,[1]Main!$F$6:$AB$119,20,0)) = 0, "", VLOOKUP($B5,[1]Main!$F$6:$AB$119,20,0))</f>
        <v/>
      </c>
      <c r="L5" t="str">
        <f ca="1">IF(LEN(VLOOKUP($B5,[1]Main!$F$6:$AB$119,21,0)) = 0, "", VLOOKUP($B5,[1]Main!$F$6:$AB$119,21,0))</f>
        <v/>
      </c>
      <c r="M5" t="str">
        <f ca="1">IF(LEN(VLOOKUP($B5,[1]Main!$F$6:$AB$119,22,0)) = 0, "", VLOOKUP($B5,[1]Main!$F$6:$AB$119,22,0))</f>
        <v>Ying</v>
      </c>
      <c r="N5" t="str">
        <f ca="1">IF(LEN(VLOOKUP($B5,[1]Main!$F$6:$AB$119,23,0)) = 0, "", VLOOKUP($B5,[1]Main!$F$6:$AB$119,23,0))</f>
        <v/>
      </c>
      <c r="O5" s="22">
        <f ca="1">VLOOKUP($B5,overview!$B$2:$W$32,14,0)</f>
        <v>0</v>
      </c>
      <c r="P5" s="22">
        <f ca="1">VLOOKUP($B5,overview!$B$2:$W$32,15,0)</f>
        <v>0</v>
      </c>
      <c r="Q5" s="22">
        <f ca="1">VLOOKUP($B5,overview!$B$2:$W$32,16,0)</f>
        <v>0</v>
      </c>
      <c r="R5" s="22">
        <f ca="1">VLOOKUP($B5,overview!$B$2:$W$32,17,0)</f>
        <v>0</v>
      </c>
      <c r="S5" s="22">
        <f ca="1">VLOOKUP($B5,overview!$B$2:$W$32,18,0)</f>
        <v>0</v>
      </c>
      <c r="T5" s="22">
        <f ca="1">VLOOKUP($B5,overview!$B$2:$W$32,19,0)</f>
        <v>0</v>
      </c>
      <c r="U5" s="22">
        <f ca="1">VLOOKUP($B5,overview!$B$2:$W$32,20,0)</f>
        <v>0</v>
      </c>
      <c r="V5" t="str">
        <f ca="1">VLOOKUP($B5,overview!$B$2:$W$32,21,0)</f>
        <v>Hungary Growth</v>
      </c>
      <c r="W5">
        <f ca="1">VLOOKUP($B5,overview!$B$2:$W$32,22,0)</f>
        <v>0</v>
      </c>
    </row>
    <row r="6" spans="1:26">
      <c r="A6" s="14">
        <f ca="1"/>
        <v>44944</v>
      </c>
      <c r="B6" t="str">
        <f ca="1"/>
        <v>LKSG/Supply Chain act 2023</v>
      </c>
      <c r="C6" t="str">
        <f ca="1">IF(LEN(VLOOKUP($B6,[1]Main!$F$6:$AB$119,3,0)) = 0, "", VLOOKUP($B6,[1]Main!$F$6:$AB$119,3,0))</f>
        <v>DE</v>
      </c>
      <c r="D6" t="str">
        <f ca="1">IF(LEN(VLOOKUP($B6,[1]Main!$F$6:$AB$119,4,0)) = 0, "", VLOOKUP($B6,[1]Main!$F$6:$AB$119,4,0))</f>
        <v>Info</v>
      </c>
      <c r="E6" t="str">
        <f ca="1">IF(LEN(VLOOKUP($B6,[1]Main!$F$6:$AB$119,5,0)) = 0, "", VLOOKUP($B6,[1]Main!$F$6:$AB$119,5,0))</f>
        <v>BoM</v>
      </c>
      <c r="F6" t="str">
        <f ca="1">IF(LEN(VLOOKUP($B6,[1]Main!$F$6:$AB$119,7,0)) = 0, "", VLOOKUP($B6,[1]Main!$F$6:$AB$119,7,0))</f>
        <v>Compliance</v>
      </c>
      <c r="G6" t="str">
        <f ca="1">IF(LEN(VLOOKUP($B6,[1]Main!$F$6:$AB$119,8,0)) = 0, "", VLOOKUP($B6,[1]Main!$F$6:$AB$119,8,0))</f>
        <v>Dandrea Giangiacomo</v>
      </c>
      <c r="H6" t="str">
        <f ca="1">IF(LEN(VLOOKUP($B6,[1]Main!$F$6:$AB$119,12,0)) = 0, "", VLOOKUP($B6,[1]Main!$F$6:$AB$119,12,0))</f>
        <v>Acknowledged</v>
      </c>
      <c r="I6" t="str">
        <f ca="1">IF(LEN(VLOOKUP($B6,[1]Main!$F$6:$AB$119,18,0)) = 0, "", VLOOKUP($B6,[1]Main!$F$6:$AB$119,18,0))</f>
        <v>Dirk</v>
      </c>
      <c r="J6" t="str">
        <f ca="1">IF(LEN(VLOOKUP($B6,[1]Main!$F$6:$AB$119,19,0)) = 0, "", VLOOKUP($B6,[1]Main!$F$6:$AB$119,19,0))</f>
        <v/>
      </c>
      <c r="K6" t="str">
        <f ca="1">IF(LEN(VLOOKUP($B6,[1]Main!$F$6:$AB$119,20,0)) = 0, "", VLOOKUP($B6,[1]Main!$F$6:$AB$119,20,0))</f>
        <v/>
      </c>
      <c r="L6" t="str">
        <f ca="1">IF(LEN(VLOOKUP($B6,[1]Main!$F$6:$AB$119,21,0)) = 0, "", VLOOKUP($B6,[1]Main!$F$6:$AB$119,21,0))</f>
        <v/>
      </c>
      <c r="M6" t="str">
        <f ca="1">IF(LEN(VLOOKUP($B6,[1]Main!$F$6:$AB$119,22,0)) = 0, "", VLOOKUP($B6,[1]Main!$F$6:$AB$119,22,0))</f>
        <v>Dirk</v>
      </c>
      <c r="N6" t="str">
        <f ca="1">IF(LEN(VLOOKUP($B6,[1]Main!$F$6:$AB$119,23,0)) = 0, "", VLOOKUP($B6,[1]Main!$F$6:$AB$119,23,0))</f>
        <v/>
      </c>
      <c r="O6" s="22">
        <f ca="1">VLOOKUP($B6,overview!$B$2:$W$32,14,0)</f>
        <v>0</v>
      </c>
      <c r="P6" s="22">
        <f ca="1">VLOOKUP($B6,overview!$B$2:$W$32,15,0)</f>
        <v>0</v>
      </c>
      <c r="Q6" s="22">
        <f ca="1">VLOOKUP($B6,overview!$B$2:$W$32,16,0)</f>
        <v>0</v>
      </c>
      <c r="R6" s="22">
        <f ca="1">VLOOKUP($B6,overview!$B$2:$W$32,17,0)</f>
        <v>0</v>
      </c>
      <c r="S6" s="22">
        <f ca="1">VLOOKUP($B6,overview!$B$2:$W$32,18,0)</f>
        <v>0</v>
      </c>
      <c r="T6" s="22">
        <f ca="1">VLOOKUP($B6,overview!$B$2:$W$32,19,0)</f>
        <v>0</v>
      </c>
      <c r="U6" s="22">
        <f ca="1">VLOOKUP($B6,overview!$B$2:$W$32,20,0)</f>
        <v>0</v>
      </c>
      <c r="V6" t="str">
        <f ca="1">VLOOKUP($B6,overview!$B$2:$W$32,21,0)</f>
        <v>LKSG/Supply Chain act 2023</v>
      </c>
      <c r="W6">
        <f ca="1">VLOOKUP($B6,overview!$B$2:$W$32,22,0)</f>
        <v>0</v>
      </c>
    </row>
    <row r="7" spans="1:26">
      <c r="A7" s="14">
        <f ca="1"/>
        <v>44944</v>
      </c>
      <c r="B7" t="str">
        <f ca="1"/>
        <v>ARTET Project (confidential)</v>
      </c>
      <c r="C7" t="str">
        <f ca="1">IF(LEN(VLOOKUP($B7,[1]Main!$F$6:$AB$119,3,0)) = 0, "", VLOOKUP($B7,[1]Main!$F$6:$AB$119,3,0))</f>
        <v>GER</v>
      </c>
      <c r="D7" t="str">
        <f ca="1">IF(LEN(VLOOKUP($B7,[1]Main!$F$6:$AB$119,4,0)) = 0, "", VLOOKUP($B7,[1]Main!$F$6:$AB$119,4,0))</f>
        <v>FD</v>
      </c>
      <c r="E7" t="str">
        <f ca="1">IF(LEN(VLOOKUP($B7,[1]Main!$F$6:$AB$119,5,0)) = 0, "", VLOOKUP($B7,[1]Main!$F$6:$AB$119,5,0))</f>
        <v>BoM</v>
      </c>
      <c r="F7" t="str">
        <f ca="1">IF(LEN(VLOOKUP($B7,[1]Main!$F$6:$AB$119,7,0)) = 0, "", VLOOKUP($B7,[1]Main!$F$6:$AB$119,7,0))</f>
        <v>ABC</v>
      </c>
      <c r="G7" t="str">
        <f ca="1">IF(LEN(VLOOKUP($B7,[1]Main!$F$6:$AB$119,8,0)) = 0, "", VLOOKUP($B7,[1]Main!$F$6:$AB$119,8,0))</f>
        <v/>
      </c>
      <c r="H7" t="str">
        <f ca="1">IF(LEN(VLOOKUP($B7,[1]Main!$F$6:$AB$119,12,0)) = 0, "", VLOOKUP($B7,[1]Main!$F$6:$AB$119,12,0))</f>
        <v>cancelled</v>
      </c>
      <c r="I7" t="str">
        <f ca="1">IF(LEN(VLOOKUP($B7,[1]Main!$F$6:$AB$119,18,0)) = 0, "", VLOOKUP($B7,[1]Main!$F$6:$AB$119,18,0))</f>
        <v>Michael</v>
      </c>
      <c r="J7" t="str">
        <f ca="1">IF(LEN(VLOOKUP($B7,[1]Main!$F$6:$AB$119,19,0)) = 0, "", VLOOKUP($B7,[1]Main!$F$6:$AB$119,19,0))</f>
        <v>Giorgio, Viorela</v>
      </c>
      <c r="K7" t="str">
        <f ca="1">IF(LEN(VLOOKUP($B7,[1]Main!$F$6:$AB$119,20,0)) = 0, "", VLOOKUP($B7,[1]Main!$F$6:$AB$119,20,0))</f>
        <v>Nicolas</v>
      </c>
      <c r="L7" t="str">
        <f ca="1">IF(LEN(VLOOKUP($B7,[1]Main!$F$6:$AB$119,21,0)) = 0, "", VLOOKUP($B7,[1]Main!$F$6:$AB$119,21,0))</f>
        <v/>
      </c>
      <c r="M7" t="str">
        <f ca="1">IF(LEN(VLOOKUP($B7,[1]Main!$F$6:$AB$119,22,0)) = 0, "", VLOOKUP($B7,[1]Main!$F$6:$AB$119,22,0))</f>
        <v/>
      </c>
      <c r="N7" t="str">
        <f ca="1">IF(LEN(VLOOKUP($B7,[1]Main!$F$6:$AB$119,23,0)) = 0, "", VLOOKUP($B7,[1]Main!$F$6:$AB$119,23,0))</f>
        <v/>
      </c>
      <c r="O7" s="22">
        <f ca="1">VLOOKUP($B7,overview!$B$2:$W$32,14,0)</f>
        <v>0</v>
      </c>
      <c r="P7" s="22">
        <f ca="1">VLOOKUP($B7,overview!$B$2:$W$32,15,0)</f>
        <v>0</v>
      </c>
      <c r="Q7" s="22">
        <f ca="1">VLOOKUP($B7,overview!$B$2:$W$32,16,0)</f>
        <v>0</v>
      </c>
      <c r="R7" s="22">
        <f ca="1">VLOOKUP($B7,overview!$B$2:$W$32,17,0)</f>
        <v>0</v>
      </c>
      <c r="S7" s="22">
        <f ca="1">VLOOKUP($B7,overview!$B$2:$W$32,18,0)</f>
        <v>0</v>
      </c>
      <c r="T7" s="22">
        <f ca="1">VLOOKUP($B7,overview!$B$2:$W$32,19,0)</f>
        <v>0</v>
      </c>
      <c r="U7" s="22">
        <f ca="1">VLOOKUP($B7,overview!$B$2:$W$32,20,0)</f>
        <v>0</v>
      </c>
      <c r="V7" t="str">
        <f ca="1">VLOOKUP($B7,overview!$B$2:$W$32,21,0)</f>
        <v>ARTET Project (confidential)</v>
      </c>
      <c r="W7">
        <f ca="1">VLOOKUP($B7,overview!$B$2:$W$32,22,0)</f>
        <v>0</v>
      </c>
    </row>
    <row r="8" spans="1:26">
      <c r="A8" s="14">
        <f ca="1"/>
        <v>44946</v>
      </c>
      <c r="B8" t="str">
        <f ca="1"/>
        <v>RC INEOS gas supply + PPA</v>
      </c>
      <c r="C8" t="str">
        <f ca="1">IF(LEN(VLOOKUP($B8,[1]Main!$F$6:$AB$119,3,0)) = 0, "", VLOOKUP($B8,[1]Main!$F$6:$AB$119,3,0))</f>
        <v>GER</v>
      </c>
      <c r="D8" t="str">
        <f ca="1">IF(LEN(VLOOKUP($B8,[1]Main!$F$6:$AB$119,4,0)) = 0, "", VLOOKUP($B8,[1]Main!$F$6:$AB$119,4,0))</f>
        <v>sFD</v>
      </c>
      <c r="E8" t="str">
        <f ca="1">IF(LEN(VLOOKUP($B8,[1]Main!$F$6:$AB$119,5,0)) = 0, "", VLOOKUP($B8,[1]Main!$F$6:$AB$119,5,0))</f>
        <v>CCO</v>
      </c>
      <c r="F8" t="str">
        <f ca="1">IF(LEN(VLOOKUP($B8,[1]Main!$F$6:$AB$119,7,0)) = 0, "", VLOOKUP($B8,[1]Main!$F$6:$AB$119,7,0))</f>
        <v/>
      </c>
      <c r="G8" t="str">
        <f ca="1">IF(LEN(VLOOKUP($B8,[1]Main!$F$6:$AB$119,8,0)) = 0, "", VLOOKUP($B8,[1]Main!$F$6:$AB$119,8,0))</f>
        <v/>
      </c>
      <c r="H8" t="str">
        <f ca="1">IF(LEN(VLOOKUP($B8,[1]Main!$F$6:$AB$119,12,0)) = 0, "", VLOOKUP($B8,[1]Main!$F$6:$AB$119,12,0))</f>
        <v>approved</v>
      </c>
      <c r="I8" t="str">
        <f ca="1">IF(LEN(VLOOKUP($B8,[1]Main!$F$6:$AB$119,18,0)) = 0, "", VLOOKUP($B8,[1]Main!$F$6:$AB$119,18,0))</f>
        <v>Rahul</v>
      </c>
      <c r="J8" t="str">
        <f ca="1">IF(LEN(VLOOKUP($B8,[1]Main!$F$6:$AB$119,19,0)) = 0, "", VLOOKUP($B8,[1]Main!$F$6:$AB$119,19,0))</f>
        <v>Viorela, Rahul</v>
      </c>
      <c r="K8" t="str">
        <f ca="1">IF(LEN(VLOOKUP($B8,[1]Main!$F$6:$AB$119,20,0)) = 0, "", VLOOKUP($B8,[1]Main!$F$6:$AB$119,20,0))</f>
        <v>Martina, Ann-Christine</v>
      </c>
      <c r="L8" t="str">
        <f ca="1">IF(LEN(VLOOKUP($B8,[1]Main!$F$6:$AB$119,21,0)) = 0, "", VLOOKUP($B8,[1]Main!$F$6:$AB$119,21,0))</f>
        <v/>
      </c>
      <c r="M8" t="str">
        <f ca="1">IF(LEN(VLOOKUP($B8,[1]Main!$F$6:$AB$119,22,0)) = 0, "", VLOOKUP($B8,[1]Main!$F$6:$AB$119,22,0))</f>
        <v/>
      </c>
      <c r="N8" t="str">
        <f ca="1">IF(LEN(VLOOKUP($B8,[1]Main!$F$6:$AB$119,23,0)) = 0, "", VLOOKUP($B8,[1]Main!$F$6:$AB$119,23,0))</f>
        <v/>
      </c>
      <c r="O8" s="22" t="e">
        <f ca="1">VLOOKUP($B8,overview!$B$2:$W$32,14,0)</f>
        <v>#N/A</v>
      </c>
      <c r="P8" s="22" t="e">
        <f ca="1">VLOOKUP($B8,overview!$B$2:$W$32,15,0)</f>
        <v>#N/A</v>
      </c>
      <c r="Q8" s="22" t="e">
        <f ca="1">VLOOKUP($B8,overview!$B$2:$W$32,16,0)</f>
        <v>#N/A</v>
      </c>
      <c r="R8" s="22" t="e">
        <f ca="1">VLOOKUP($B8,overview!$B$2:$W$32,17,0)</f>
        <v>#N/A</v>
      </c>
      <c r="S8" s="22" t="e">
        <f ca="1">VLOOKUP($B8,overview!$B$2:$W$32,18,0)</f>
        <v>#N/A</v>
      </c>
      <c r="T8" s="22" t="e">
        <f ca="1">VLOOKUP($B8,overview!$B$2:$W$32,19,0)</f>
        <v>#N/A</v>
      </c>
      <c r="U8" s="22" t="e">
        <f ca="1">VLOOKUP($B8,overview!$B$2:$W$32,20,0)</f>
        <v>#N/A</v>
      </c>
      <c r="V8" t="e">
        <f ca="1">VLOOKUP($B8,overview!$B$2:$W$32,21,0)</f>
        <v>#N/A</v>
      </c>
      <c r="W8" t="e">
        <f ca="1">VLOOKUP($B8,overview!$B$2:$W$32,22,0)</f>
        <v>#N/A</v>
      </c>
    </row>
    <row r="9" spans="1:26">
      <c r="A9" s="14">
        <f ca="1"/>
        <v>44951</v>
      </c>
      <c r="B9" t="str">
        <f ca="1"/>
        <v xml:space="preserve">SD Biomethane CHP Eggolsheim </v>
      </c>
      <c r="C9" t="str">
        <f ca="1">IF(LEN(VLOOKUP($B9,[1]Main!$F$6:$AB$119,3,0)) = 0, "", VLOOKUP($B9,[1]Main!$F$6:$AB$119,3,0))</f>
        <v>GER</v>
      </c>
      <c r="D9" t="str">
        <f ca="1">IF(LEN(VLOOKUP($B9,[1]Main!$F$6:$AB$119,4,0)) = 0, "", VLOOKUP($B9,[1]Main!$F$6:$AB$119,4,0))</f>
        <v>SD</v>
      </c>
      <c r="E9" t="str">
        <f ca="1">IF(LEN(VLOOKUP($B9,[1]Main!$F$6:$AB$119,5,0)) = 0, "", VLOOKUP($B9,[1]Main!$F$6:$AB$119,5,0))</f>
        <v>SD Approving Body</v>
      </c>
      <c r="F9" t="str">
        <f ca="1">IF(LEN(VLOOKUP($B9,[1]Main!$F$6:$AB$119,7,0)) = 0, "", VLOOKUP($B9,[1]Main!$F$6:$AB$119,7,0))</f>
        <v>M&amp;A</v>
      </c>
      <c r="G9" t="str">
        <f ca="1">IF(LEN(VLOOKUP($B9,[1]Main!$F$6:$AB$119,8,0)) = 0, "", VLOOKUP($B9,[1]Main!$F$6:$AB$119,8,0))</f>
        <v>Russinger Lisa - moved to M&amp;A?</v>
      </c>
      <c r="H9" t="str">
        <f ca="1">IF(LEN(VLOOKUP($B9,[1]Main!$F$6:$AB$119,12,0)) = 0, "", VLOOKUP($B9,[1]Main!$F$6:$AB$119,12,0))</f>
        <v>conditional</v>
      </c>
      <c r="I9" t="str">
        <f ca="1">IF(LEN(VLOOKUP($B9,[1]Main!$F$6:$AB$119,18,0)) = 0, "", VLOOKUP($B9,[1]Main!$F$6:$AB$119,18,0))</f>
        <v>Franziska</v>
      </c>
      <c r="J9" t="str">
        <f ca="1">IF(LEN(VLOOKUP($B9,[1]Main!$F$6:$AB$119,19,0)) = 0, "", VLOOKUP($B9,[1]Main!$F$6:$AB$119,19,0))</f>
        <v>Sergii, Franziska</v>
      </c>
      <c r="K9" t="str">
        <f ca="1">IF(LEN(VLOOKUP($B9,[1]Main!$F$6:$AB$119,20,0)) = 0, "", VLOOKUP($B9,[1]Main!$F$6:$AB$119,20,0))</f>
        <v/>
      </c>
      <c r="L9" t="str">
        <f ca="1">IF(LEN(VLOOKUP($B9,[1]Main!$F$6:$AB$119,21,0)) = 0, "", VLOOKUP($B9,[1]Main!$F$6:$AB$119,21,0))</f>
        <v/>
      </c>
      <c r="M9" t="str">
        <f ca="1">IF(LEN(VLOOKUP($B9,[1]Main!$F$6:$AB$119,22,0)) = 0, "", VLOOKUP($B9,[1]Main!$F$6:$AB$119,22,0))</f>
        <v/>
      </c>
      <c r="N9" t="str">
        <f ca="1">IF(LEN(VLOOKUP($B9,[1]Main!$F$6:$AB$119,23,0)) = 0, "", VLOOKUP($B9,[1]Main!$F$6:$AB$119,23,0))</f>
        <v/>
      </c>
      <c r="O9" s="22">
        <f ca="1">VLOOKUP($B9,overview!$B$2:$W$32,14,0)</f>
        <v>0</v>
      </c>
      <c r="P9" s="22">
        <f ca="1">VLOOKUP($B9,overview!$B$2:$W$32,15,0)</f>
        <v>0</v>
      </c>
      <c r="Q9" s="22">
        <f ca="1">VLOOKUP($B9,overview!$B$2:$W$32,16,0)</f>
        <v>0</v>
      </c>
      <c r="R9" s="22">
        <f ca="1">VLOOKUP($B9,overview!$B$2:$W$32,17,0)</f>
        <v>0</v>
      </c>
      <c r="S9" s="22">
        <f ca="1">VLOOKUP($B9,overview!$B$2:$W$32,18,0)</f>
        <v>0</v>
      </c>
      <c r="T9" s="22">
        <f ca="1">VLOOKUP($B9,overview!$B$2:$W$32,19,0)</f>
        <v>0</v>
      </c>
      <c r="U9" s="22">
        <f ca="1">VLOOKUP($B9,overview!$B$2:$W$32,20,0)</f>
        <v>0</v>
      </c>
      <c r="V9" t="str">
        <f ca="1">VLOOKUP($B9,overview!$B$2:$W$32,21,0)</f>
        <v xml:space="preserve">Biomethane CHP Eggolsheim </v>
      </c>
      <c r="W9" t="str">
        <f ca="1">VLOOKUP($B9,overview!$B$2:$W$32,22,0)</f>
        <v>https://uniper.sharepoint.com/:p:/r/sites/OGrp_RiskManagement-InvestmentAppraisal/Shared%20Documents/General/M_and_A/Biomethane/Eggolsheim/23-01-11_Eggolsheim%20-%20SD%20Paper%20V2.pptx?d=wcbe7fdc4246f4e95924b789f3330a9fc&amp;csf=1&amp;web=1&amp;e=FzYqBA</v>
      </c>
    </row>
    <row r="10" spans="1:26">
      <c r="A10" s="14">
        <f ca="1"/>
        <v>44958</v>
      </c>
      <c r="B10" t="str">
        <f ca="1"/>
        <v>FD Prism Energy int - LNG sale</v>
      </c>
      <c r="C10" t="str">
        <f ca="1">IF(LEN(VLOOKUP($B10,[1]Main!$F$6:$AB$119,3,0)) = 0, "", VLOOKUP($B10,[1]Main!$F$6:$AB$119,3,0))</f>
        <v/>
      </c>
      <c r="D10" t="str">
        <f ca="1">IF(LEN(VLOOKUP($B10,[1]Main!$F$6:$AB$119,4,0)) = 0, "", VLOOKUP($B10,[1]Main!$F$6:$AB$119,4,0))</f>
        <v/>
      </c>
      <c r="E10" t="str">
        <f ca="1">IF(LEN(VLOOKUP($B10,[1]Main!$F$6:$AB$119,5,0)) = 0, "", VLOOKUP($B10,[1]Main!$F$6:$AB$119,5,0))</f>
        <v/>
      </c>
      <c r="F10" t="str">
        <f ca="1">IF(LEN(VLOOKUP($B10,[1]Main!$F$6:$AB$119,7,0)) = 0, "", VLOOKUP($B10,[1]Main!$F$6:$AB$119,7,0))</f>
        <v>LNG</v>
      </c>
      <c r="G10" t="str">
        <f ca="1">IF(LEN(VLOOKUP($B10,[1]Main!$F$6:$AB$119,8,0)) = 0, "", VLOOKUP($B10,[1]Main!$F$6:$AB$119,8,0))</f>
        <v>A. Gemballa, V. Carderera</v>
      </c>
      <c r="H10" t="str">
        <f ca="1">IF(LEN(VLOOKUP($B10,[1]Main!$F$6:$AB$119,12,0)) = 0, "", VLOOKUP($B10,[1]Main!$F$6:$AB$119,12,0))</f>
        <v>Cancelled</v>
      </c>
      <c r="I10" t="str">
        <f ca="1">IF(LEN(VLOOKUP($B10,[1]Main!$F$6:$AB$119,18,0)) = 0, "", VLOOKUP($B10,[1]Main!$F$6:$AB$119,18,0))</f>
        <v>Andreas</v>
      </c>
      <c r="J10" t="str">
        <f ca="1">IF(LEN(VLOOKUP($B10,[1]Main!$F$6:$AB$119,19,0)) = 0, "", VLOOKUP($B10,[1]Main!$F$6:$AB$119,19,0))</f>
        <v>Andreas</v>
      </c>
      <c r="K10" t="str">
        <f ca="1">IF(LEN(VLOOKUP($B10,[1]Main!$F$6:$AB$119,20,0)) = 0, "", VLOOKUP($B10,[1]Main!$F$6:$AB$119,20,0))</f>
        <v/>
      </c>
      <c r="L10" t="str">
        <f ca="1">IF(LEN(VLOOKUP($B10,[1]Main!$F$6:$AB$119,21,0)) = 0, "", VLOOKUP($B10,[1]Main!$F$6:$AB$119,21,0))</f>
        <v/>
      </c>
      <c r="M10" t="str">
        <f ca="1">IF(LEN(VLOOKUP($B10,[1]Main!$F$6:$AB$119,22,0)) = 0, "", VLOOKUP($B10,[1]Main!$F$6:$AB$119,22,0))</f>
        <v/>
      </c>
      <c r="N10" t="str">
        <f ca="1">IF(LEN(VLOOKUP($B10,[1]Main!$F$6:$AB$119,23,0)) = 0, "", VLOOKUP($B10,[1]Main!$F$6:$AB$119,23,0))</f>
        <v/>
      </c>
      <c r="O10" s="22">
        <f ca="1">VLOOKUP($B10,overview!$B$2:$W$32,14,0)</f>
        <v>0</v>
      </c>
      <c r="P10" s="22">
        <f ca="1">VLOOKUP($B10,overview!$B$2:$W$32,15,0)</f>
        <v>0</v>
      </c>
      <c r="Q10" s="22">
        <f ca="1">VLOOKUP($B10,overview!$B$2:$W$32,16,0)</f>
        <v>0</v>
      </c>
      <c r="R10" s="22">
        <f ca="1">VLOOKUP($B10,overview!$B$2:$W$32,17,0)</f>
        <v>0</v>
      </c>
      <c r="S10" s="22">
        <f ca="1">VLOOKUP($B10,overview!$B$2:$W$32,18,0)</f>
        <v>0</v>
      </c>
      <c r="T10" s="22">
        <f ca="1">VLOOKUP($B10,overview!$B$2:$W$32,19,0)</f>
        <v>0</v>
      </c>
      <c r="U10" s="22">
        <f ca="1">VLOOKUP($B10,overview!$B$2:$W$32,20,0)</f>
        <v>0</v>
      </c>
      <c r="V10" t="str">
        <f ca="1">VLOOKUP($B10,overview!$B$2:$W$32,21,0)</f>
        <v>Prism Energy int - LNG sale</v>
      </c>
      <c r="W10">
        <f ca="1">VLOOKUP($B10,overview!$B$2:$W$32,22,0)</f>
        <v>0</v>
      </c>
    </row>
    <row r="11" spans="1:26">
      <c r="A11" s="14">
        <f ca="1"/>
        <v>44967</v>
      </c>
      <c r="B11" t="str">
        <f ca="1"/>
        <v>SD HyLight</v>
      </c>
      <c r="C11" t="str">
        <f ca="1">IF(LEN(VLOOKUP($B11,[1]Main!$F$6:$AB$119,3,0)) = 0, "", VLOOKUP($B11,[1]Main!$F$6:$AB$119,3,0))</f>
        <v>GER</v>
      </c>
      <c r="D11" t="str">
        <f ca="1">IF(LEN(VLOOKUP($B11,[1]Main!$F$6:$AB$119,4,0)) = 0, "", VLOOKUP($B11,[1]Main!$F$6:$AB$119,4,0))</f>
        <v>SD</v>
      </c>
      <c r="E11" t="str">
        <f ca="1">IF(LEN(VLOOKUP($B11,[1]Main!$F$6:$AB$119,5,0)) = 0, "", VLOOKUP($B11,[1]Main!$F$6:$AB$119,5,0))</f>
        <v>SD Approving Body</v>
      </c>
      <c r="F11" t="str">
        <f ca="1">IF(LEN(VLOOKUP($B11,[1]Main!$F$6:$AB$119,7,0)) = 0, "", VLOOKUP($B11,[1]Main!$F$6:$AB$119,7,0))</f>
        <v>Asset Development</v>
      </c>
      <c r="G11" t="str">
        <f ca="1">IF(LEN(VLOOKUP($B11,[1]Main!$F$6:$AB$119,8,0)) = 0, "", VLOOKUP($B11,[1]Main!$F$6:$AB$119,8,0))</f>
        <v>James Volkner/Nick Hallen(?)</v>
      </c>
      <c r="H11" t="str">
        <f ca="1">IF(LEN(VLOOKUP($B11,[1]Main!$F$6:$AB$119,12,0)) = 0, "", VLOOKUP($B11,[1]Main!$F$6:$AB$119,12,0))</f>
        <v>approved</v>
      </c>
      <c r="I11" t="str">
        <f ca="1">IF(LEN(VLOOKUP($B11,[1]Main!$F$6:$AB$119,18,0)) = 0, "", VLOOKUP($B11,[1]Main!$F$6:$AB$119,18,0))</f>
        <v/>
      </c>
      <c r="J11" t="str">
        <f ca="1">IF(LEN(VLOOKUP($B11,[1]Main!$F$6:$AB$119,19,0)) = 0, "", VLOOKUP($B11,[1]Main!$F$6:$AB$119,19,0))</f>
        <v>Giorgio, Franziska</v>
      </c>
      <c r="K11" t="str">
        <f ca="1">IF(LEN(VLOOKUP($B11,[1]Main!$F$6:$AB$119,20,0)) = 0, "", VLOOKUP($B11,[1]Main!$F$6:$AB$119,20,0))</f>
        <v>Damian, Nicolas</v>
      </c>
      <c r="L11" t="str">
        <f ca="1">IF(LEN(VLOOKUP($B11,[1]Main!$F$6:$AB$119,21,0)) = 0, "", VLOOKUP($B11,[1]Main!$F$6:$AB$119,21,0))</f>
        <v/>
      </c>
      <c r="M11" t="str">
        <f ca="1">IF(LEN(VLOOKUP($B11,[1]Main!$F$6:$AB$119,22,0)) = 0, "", VLOOKUP($B11,[1]Main!$F$6:$AB$119,22,0))</f>
        <v/>
      </c>
      <c r="N11" t="str">
        <f ca="1">IF(LEN(VLOOKUP($B11,[1]Main!$F$6:$AB$119,23,0)) = 0, "", VLOOKUP($B11,[1]Main!$F$6:$AB$119,23,0))</f>
        <v/>
      </c>
      <c r="O11" s="22">
        <f ca="1">VLOOKUP($B11,overview!$B$2:$W$32,14,0)</f>
        <v>0</v>
      </c>
      <c r="P11" s="22">
        <f ca="1">VLOOKUP($B11,overview!$B$2:$W$32,15,0)</f>
        <v>0</v>
      </c>
      <c r="Q11" s="22">
        <f ca="1">VLOOKUP($B11,overview!$B$2:$W$32,16,0)</f>
        <v>0</v>
      </c>
      <c r="R11" s="22">
        <f ca="1">VLOOKUP($B11,overview!$B$2:$W$32,17,0)</f>
        <v>0</v>
      </c>
      <c r="S11" s="22">
        <f ca="1">VLOOKUP($B11,overview!$B$2:$W$32,18,0)</f>
        <v>0</v>
      </c>
      <c r="T11" s="22">
        <f ca="1">VLOOKUP($B11,overview!$B$2:$W$32,19,0)</f>
        <v>0</v>
      </c>
      <c r="U11" s="22">
        <f ca="1">VLOOKUP($B11,overview!$B$2:$W$32,20,0)</f>
        <v>0</v>
      </c>
      <c r="V11" t="str">
        <f ca="1">VLOOKUP($B11,overview!$B$2:$W$32,21,0)</f>
        <v>HyLight</v>
      </c>
      <c r="W11">
        <f ca="1">VLOOKUP($B11,overview!$B$2:$W$32,22,0)</f>
        <v>0</v>
      </c>
    </row>
    <row r="12" spans="1:26">
      <c r="A12" s="14">
        <f ca="1"/>
        <v>44971</v>
      </c>
      <c r="B12" t="str">
        <f ca="1"/>
        <v>FD Gate Open Season (4th tank) - now with SB</v>
      </c>
      <c r="C12" t="str">
        <f ca="1">IF(LEN(VLOOKUP($B12,[1]Main!$F$6:$AB$119,3,0)) = 0, "", VLOOKUP($B12,[1]Main!$F$6:$AB$119,3,0))</f>
        <v>NL</v>
      </c>
      <c r="D12" t="str">
        <f ca="1">IF(LEN(VLOOKUP($B12,[1]Main!$F$6:$AB$119,4,0)) = 0, "", VLOOKUP($B12,[1]Main!$F$6:$AB$119,4,0))</f>
        <v>FD</v>
      </c>
      <c r="E12" t="str">
        <f ca="1">IF(LEN(VLOOKUP($B12,[1]Main!$F$6:$AB$119,5,0)) = 0, "", VLOOKUP($B12,[1]Main!$F$6:$AB$119,5,0))</f>
        <v>BoM</v>
      </c>
      <c r="F12" t="str">
        <f ca="1">IF(LEN(VLOOKUP($B12,[1]Main!$F$6:$AB$119,7,0)) = 0, "", VLOOKUP($B12,[1]Main!$F$6:$AB$119,7,0))</f>
        <v>LNG</v>
      </c>
      <c r="G12" t="str">
        <f ca="1">IF(LEN(VLOOKUP($B12,[1]Main!$F$6:$AB$119,8,0)) = 0, "", VLOOKUP($B12,[1]Main!$F$6:$AB$119,8,0))</f>
        <v>Victoria Carderera</v>
      </c>
      <c r="H12" t="str">
        <f ca="1">IF(LEN(VLOOKUP($B12,[1]Main!$F$6:$AB$119,12,0)) = 0, "", VLOOKUP($B12,[1]Main!$F$6:$AB$119,12,0))</f>
        <v>rejected</v>
      </c>
      <c r="I12" t="str">
        <f ca="1">IF(LEN(VLOOKUP($B12,[1]Main!$F$6:$AB$119,18,0)) = 0, "", VLOOKUP($B12,[1]Main!$F$6:$AB$119,18,0))</f>
        <v>Dennis</v>
      </c>
      <c r="J12" t="str">
        <f ca="1">IF(LEN(VLOOKUP($B12,[1]Main!$F$6:$AB$119,19,0)) = 0, "", VLOOKUP($B12,[1]Main!$F$6:$AB$119,19,0))</f>
        <v>Dennis</v>
      </c>
      <c r="K12" t="str">
        <f ca="1">IF(LEN(VLOOKUP($B12,[1]Main!$F$6:$AB$119,20,0)) = 0, "", VLOOKUP($B12,[1]Main!$F$6:$AB$119,20,0))</f>
        <v>Filippo, Damian</v>
      </c>
      <c r="L12" t="str">
        <f ca="1">IF(LEN(VLOOKUP($B12,[1]Main!$F$6:$AB$119,21,0)) = 0, "", VLOOKUP($B12,[1]Main!$F$6:$AB$119,21,0))</f>
        <v/>
      </c>
      <c r="M12" t="str">
        <f ca="1">IF(LEN(VLOOKUP($B12,[1]Main!$F$6:$AB$119,22,0)) = 0, "", VLOOKUP($B12,[1]Main!$F$6:$AB$119,22,0))</f>
        <v/>
      </c>
      <c r="N12" t="str">
        <f ca="1">IF(LEN(VLOOKUP($B12,[1]Main!$F$6:$AB$119,23,0)) = 0, "", VLOOKUP($B12,[1]Main!$F$6:$AB$119,23,0))</f>
        <v/>
      </c>
      <c r="O12" s="22">
        <f ca="1">VLOOKUP($B12,overview!$B$2:$W$32,14,0)</f>
        <v>0</v>
      </c>
      <c r="P12" s="22">
        <f ca="1">VLOOKUP($B12,overview!$B$2:$W$32,15,0)</f>
        <v>0</v>
      </c>
      <c r="Q12" s="22">
        <f ca="1">VLOOKUP($B12,overview!$B$2:$W$32,16,0)</f>
        <v>0</v>
      </c>
      <c r="R12" s="22">
        <f ca="1">VLOOKUP($B12,overview!$B$2:$W$32,17,0)</f>
        <v>0</v>
      </c>
      <c r="S12" s="22">
        <f ca="1">VLOOKUP($B12,overview!$B$2:$W$32,18,0)</f>
        <v>0</v>
      </c>
      <c r="T12" s="22">
        <f ca="1">VLOOKUP($B12,overview!$B$2:$W$32,19,0)</f>
        <v>0</v>
      </c>
      <c r="U12" s="22">
        <f ca="1">VLOOKUP($B12,overview!$B$2:$W$32,20,0)</f>
        <v>0</v>
      </c>
      <c r="V12" t="str">
        <f ca="1">VLOOKUP($B12,overview!$B$2:$W$32,21,0)</f>
        <v>Gate Open Season (4th tank) - now with SB</v>
      </c>
      <c r="W12">
        <f ca="1">VLOOKUP($B12,overview!$B$2:$W$32,22,0)</f>
        <v>0</v>
      </c>
    </row>
    <row r="13" spans="1:26">
      <c r="A13" s="14">
        <f ca="1"/>
        <v>44980</v>
      </c>
      <c r="B13" t="str">
        <f ca="1"/>
        <v>SD1 Killingholm Masterplan</v>
      </c>
      <c r="C13" t="str">
        <f ca="1">IF(LEN(VLOOKUP($B13,[1]Main!$F$6:$AB$119,3,0)) = 0, "", VLOOKUP($B13,[1]Main!$F$6:$AB$119,3,0))</f>
        <v>UK</v>
      </c>
      <c r="D13" t="str">
        <f ca="1">IF(LEN(VLOOKUP($B13,[1]Main!$F$6:$AB$119,4,0)) = 0, "", VLOOKUP($B13,[1]Main!$F$6:$AB$119,4,0))</f>
        <v>SD</v>
      </c>
      <c r="E13" t="str">
        <f ca="1">IF(LEN(VLOOKUP($B13,[1]Main!$F$6:$AB$119,5,0)) = 0, "", VLOOKUP($B13,[1]Main!$F$6:$AB$119,5,0))</f>
        <v>SD Approving Body</v>
      </c>
      <c r="F13" t="str">
        <f ca="1">IF(LEN(VLOOKUP($B13,[1]Main!$F$6:$AB$119,7,0)) = 0, "", VLOOKUP($B13,[1]Main!$F$6:$AB$119,7,0))</f>
        <v>Asset Development</v>
      </c>
      <c r="G13" t="str">
        <f ca="1">IF(LEN(VLOOKUP($B13,[1]Main!$F$6:$AB$119,8,0)) = 0, "", VLOOKUP($B13,[1]Main!$F$6:$AB$119,8,0))</f>
        <v>Gavin Rowson</v>
      </c>
      <c r="H13" t="str">
        <f ca="1">IF(LEN(VLOOKUP($B13,[1]Main!$F$6:$AB$119,12,0)) = 0, "", VLOOKUP($B13,[1]Main!$F$6:$AB$119,12,0))</f>
        <v>conditional</v>
      </c>
      <c r="I13" t="str">
        <f ca="1">IF(LEN(VLOOKUP($B13,[1]Main!$F$6:$AB$119,18,0)) = 0, "", VLOOKUP($B13,[1]Main!$F$6:$AB$119,18,0))</f>
        <v>Franziska</v>
      </c>
      <c r="J13" t="str">
        <f ca="1">IF(LEN(VLOOKUP($B13,[1]Main!$F$6:$AB$119,19,0)) = 0, "", VLOOKUP($B13,[1]Main!$F$6:$AB$119,19,0))</f>
        <v>Franziska</v>
      </c>
      <c r="K13" t="str">
        <f ca="1">IF(LEN(VLOOKUP($B13,[1]Main!$F$6:$AB$119,20,0)) = 0, "", VLOOKUP($B13,[1]Main!$F$6:$AB$119,20,0))</f>
        <v>Nicolas</v>
      </c>
      <c r="L13" t="str">
        <f ca="1">IF(LEN(VLOOKUP($B13,[1]Main!$F$6:$AB$119,21,0)) = 0, "", VLOOKUP($B13,[1]Main!$F$6:$AB$119,21,0))</f>
        <v>Ulf</v>
      </c>
      <c r="M13" t="str">
        <f ca="1">IF(LEN(VLOOKUP($B13,[1]Main!$F$6:$AB$119,22,0)) = 0, "", VLOOKUP($B13,[1]Main!$F$6:$AB$119,22,0))</f>
        <v/>
      </c>
      <c r="N13" t="str">
        <f ca="1">IF(LEN(VLOOKUP($B13,[1]Main!$F$6:$AB$119,23,0)) = 0, "", VLOOKUP($B13,[1]Main!$F$6:$AB$119,23,0))</f>
        <v/>
      </c>
      <c r="O13" s="22" t="e">
        <f ca="1">VLOOKUP($B13,overview!$B$2:$W$32,14,0)</f>
        <v>#N/A</v>
      </c>
      <c r="P13" s="22" t="e">
        <f ca="1">VLOOKUP($B13,overview!$B$2:$W$32,15,0)</f>
        <v>#N/A</v>
      </c>
      <c r="Q13" s="22" t="e">
        <f ca="1">VLOOKUP($B13,overview!$B$2:$W$32,16,0)</f>
        <v>#N/A</v>
      </c>
      <c r="R13" s="22" t="e">
        <f ca="1">VLOOKUP($B13,overview!$B$2:$W$32,17,0)</f>
        <v>#N/A</v>
      </c>
      <c r="S13" s="22" t="e">
        <f ca="1">VLOOKUP($B13,overview!$B$2:$W$32,18,0)</f>
        <v>#N/A</v>
      </c>
      <c r="T13" s="22" t="e">
        <f ca="1">VLOOKUP($B13,overview!$B$2:$W$32,19,0)</f>
        <v>#N/A</v>
      </c>
      <c r="U13" s="22" t="e">
        <f ca="1">VLOOKUP($B13,overview!$B$2:$W$32,20,0)</f>
        <v>#N/A</v>
      </c>
      <c r="V13" t="e">
        <f ca="1">VLOOKUP($B13,overview!$B$2:$W$32,21,0)</f>
        <v>#N/A</v>
      </c>
      <c r="W13" t="e">
        <f ca="1">VLOOKUP($B13,overview!$B$2:$W$32,22,0)</f>
        <v>#N/A</v>
      </c>
    </row>
    <row r="14" spans="1:26">
      <c r="A14" s="14">
        <f ca="1"/>
        <v>45006</v>
      </c>
      <c r="B14" t="str">
        <f ca="1"/>
        <v>sSD Project Calvin</v>
      </c>
      <c r="C14" t="str">
        <f ca="1">IF(LEN(VLOOKUP($B14,[1]Main!$F$6:$AB$119,3,0)) = 0, "", VLOOKUP($B14,[1]Main!$F$6:$AB$119,3,0))</f>
        <v>GER</v>
      </c>
      <c r="D14" t="str">
        <f ca="1">IF(LEN(VLOOKUP($B14,[1]Main!$F$6:$AB$119,4,0)) = 0, "", VLOOKUP($B14,[1]Main!$F$6:$AB$119,4,0))</f>
        <v>sSD</v>
      </c>
      <c r="E14" t="str">
        <f ca="1">IF(LEN(VLOOKUP($B14,[1]Main!$F$6:$AB$119,5,0)) = 0, "", VLOOKUP($B14,[1]Main!$F$6:$AB$119,5,0))</f>
        <v>SD Approving Body</v>
      </c>
      <c r="F14" t="str">
        <f ca="1">IF(LEN(VLOOKUP($B14,[1]Main!$F$6:$AB$119,7,0)) = 0, "", VLOOKUP($B14,[1]Main!$F$6:$AB$119,7,0))</f>
        <v>Innovation</v>
      </c>
      <c r="G14" t="str">
        <f ca="1">IF(LEN(VLOOKUP($B14,[1]Main!$F$6:$AB$119,8,0)) = 0, "", VLOOKUP($B14,[1]Main!$F$6:$AB$119,8,0))</f>
        <v>Keimes David</v>
      </c>
      <c r="H14" t="str">
        <f ca="1">IF(LEN(VLOOKUP($B14,[1]Main!$F$6:$AB$119,12,0)) = 0, "", VLOOKUP($B14,[1]Main!$F$6:$AB$119,12,0))</f>
        <v>approved</v>
      </c>
      <c r="I14" t="str">
        <f ca="1">IF(LEN(VLOOKUP($B14,[1]Main!$F$6:$AB$119,18,0)) = 0, "", VLOOKUP($B14,[1]Main!$F$6:$AB$119,18,0))</f>
        <v>Giorgio</v>
      </c>
      <c r="J14" t="str">
        <f ca="1">IF(LEN(VLOOKUP($B14,[1]Main!$F$6:$AB$119,19,0)) = 0, "", VLOOKUP($B14,[1]Main!$F$6:$AB$119,19,0))</f>
        <v>Giorgio</v>
      </c>
      <c r="K14" t="str">
        <f ca="1">IF(LEN(VLOOKUP($B14,[1]Main!$F$6:$AB$119,20,0)) = 0, "", VLOOKUP($B14,[1]Main!$F$6:$AB$119,20,0))</f>
        <v/>
      </c>
      <c r="L14" t="str">
        <f ca="1">IF(LEN(VLOOKUP($B14,[1]Main!$F$6:$AB$119,21,0)) = 0, "", VLOOKUP($B14,[1]Main!$F$6:$AB$119,21,0))</f>
        <v/>
      </c>
      <c r="M14" t="str">
        <f ca="1">IF(LEN(VLOOKUP($B14,[1]Main!$F$6:$AB$119,22,0)) = 0, "", VLOOKUP($B14,[1]Main!$F$6:$AB$119,22,0))</f>
        <v/>
      </c>
      <c r="N14" t="str">
        <f ca="1">IF(LEN(VLOOKUP($B14,[1]Main!$F$6:$AB$119,23,0)) = 0, "", VLOOKUP($B14,[1]Main!$F$6:$AB$119,23,0))</f>
        <v/>
      </c>
      <c r="O14" s="22">
        <f ca="1">VLOOKUP($B14,overview!$B$2:$W$32,14,0)</f>
        <v>0</v>
      </c>
      <c r="P14" s="22">
        <f ca="1">VLOOKUP($B14,overview!$B$2:$W$32,15,0)</f>
        <v>0</v>
      </c>
      <c r="Q14" s="22">
        <f ca="1">VLOOKUP($B14,overview!$B$2:$W$32,16,0)</f>
        <v>0</v>
      </c>
      <c r="R14" s="22">
        <f ca="1">VLOOKUP($B14,overview!$B$2:$W$32,17,0)</f>
        <v>0</v>
      </c>
      <c r="S14" s="22">
        <f ca="1">VLOOKUP($B14,overview!$B$2:$W$32,18,0)</f>
        <v>0</v>
      </c>
      <c r="T14" s="22">
        <f ca="1">VLOOKUP($B14,overview!$B$2:$W$32,19,0)</f>
        <v>0</v>
      </c>
      <c r="U14" s="22">
        <f ca="1">VLOOKUP($B14,overview!$B$2:$W$32,20,0)</f>
        <v>0</v>
      </c>
      <c r="V14" t="str">
        <f ca="1">VLOOKUP($B14,overview!$B$2:$W$32,21,0)</f>
        <v>Project Calvin</v>
      </c>
      <c r="W14">
        <f ca="1">VLOOKUP($B14,overview!$B$2:$W$32,22,0)</f>
        <v>0</v>
      </c>
    </row>
    <row r="15" spans="1:26">
      <c r="A15" s="14">
        <f ca="1"/>
        <v>44985</v>
      </c>
      <c r="B15" t="str">
        <f ca="1"/>
        <v>re-sFD OPD</v>
      </c>
      <c r="C15" t="str">
        <f ca="1">IF(LEN(VLOOKUP($B15,[1]Main!$F$6:$AB$119,3,0)) = 0, "", VLOOKUP($B15,[1]Main!$F$6:$AB$119,3,0))</f>
        <v>SPA</v>
      </c>
      <c r="D15" t="str">
        <f ca="1">IF(LEN(VLOOKUP($B15,[1]Main!$F$6:$AB$119,4,0)) = 0, "", VLOOKUP($B15,[1]Main!$F$6:$AB$119,4,0))</f>
        <v>sFD</v>
      </c>
      <c r="E15" t="str">
        <f ca="1">IF(LEN(VLOOKUP($B15,[1]Main!$F$6:$AB$119,5,0)) = 0, "", VLOOKUP($B15,[1]Main!$F$6:$AB$119,5,0))</f>
        <v>CCO</v>
      </c>
      <c r="F15" t="str">
        <f ca="1">IF(LEN(VLOOKUP($B15,[1]Main!$F$6:$AB$119,7,0)) = 0, "", VLOOKUP($B15,[1]Main!$F$6:$AB$119,7,0))</f>
        <v>PPA</v>
      </c>
      <c r="G15" t="str">
        <f ca="1">IF(LEN(VLOOKUP($B15,[1]Main!$F$6:$AB$119,8,0)) = 0, "", VLOOKUP($B15,[1]Main!$F$6:$AB$119,8,0))</f>
        <v/>
      </c>
      <c r="H15" t="str">
        <f ca="1">IF(LEN(VLOOKUP($B15,[1]Main!$F$6:$AB$119,12,0)) = 0, "", VLOOKUP($B15,[1]Main!$F$6:$AB$119,12,0))</f>
        <v>approved</v>
      </c>
      <c r="I15" t="str">
        <f ca="1">IF(LEN(VLOOKUP($B15,[1]Main!$F$6:$AB$119,18,0)) = 0, "", VLOOKUP($B15,[1]Main!$F$6:$AB$119,18,0))</f>
        <v>Frederik</v>
      </c>
      <c r="J15" t="str">
        <f ca="1">IF(LEN(VLOOKUP($B15,[1]Main!$F$6:$AB$119,19,0)) = 0, "", VLOOKUP($B15,[1]Main!$F$6:$AB$119,19,0))</f>
        <v>Sandra, Dominik</v>
      </c>
      <c r="K15" t="str">
        <f ca="1">IF(LEN(VLOOKUP($B15,[1]Main!$F$6:$AB$119,20,0)) = 0, "", VLOOKUP($B15,[1]Main!$F$6:$AB$119,20,0))</f>
        <v>Frederik</v>
      </c>
      <c r="L15" t="str">
        <f ca="1">IF(LEN(VLOOKUP($B15,[1]Main!$F$6:$AB$119,21,0)) = 0, "", VLOOKUP($B15,[1]Main!$F$6:$AB$119,21,0))</f>
        <v/>
      </c>
      <c r="M15" t="str">
        <f ca="1">IF(LEN(VLOOKUP($B15,[1]Main!$F$6:$AB$119,22,0)) = 0, "", VLOOKUP($B15,[1]Main!$F$6:$AB$119,22,0))</f>
        <v/>
      </c>
      <c r="N15" t="str">
        <f ca="1">IF(LEN(VLOOKUP($B15,[1]Main!$F$6:$AB$119,23,0)) = 0, "", VLOOKUP($B15,[1]Main!$F$6:$AB$119,23,0))</f>
        <v/>
      </c>
      <c r="O15" s="22">
        <f ca="1">VLOOKUP($B15,overview!$B$2:$W$32,14,0)</f>
        <v>4.83</v>
      </c>
      <c r="P15" s="22">
        <f ca="1">VLOOKUP($B15,overview!$B$2:$W$32,15,0)</f>
        <v>0.216</v>
      </c>
      <c r="Q15" s="22">
        <f ca="1">VLOOKUP($B15,overview!$B$2:$W$32,16,0)</f>
        <v>51.22</v>
      </c>
      <c r="R15" s="22">
        <f ca="1">VLOOKUP($B15,overview!$B$2:$W$32,17,0)</f>
        <v>50.11</v>
      </c>
      <c r="S15" s="22">
        <f ca="1">VLOOKUP($B15,overview!$B$2:$W$32,18,0)</f>
        <v>13.9</v>
      </c>
      <c r="T15" s="22">
        <f ca="1">VLOOKUP($B15,overview!$B$2:$W$32,19,0)</f>
        <v>1.1100000000000001</v>
      </c>
      <c r="U15" s="22">
        <f ca="1">VLOOKUP($B15,overview!$B$2:$W$32,20,0)</f>
        <v>0</v>
      </c>
      <c r="V15" t="str">
        <f ca="1">VLOOKUP($B15,overview!$B$2:$W$32,21,0)</f>
        <v>OPD</v>
      </c>
      <c r="W15" t="str">
        <f ca="1">VLOOKUP($B15,overview!$B$2:$W$32,22,0)</f>
        <v>https://uniper.sharepoint.com/:p:/r/sites/OGrp_RiskManagement-InvestmentAppraisal/Shared%20Documents/General/CCO_Origination/01%20-%20OPD%20Spain%20PPA/05%20-%20Risk%20KPI/FD_OPD%20Energy_RiskKPI_final.pptx?d=wae482f344e2040c69b907628e80ae30a&amp;csf=1&amp;web=1&amp;e=B4QF79</v>
      </c>
    </row>
    <row r="16" spans="1:26">
      <c r="A16" s="14">
        <f ca="1"/>
        <v>44986</v>
      </c>
      <c r="B16" t="str">
        <f ca="1"/>
        <v>sFD Agder Energi SE2 25 MW sale</v>
      </c>
      <c r="C16" t="str">
        <f ca="1">IF(LEN(VLOOKUP($B16,[1]Main!$F$6:$AB$119,3,0)) = 0, "", VLOOKUP($B16,[1]Main!$F$6:$AB$119,3,0))</f>
        <v>NO</v>
      </c>
      <c r="D16" t="str">
        <f ca="1">IF(LEN(VLOOKUP($B16,[1]Main!$F$6:$AB$119,4,0)) = 0, "", VLOOKUP($B16,[1]Main!$F$6:$AB$119,4,0))</f>
        <v>sFD</v>
      </c>
      <c r="E16" t="str">
        <f ca="1">IF(LEN(VLOOKUP($B16,[1]Main!$F$6:$AB$119,5,0)) = 0, "", VLOOKUP($B16,[1]Main!$F$6:$AB$119,5,0))</f>
        <v>BoM</v>
      </c>
      <c r="F16" t="str">
        <f ca="1">IF(LEN(VLOOKUP($B16,[1]Main!$F$6:$AB$119,7,0)) = 0, "", VLOOKUP($B16,[1]Main!$F$6:$AB$119,7,0))</f>
        <v>PPA</v>
      </c>
      <c r="G16" t="str">
        <f ca="1">IF(LEN(VLOOKUP($B16,[1]Main!$F$6:$AB$119,8,0)) = 0, "", VLOOKUP($B16,[1]Main!$F$6:$AB$119,8,0))</f>
        <v>Morten Erik Petterson</v>
      </c>
      <c r="H16" t="str">
        <f ca="1">IF(LEN(VLOOKUP($B16,[1]Main!$F$6:$AB$119,12,0)) = 0, "", VLOOKUP($B16,[1]Main!$F$6:$AB$119,12,0))</f>
        <v>approved</v>
      </c>
      <c r="I16" t="str">
        <f ca="1">IF(LEN(VLOOKUP($B16,[1]Main!$F$6:$AB$119,18,0)) = 0, "", VLOOKUP($B16,[1]Main!$F$6:$AB$119,18,0))</f>
        <v>Roberto</v>
      </c>
      <c r="J16" t="str">
        <f ca="1">IF(LEN(VLOOKUP($B16,[1]Main!$F$6:$AB$119,19,0)) = 0, "", VLOOKUP($B16,[1]Main!$F$6:$AB$119,19,0))</f>
        <v>Viorela</v>
      </c>
      <c r="K16" t="str">
        <f ca="1">IF(LEN(VLOOKUP($B16,[1]Main!$F$6:$AB$119,20,0)) = 0, "", VLOOKUP($B16,[1]Main!$F$6:$AB$119,20,0))</f>
        <v>Roberto, Martina</v>
      </c>
      <c r="L16" t="str">
        <f ca="1">IF(LEN(VLOOKUP($B16,[1]Main!$F$6:$AB$119,21,0)) = 0, "", VLOOKUP($B16,[1]Main!$F$6:$AB$119,21,0))</f>
        <v/>
      </c>
      <c r="M16" t="str">
        <f ca="1">IF(LEN(VLOOKUP($B16,[1]Main!$F$6:$AB$119,22,0)) = 0, "", VLOOKUP($B16,[1]Main!$F$6:$AB$119,22,0))</f>
        <v/>
      </c>
      <c r="N16" t="str">
        <f ca="1">IF(LEN(VLOOKUP($B16,[1]Main!$F$6:$AB$119,23,0)) = 0, "", VLOOKUP($B16,[1]Main!$F$6:$AB$119,23,0))</f>
        <v/>
      </c>
      <c r="O16" s="22">
        <f ca="1">VLOOKUP($B16,overview!$B$2:$W$32,14,0)</f>
        <v>17.14</v>
      </c>
      <c r="P16" s="22">
        <f ca="1">VLOOKUP($B16,overview!$B$2:$W$32,15,0)</f>
        <v>0.60199999999999998</v>
      </c>
      <c r="Q16" s="22">
        <f ca="1">VLOOKUP($B16,overview!$B$2:$W$32,16,0)</f>
        <v>37.630000000000003</v>
      </c>
      <c r="R16" s="22">
        <f ca="1">VLOOKUP($B16,overview!$B$2:$W$32,17,0)</f>
        <v>35.94</v>
      </c>
      <c r="S16" s="22">
        <f ca="1">VLOOKUP($B16,overview!$B$2:$W$32,18,0)</f>
        <v>3.98</v>
      </c>
      <c r="T16" s="22">
        <f ca="1">VLOOKUP($B16,overview!$B$2:$W$32,19,0)</f>
        <v>0.49</v>
      </c>
      <c r="U16" s="22">
        <f ca="1">VLOOKUP($B16,overview!$B$2:$W$32,20,0)</f>
        <v>3.76</v>
      </c>
      <c r="V16" t="str">
        <f ca="1">VLOOKUP($B16,overview!$B$2:$W$32,21,0)</f>
        <v>Agder Energi SE2 25 MW sale</v>
      </c>
      <c r="W16">
        <f ca="1">VLOOKUP($B16,overview!$B$2:$W$32,22,0)</f>
        <v>0</v>
      </c>
    </row>
    <row r="17" spans="1:23">
      <c r="A17" s="14">
        <f ca="1"/>
        <v>44993</v>
      </c>
      <c r="B17" t="str">
        <f ca="1"/>
        <v>SD ICS Ferrero</v>
      </c>
      <c r="C17" t="str">
        <f ca="1">IF(LEN(VLOOKUP($B17,[1]Main!$F$6:$AB$119,3,0)) = 0, "", VLOOKUP($B17,[1]Main!$F$6:$AB$119,3,0))</f>
        <v>GER</v>
      </c>
      <c r="D17" t="str">
        <f ca="1">IF(LEN(VLOOKUP($B17,[1]Main!$F$6:$AB$119,4,0)) = 0, "", VLOOKUP($B17,[1]Main!$F$6:$AB$119,4,0))</f>
        <v>SD</v>
      </c>
      <c r="E17" t="str">
        <f ca="1">IF(LEN(VLOOKUP($B17,[1]Main!$F$6:$AB$119,5,0)) = 0, "", VLOOKUP($B17,[1]Main!$F$6:$AB$119,5,0))</f>
        <v>SD Approving Body</v>
      </c>
      <c r="F17" t="str">
        <f ca="1">IF(LEN(VLOOKUP($B17,[1]Main!$F$6:$AB$119,7,0)) = 0, "", VLOOKUP($B17,[1]Main!$F$6:$AB$119,7,0))</f>
        <v>ICS</v>
      </c>
      <c r="G17" t="str">
        <f ca="1">IF(LEN(VLOOKUP($B17,[1]Main!$F$6:$AB$119,8,0)) = 0, "", VLOOKUP($B17,[1]Main!$F$6:$AB$119,8,0))</f>
        <v>Anas Elyas, Andreas Brandt (Commercial)</v>
      </c>
      <c r="H17" t="str">
        <f ca="1">IF(LEN(VLOOKUP($B17,[1]Main!$F$6:$AB$119,12,0)) = 0, "", VLOOKUP($B17,[1]Main!$F$6:$AB$119,12,0))</f>
        <v>approved</v>
      </c>
      <c r="I17" t="str">
        <f ca="1">IF(LEN(VLOOKUP($B17,[1]Main!$F$6:$AB$119,18,0)) = 0, "", VLOOKUP($B17,[1]Main!$F$6:$AB$119,18,0))</f>
        <v>Frederik</v>
      </c>
      <c r="J17" t="str">
        <f ca="1">IF(LEN(VLOOKUP($B17,[1]Main!$F$6:$AB$119,19,0)) = 0, "", VLOOKUP($B17,[1]Main!$F$6:$AB$119,19,0))</f>
        <v>Giorgio, Michael</v>
      </c>
      <c r="K17" t="str">
        <f ca="1">IF(LEN(VLOOKUP($B17,[1]Main!$F$6:$AB$119,20,0)) = 0, "", VLOOKUP($B17,[1]Main!$F$6:$AB$119,20,0))</f>
        <v>Frederik</v>
      </c>
      <c r="L17" t="str">
        <f ca="1">IF(LEN(VLOOKUP($B17,[1]Main!$F$6:$AB$119,21,0)) = 0, "", VLOOKUP($B17,[1]Main!$F$6:$AB$119,21,0))</f>
        <v>Ulf</v>
      </c>
      <c r="M17" t="str">
        <f ca="1">IF(LEN(VLOOKUP($B17,[1]Main!$F$6:$AB$119,22,0)) = 0, "", VLOOKUP($B17,[1]Main!$F$6:$AB$119,22,0))</f>
        <v/>
      </c>
      <c r="N17" t="str">
        <f ca="1">IF(LEN(VLOOKUP($B17,[1]Main!$F$6:$AB$119,23,0)) = 0, "", VLOOKUP($B17,[1]Main!$F$6:$AB$119,23,0))</f>
        <v/>
      </c>
      <c r="O17" s="22">
        <f ca="1">VLOOKUP($B17,overview!$B$2:$W$32,14,0)</f>
        <v>0</v>
      </c>
      <c r="P17" s="22">
        <f ca="1">VLOOKUP($B17,overview!$B$2:$W$32,15,0)</f>
        <v>0</v>
      </c>
      <c r="Q17" s="22">
        <f ca="1">VLOOKUP($B17,overview!$B$2:$W$32,16,0)</f>
        <v>0</v>
      </c>
      <c r="R17" s="22">
        <f ca="1">VLOOKUP($B17,overview!$B$2:$W$32,17,0)</f>
        <v>0</v>
      </c>
      <c r="S17" s="22">
        <f ca="1">VLOOKUP($B17,overview!$B$2:$W$32,18,0)</f>
        <v>0</v>
      </c>
      <c r="T17" s="22">
        <f ca="1">VLOOKUP($B17,overview!$B$2:$W$32,19,0)</f>
        <v>0</v>
      </c>
      <c r="U17" s="22">
        <f ca="1">VLOOKUP($B17,overview!$B$2:$W$32,20,0)</f>
        <v>0</v>
      </c>
      <c r="V17" t="str">
        <f ca="1">VLOOKUP($B17,overview!$B$2:$W$32,21,0)</f>
        <v>ICS Ferrero</v>
      </c>
      <c r="W17">
        <f ca="1">VLOOKUP($B17,overview!$B$2:$W$32,22,0)</f>
        <v>0</v>
      </c>
    </row>
    <row r="18" spans="1:23">
      <c r="A18" s="14">
        <f ca="1"/>
        <v>44993</v>
      </c>
      <c r="B18" t="str">
        <f ca="1"/>
        <v>info H2 Reallabor Energiepark Bad Lauchstädt</v>
      </c>
      <c r="C18" t="str">
        <f ca="1">IF(LEN(VLOOKUP($B18,[1]Main!$F$6:$AB$119,3,0)) = 0, "", VLOOKUP($B18,[1]Main!$F$6:$AB$119,3,0))</f>
        <v>GER</v>
      </c>
      <c r="D18" t="str">
        <f ca="1">IF(LEN(VLOOKUP($B18,[1]Main!$F$6:$AB$119,4,0)) = 0, "", VLOOKUP($B18,[1]Main!$F$6:$AB$119,4,0))</f>
        <v>Info</v>
      </c>
      <c r="E18" t="str">
        <f ca="1">IF(LEN(VLOOKUP($B18,[1]Main!$F$6:$AB$119,5,0)) = 0, "", VLOOKUP($B18,[1]Main!$F$6:$AB$119,5,0))</f>
        <v>BoM</v>
      </c>
      <c r="F18" t="str">
        <f ca="1">IF(LEN(VLOOKUP($B18,[1]Main!$F$6:$AB$119,7,0)) = 0, "", VLOOKUP($B18,[1]Main!$F$6:$AB$119,7,0))</f>
        <v>H2+AMM+SAF</v>
      </c>
      <c r="G18" t="str">
        <f ca="1">IF(LEN(VLOOKUP($B18,[1]Main!$F$6:$AB$119,8,0)) = 0, "", VLOOKUP($B18,[1]Main!$F$6:$AB$119,8,0))</f>
        <v>Markus Hirschvogel</v>
      </c>
      <c r="H18" t="str">
        <f ca="1">IF(LEN(VLOOKUP($B18,[1]Main!$F$6:$AB$119,12,0)) = 0, "", VLOOKUP($B18,[1]Main!$F$6:$AB$119,12,0))</f>
        <v>Acknowledged</v>
      </c>
      <c r="I18" t="str">
        <f ca="1">IF(LEN(VLOOKUP($B18,[1]Main!$F$6:$AB$119,18,0)) = 0, "", VLOOKUP($B18,[1]Main!$F$6:$AB$119,18,0))</f>
        <v>Sandra, Giorgio</v>
      </c>
      <c r="J18" t="str">
        <f ca="1">IF(LEN(VLOOKUP($B18,[1]Main!$F$6:$AB$119,19,0)) = 0, "", VLOOKUP($B18,[1]Main!$F$6:$AB$119,19,0))</f>
        <v>Giorgio</v>
      </c>
      <c r="K18" t="str">
        <f ca="1">IF(LEN(VLOOKUP($B18,[1]Main!$F$6:$AB$119,20,0)) = 0, "", VLOOKUP($B18,[1]Main!$F$6:$AB$119,20,0))</f>
        <v>Nicolas</v>
      </c>
      <c r="L18" t="str">
        <f ca="1">IF(LEN(VLOOKUP($B18,[1]Main!$F$6:$AB$119,21,0)) = 0, "", VLOOKUP($B18,[1]Main!$F$6:$AB$119,21,0))</f>
        <v/>
      </c>
      <c r="M18" t="str">
        <f ca="1">IF(LEN(VLOOKUP($B18,[1]Main!$F$6:$AB$119,22,0)) = 0, "", VLOOKUP($B18,[1]Main!$F$6:$AB$119,22,0))</f>
        <v/>
      </c>
      <c r="N18" t="str">
        <f ca="1">IF(LEN(VLOOKUP($B18,[1]Main!$F$6:$AB$119,23,0)) = 0, "", VLOOKUP($B18,[1]Main!$F$6:$AB$119,23,0))</f>
        <v/>
      </c>
      <c r="O18" s="22">
        <f ca="1">VLOOKUP($B18,overview!$B$2:$W$32,14,0)</f>
        <v>0</v>
      </c>
      <c r="P18" s="22">
        <f ca="1">VLOOKUP($B18,overview!$B$2:$W$32,15,0)</f>
        <v>0</v>
      </c>
      <c r="Q18" s="22">
        <f ca="1">VLOOKUP($B18,overview!$B$2:$W$32,16,0)</f>
        <v>0</v>
      </c>
      <c r="R18" s="22">
        <f ca="1">VLOOKUP($B18,overview!$B$2:$W$32,17,0)</f>
        <v>0</v>
      </c>
      <c r="S18" s="22">
        <f ca="1">VLOOKUP($B18,overview!$B$2:$W$32,18,0)</f>
        <v>0</v>
      </c>
      <c r="T18" s="22">
        <f ca="1">VLOOKUP($B18,overview!$B$2:$W$32,19,0)</f>
        <v>0</v>
      </c>
      <c r="U18" s="22">
        <f ca="1">VLOOKUP($B18,overview!$B$2:$W$32,20,0)</f>
        <v>0</v>
      </c>
      <c r="V18" t="str">
        <f ca="1">VLOOKUP($B18,overview!$B$2:$W$32,21,0)</f>
        <v>Reallabor Energiepark Bad Lauchstädt</v>
      </c>
      <c r="W18">
        <f ca="1">VLOOKUP($B18,overview!$B$2:$W$32,22,0)</f>
        <v>0</v>
      </c>
    </row>
    <row r="19" spans="1:23">
      <c r="A19" s="14">
        <f ca="1"/>
        <v>44993</v>
      </c>
      <c r="B19" t="str">
        <f ca="1"/>
        <v>FD 2 LT vessel charter</v>
      </c>
      <c r="C19" t="str">
        <f ca="1">IF(LEN(VLOOKUP($B19,[1]Main!$F$6:$AB$119,3,0)) = 0, "", VLOOKUP($B19,[1]Main!$F$6:$AB$119,3,0))</f>
        <v>ALL</v>
      </c>
      <c r="D19" t="str">
        <f ca="1">IF(LEN(VLOOKUP($B19,[1]Main!$F$6:$AB$119,4,0)) = 0, "", VLOOKUP($B19,[1]Main!$F$6:$AB$119,4,0))</f>
        <v>FD</v>
      </c>
      <c r="E19" t="str">
        <f ca="1">IF(LEN(VLOOKUP($B19,[1]Main!$F$6:$AB$119,5,0)) = 0, "", VLOOKUP($B19,[1]Main!$F$6:$AB$119,5,0))</f>
        <v>BoM</v>
      </c>
      <c r="F19" t="str">
        <f ca="1">IF(LEN(VLOOKUP($B19,[1]Main!$F$6:$AB$119,7,0)) = 0, "", VLOOKUP($B19,[1]Main!$F$6:$AB$119,7,0))</f>
        <v>LNG</v>
      </c>
      <c r="G19" t="str">
        <f ca="1">IF(LEN(VLOOKUP($B19,[1]Main!$F$6:$AB$119,8,0)) = 0, "", VLOOKUP($B19,[1]Main!$F$6:$AB$119,8,0))</f>
        <v>Thomas Hajjar/ Niels</v>
      </c>
      <c r="H19" t="str">
        <f ca="1">IF(LEN(VLOOKUP($B19,[1]Main!$F$6:$AB$119,12,0)) = 0, "", VLOOKUP($B19,[1]Main!$F$6:$AB$119,12,0))</f>
        <v>Rejected</v>
      </c>
      <c r="I19" t="str">
        <f ca="1">IF(LEN(VLOOKUP($B19,[1]Main!$F$6:$AB$119,18,0)) = 0, "", VLOOKUP($B19,[1]Main!$F$6:$AB$119,18,0))</f>
        <v>Andreas</v>
      </c>
      <c r="J19" t="str">
        <f ca="1">IF(LEN(VLOOKUP($B19,[1]Main!$F$6:$AB$119,19,0)) = 0, "", VLOOKUP($B19,[1]Main!$F$6:$AB$119,19,0))</f>
        <v>Andreas</v>
      </c>
      <c r="K19" t="str">
        <f ca="1">IF(LEN(VLOOKUP($B19,[1]Main!$F$6:$AB$119,20,0)) = 0, "", VLOOKUP($B19,[1]Main!$F$6:$AB$119,20,0))</f>
        <v>Filippo</v>
      </c>
      <c r="L19" t="str">
        <f ca="1">IF(LEN(VLOOKUP($B19,[1]Main!$F$6:$AB$119,21,0)) = 0, "", VLOOKUP($B19,[1]Main!$F$6:$AB$119,21,0))</f>
        <v/>
      </c>
      <c r="M19" t="str">
        <f ca="1">IF(LEN(VLOOKUP($B19,[1]Main!$F$6:$AB$119,22,0)) = 0, "", VLOOKUP($B19,[1]Main!$F$6:$AB$119,22,0))</f>
        <v/>
      </c>
      <c r="N19" t="str">
        <f ca="1">IF(LEN(VLOOKUP($B19,[1]Main!$F$6:$AB$119,23,0)) = 0, "", VLOOKUP($B19,[1]Main!$F$6:$AB$119,23,0))</f>
        <v/>
      </c>
      <c r="O19" s="22">
        <f ca="1">VLOOKUP($B19,overview!$B$2:$W$32,14,0)</f>
        <v>35.299999999999997</v>
      </c>
      <c r="P19" s="22">
        <f ca="1">VLOOKUP($B19,overview!$B$2:$W$32,15,0)</f>
        <v>0.38500000000000001</v>
      </c>
      <c r="Q19" s="22">
        <f ca="1">VLOOKUP($B19,overview!$B$2:$W$32,16,0)</f>
        <v>153.1</v>
      </c>
      <c r="R19" s="22">
        <f ca="1">VLOOKUP($B19,overview!$B$2:$W$32,17,0)</f>
        <v>112.61</v>
      </c>
      <c r="S19" s="22">
        <f ca="1">VLOOKUP($B19,overview!$B$2:$W$32,18,0)</f>
        <v>8.9700000000000006</v>
      </c>
      <c r="T19" s="22">
        <f ca="1">VLOOKUP($B19,overview!$B$2:$W$32,19,0)</f>
        <v>0</v>
      </c>
      <c r="U19" s="22">
        <f ca="1">VLOOKUP($B19,overview!$B$2:$W$32,20,0)</f>
        <v>100.25</v>
      </c>
      <c r="V19" t="str">
        <f ca="1">VLOOKUP($B19,overview!$B$2:$W$32,21,0)</f>
        <v>2 LT vessel charter</v>
      </c>
      <c r="W19" t="str">
        <f ca="1">VLOOKUP($B19,overview!$B$2:$W$32,22,0)</f>
        <v>https://uniper.sharepoint.com/:p:/r/sites/OGrp_RiskManagement-InvestmentAppraisal/Shared%20Documents/General/CCO_Origination/LNG/FD%20Alpha%20Gas%202%20Vessel%20Charter/20230302%20Alpha%20Gas%202%20Vessel%20Charter%20-%20Risk%20KPIs.pptx?d=w3b7b9a13c8cf4afea41bb3907b624e8c&amp;csf=1&amp;web=1&amp;e=GS7YdA</v>
      </c>
    </row>
    <row r="20" spans="1:23">
      <c r="A20" s="14">
        <f ca="1"/>
        <v>45006</v>
      </c>
      <c r="B20" t="str">
        <f ca="1"/>
        <v>sFD INEOS gas supply extension</v>
      </c>
      <c r="C20" t="str">
        <f ca="1">IF(LEN(VLOOKUP($B20,[1]Main!$F$6:$AB$119,3,0)) = 0, "", VLOOKUP($B20,[1]Main!$F$6:$AB$119,3,0))</f>
        <v>GER</v>
      </c>
      <c r="D20" t="str">
        <f ca="1">IF(LEN(VLOOKUP($B20,[1]Main!$F$6:$AB$119,4,0)) = 0, "", VLOOKUP($B20,[1]Main!$F$6:$AB$119,4,0))</f>
        <v>sFD</v>
      </c>
      <c r="E20" t="str">
        <f ca="1">IF(LEN(VLOOKUP($B20,[1]Main!$F$6:$AB$119,5,0)) = 0, "", VLOOKUP($B20,[1]Main!$F$6:$AB$119,5,0))</f>
        <v>CCO</v>
      </c>
      <c r="F20" t="str">
        <f ca="1">IF(LEN(VLOOKUP($B20,[1]Main!$F$6:$AB$119,7,0)) = 0, "", VLOOKUP($B20,[1]Main!$F$6:$AB$119,7,0))</f>
        <v/>
      </c>
      <c r="G20" t="str">
        <f ca="1">IF(LEN(VLOOKUP($B20,[1]Main!$F$6:$AB$119,8,0)) = 0, "", VLOOKUP($B20,[1]Main!$F$6:$AB$119,8,0))</f>
        <v xml:space="preserve">Rebecca </v>
      </c>
      <c r="H20" t="str">
        <f ca="1">IF(LEN(VLOOKUP($B20,[1]Main!$F$6:$AB$119,12,0)) = 0, "", VLOOKUP($B20,[1]Main!$F$6:$AB$119,12,0))</f>
        <v>Approved</v>
      </c>
      <c r="I20" t="str">
        <f ca="1">IF(LEN(VLOOKUP($B20,[1]Main!$F$6:$AB$119,18,0)) = 0, "", VLOOKUP($B20,[1]Main!$F$6:$AB$119,18,0))</f>
        <v>Rahul</v>
      </c>
      <c r="J20" t="str">
        <f ca="1">IF(LEN(VLOOKUP($B20,[1]Main!$F$6:$AB$119,19,0)) = 0, "", VLOOKUP($B20,[1]Main!$F$6:$AB$119,19,0))</f>
        <v>Rahul</v>
      </c>
      <c r="K20" t="str">
        <f ca="1">IF(LEN(VLOOKUP($B20,[1]Main!$F$6:$AB$119,20,0)) = 0, "", VLOOKUP($B20,[1]Main!$F$6:$AB$119,20,0))</f>
        <v>Ann-Christine</v>
      </c>
      <c r="L20" t="str">
        <f ca="1">IF(LEN(VLOOKUP($B20,[1]Main!$F$6:$AB$119,21,0)) = 0, "", VLOOKUP($B20,[1]Main!$F$6:$AB$119,21,0))</f>
        <v/>
      </c>
      <c r="M20" t="str">
        <f ca="1">IF(LEN(VLOOKUP($B20,[1]Main!$F$6:$AB$119,22,0)) = 0, "", VLOOKUP($B20,[1]Main!$F$6:$AB$119,22,0))</f>
        <v/>
      </c>
      <c r="N20" t="str">
        <f ca="1">IF(LEN(VLOOKUP($B20,[1]Main!$F$6:$AB$119,23,0)) = 0, "", VLOOKUP($B20,[1]Main!$F$6:$AB$119,23,0))</f>
        <v/>
      </c>
      <c r="O20" s="22">
        <f ca="1">VLOOKUP($B20,overview!$B$2:$W$32,14,0)</f>
        <v>1.5</v>
      </c>
      <c r="P20" s="22">
        <f ca="1">VLOOKUP($B20,overview!$B$2:$W$32,15,0)</f>
        <v>0.28799999999999998</v>
      </c>
      <c r="Q20" s="22">
        <f ca="1">VLOOKUP($B20,overview!$B$2:$W$32,16,0)</f>
        <v>8.8000000000000007</v>
      </c>
      <c r="R20" s="22">
        <f ca="1">VLOOKUP($B20,overview!$B$2:$W$32,17,0)</f>
        <v>0</v>
      </c>
      <c r="S20" s="22">
        <f ca="1">VLOOKUP($B20,overview!$B$2:$W$32,18,0)</f>
        <v>8.8000000000000007</v>
      </c>
      <c r="T20" s="22">
        <f ca="1">VLOOKUP($B20,overview!$B$2:$W$32,19,0)</f>
        <v>0</v>
      </c>
      <c r="U20" s="22">
        <f ca="1">VLOOKUP($B20,overview!$B$2:$W$32,20,0)</f>
        <v>0</v>
      </c>
      <c r="V20" t="str">
        <f ca="1">VLOOKUP($B20,overview!$B$2:$W$32,21,0)</f>
        <v>INEOS gas supply extension</v>
      </c>
      <c r="W20" t="str">
        <f ca="1">VLOOKUP($B20,overview!$B$2:$W$32,22,0)</f>
        <v>https://uniper.sharepoint.com/:p:/r/sites/OGrp_RiskManagement-InvestmentAppraisal/Shared%20Documents/General/CCO_Gas/INEOS%20sFD%20for%207.2%20TWh%20Cal2023%20Full%20Supply/sFD%20INEOS%20Risk%20slide%2020230418.pptx?d=wb5e06a403178429fa2bfd969764c785c&amp;csf=1&amp;web=1&amp;e=ARderW</v>
      </c>
    </row>
    <row r="21" spans="1:23">
      <c r="A21" s="14">
        <f ca="1"/>
        <v>45006</v>
      </c>
      <c r="B21" t="str">
        <f ca="1"/>
        <v>FD Augusta  PPAs - confirmation</v>
      </c>
      <c r="C21" t="str">
        <f ca="1">IF(LEN(VLOOKUP($B21,[1]Main!$F$6:$AB$119,3,0)) = 0, "", VLOOKUP($B21,[1]Main!$F$6:$AB$119,3,0))</f>
        <v>SWE</v>
      </c>
      <c r="D21" t="str">
        <f ca="1">IF(LEN(VLOOKUP($B21,[1]Main!$F$6:$AB$119,4,0)) = 0, "", VLOOKUP($B21,[1]Main!$F$6:$AB$119,4,0))</f>
        <v>FD</v>
      </c>
      <c r="E21" t="str">
        <f ca="1">IF(LEN(VLOOKUP($B21,[1]Main!$F$6:$AB$119,5,0)) = 0, "", VLOOKUP($B21,[1]Main!$F$6:$AB$119,5,0))</f>
        <v>BoM</v>
      </c>
      <c r="F21" t="str">
        <f ca="1">IF(LEN(VLOOKUP($B21,[1]Main!$F$6:$AB$119,7,0)) = 0, "", VLOOKUP($B21,[1]Main!$F$6:$AB$119,7,0))</f>
        <v>PPA</v>
      </c>
      <c r="G21" t="str">
        <f ca="1">IF(LEN(VLOOKUP($B21,[1]Main!$F$6:$AB$119,8,0)) = 0, "", VLOOKUP($B21,[1]Main!$F$6:$AB$119,8,0))</f>
        <v>Daniel Voss</v>
      </c>
      <c r="H21" t="str">
        <f ca="1">IF(LEN(VLOOKUP($B21,[1]Main!$F$6:$AB$119,12,0)) = 0, "", VLOOKUP($B21,[1]Main!$F$6:$AB$119,12,0))</f>
        <v>Conditional</v>
      </c>
      <c r="I21" t="str">
        <f ca="1">IF(LEN(VLOOKUP($B21,[1]Main!$F$6:$AB$119,18,0)) = 0, "", VLOOKUP($B21,[1]Main!$F$6:$AB$119,18,0))</f>
        <v>Viorela</v>
      </c>
      <c r="J21" t="str">
        <f ca="1">IF(LEN(VLOOKUP($B21,[1]Main!$F$6:$AB$119,19,0)) = 0, "", VLOOKUP($B21,[1]Main!$F$6:$AB$119,19,0))</f>
        <v>Viorela</v>
      </c>
      <c r="K21" t="str">
        <f ca="1">IF(LEN(VLOOKUP($B21,[1]Main!$F$6:$AB$119,20,0)) = 0, "", VLOOKUP($B21,[1]Main!$F$6:$AB$119,20,0))</f>
        <v>Roberto, Martina</v>
      </c>
      <c r="L21" t="str">
        <f ca="1">IF(LEN(VLOOKUP($B21,[1]Main!$F$6:$AB$119,21,0)) = 0, "", VLOOKUP($B21,[1]Main!$F$6:$AB$119,21,0))</f>
        <v/>
      </c>
      <c r="M21" t="str">
        <f ca="1">IF(LEN(VLOOKUP($B21,[1]Main!$F$6:$AB$119,22,0)) = 0, "", VLOOKUP($B21,[1]Main!$F$6:$AB$119,22,0))</f>
        <v/>
      </c>
      <c r="N21" t="str">
        <f ca="1">IF(LEN(VLOOKUP($B21,[1]Main!$F$6:$AB$119,23,0)) = 0, "", VLOOKUP($B21,[1]Main!$F$6:$AB$119,23,0))</f>
        <v/>
      </c>
      <c r="O21" s="22">
        <f ca="1">VLOOKUP($B21,overview!$B$2:$W$32,14,0)</f>
        <v>88.64</v>
      </c>
      <c r="P21" s="22">
        <f ca="1">VLOOKUP($B21,overview!$B$2:$W$32,15,0)</f>
        <v>1</v>
      </c>
      <c r="Q21" s="22">
        <f ca="1">VLOOKUP($B21,overview!$B$2:$W$32,16,0)</f>
        <v>79.12</v>
      </c>
      <c r="R21" s="22">
        <f ca="1">VLOOKUP($B21,overview!$B$2:$W$32,17,0)</f>
        <v>0</v>
      </c>
      <c r="S21" s="22">
        <f ca="1">VLOOKUP($B21,overview!$B$2:$W$32,18,0)</f>
        <v>76.25</v>
      </c>
      <c r="T21" s="22">
        <f ca="1">VLOOKUP($B21,overview!$B$2:$W$32,19,0)</f>
        <v>0</v>
      </c>
      <c r="U21" s="22">
        <f ca="1">VLOOKUP($B21,overview!$B$2:$W$32,20,0)</f>
        <v>11.59</v>
      </c>
      <c r="V21" t="str">
        <f ca="1">VLOOKUP($B21,overview!$B$2:$W$32,21,0)</f>
        <v>Augusta  PPAs - confirmation</v>
      </c>
      <c r="W21">
        <f ca="1">VLOOKUP($B21,overview!$B$2:$W$32,22,0)</f>
        <v>0</v>
      </c>
    </row>
    <row r="22" spans="1:23">
      <c r="A22" s="14">
        <f ca="1"/>
        <v>45006</v>
      </c>
      <c r="B22" t="str">
        <f ca="1"/>
        <v>BS e-fuels Upstream</v>
      </c>
      <c r="C22" t="str">
        <f ca="1">IF(LEN(VLOOKUP($B22,[1]Main!$F$6:$AB$119,3,0)) = 0, "", VLOOKUP($B22,[1]Main!$F$6:$AB$119,3,0))</f>
        <v>ALL</v>
      </c>
      <c r="D22" t="str">
        <f ca="1">IF(LEN(VLOOKUP($B22,[1]Main!$F$6:$AB$119,4,0)) = 0, "", VLOOKUP($B22,[1]Main!$F$6:$AB$119,4,0))</f>
        <v>BS</v>
      </c>
      <c r="E22" t="str">
        <f ca="1">IF(LEN(VLOOKUP($B22,[1]Main!$F$6:$AB$119,5,0)) = 0, "", VLOOKUP($B22,[1]Main!$F$6:$AB$119,5,0))</f>
        <v>BoM</v>
      </c>
      <c r="F22" t="str">
        <f ca="1">IF(LEN(VLOOKUP($B22,[1]Main!$F$6:$AB$119,7,0)) = 0, "", VLOOKUP($B22,[1]Main!$F$6:$AB$119,7,0))</f>
        <v>H2+AMM+SAF</v>
      </c>
      <c r="G22" t="str">
        <f ca="1">IF(LEN(VLOOKUP($B22,[1]Main!$F$6:$AB$119,8,0)) = 0, "", VLOOKUP($B22,[1]Main!$F$6:$AB$119,8,0))</f>
        <v>Kai Baumbgarten</v>
      </c>
      <c r="H22" t="str">
        <f ca="1">IF(LEN(VLOOKUP($B22,[1]Main!$F$6:$AB$119,12,0)) = 0, "", VLOOKUP($B22,[1]Main!$F$6:$AB$119,12,0))</f>
        <v>approved</v>
      </c>
      <c r="I22" t="str">
        <f ca="1">IF(LEN(VLOOKUP($B22,[1]Main!$F$6:$AB$119,18,0)) = 0, "", VLOOKUP($B22,[1]Main!$F$6:$AB$119,18,0))</f>
        <v>Giorgio</v>
      </c>
      <c r="J22" t="str">
        <f ca="1">IF(LEN(VLOOKUP($B22,[1]Main!$F$6:$AB$119,19,0)) = 0, "", VLOOKUP($B22,[1]Main!$F$6:$AB$119,19,0))</f>
        <v/>
      </c>
      <c r="K22" t="str">
        <f ca="1">IF(LEN(VLOOKUP($B22,[1]Main!$F$6:$AB$119,20,0)) = 0, "", VLOOKUP($B22,[1]Main!$F$6:$AB$119,20,0))</f>
        <v>Martina</v>
      </c>
      <c r="L22" t="str">
        <f ca="1">IF(LEN(VLOOKUP($B22,[1]Main!$F$6:$AB$119,21,0)) = 0, "", VLOOKUP($B22,[1]Main!$F$6:$AB$119,21,0))</f>
        <v/>
      </c>
      <c r="M22" t="str">
        <f ca="1">IF(LEN(VLOOKUP($B22,[1]Main!$F$6:$AB$119,22,0)) = 0, "", VLOOKUP($B22,[1]Main!$F$6:$AB$119,22,0))</f>
        <v/>
      </c>
      <c r="N22" t="str">
        <f ca="1">IF(LEN(VLOOKUP($B22,[1]Main!$F$6:$AB$119,23,0)) = 0, "", VLOOKUP($B22,[1]Main!$F$6:$AB$119,23,0))</f>
        <v/>
      </c>
      <c r="O22" s="22">
        <f ca="1">VLOOKUP($B22,overview!$B$2:$W$32,14,0)</f>
        <v>0</v>
      </c>
      <c r="P22" s="22">
        <f ca="1">VLOOKUP($B22,overview!$B$2:$W$32,15,0)</f>
        <v>0</v>
      </c>
      <c r="Q22" s="22">
        <f ca="1">VLOOKUP($B22,overview!$B$2:$W$32,16,0)</f>
        <v>0</v>
      </c>
      <c r="R22" s="22">
        <f ca="1">VLOOKUP($B22,overview!$B$2:$W$32,17,0)</f>
        <v>0</v>
      </c>
      <c r="S22" s="22">
        <f ca="1">VLOOKUP($B22,overview!$B$2:$W$32,18,0)</f>
        <v>0</v>
      </c>
      <c r="T22" s="22">
        <f ca="1">VLOOKUP($B22,overview!$B$2:$W$32,19,0)</f>
        <v>0</v>
      </c>
      <c r="U22" s="22">
        <f ca="1">VLOOKUP($B22,overview!$B$2:$W$32,20,0)</f>
        <v>0</v>
      </c>
      <c r="V22" t="str">
        <f ca="1">VLOOKUP($B22,overview!$B$2:$W$32,21,0)</f>
        <v>E-Fuels Upstream</v>
      </c>
      <c r="W22">
        <f ca="1">VLOOKUP($B22,overview!$B$2:$W$32,22,0)</f>
        <v>0</v>
      </c>
    </row>
    <row r="23" spans="1:23">
      <c r="A23" s="14">
        <f ca="1"/>
        <v>45019</v>
      </c>
      <c r="B23" t="str">
        <f ca="1"/>
        <v>FD H2 Reallabor Energiepark Bad Lauchstädt</v>
      </c>
      <c r="C23" t="str">
        <f ca="1">IF(LEN(VLOOKUP($B23,[1]Main!$F$6:$AB$119,3,0)) = 0, "", VLOOKUP($B23,[1]Main!$F$6:$AB$119,3,0))</f>
        <v>GER</v>
      </c>
      <c r="D23" t="str">
        <f ca="1">IF(LEN(VLOOKUP($B23,[1]Main!$F$6:$AB$119,4,0)) = 0, "", VLOOKUP($B23,[1]Main!$F$6:$AB$119,4,0))</f>
        <v>FD</v>
      </c>
      <c r="E23" t="str">
        <f ca="1">IF(LEN(VLOOKUP($B23,[1]Main!$F$6:$AB$119,5,0)) = 0, "", VLOOKUP($B23,[1]Main!$F$6:$AB$119,5,0))</f>
        <v>BoM</v>
      </c>
      <c r="F23" t="str">
        <f ca="1">IF(LEN(VLOOKUP($B23,[1]Main!$F$6:$AB$119,7,0)) = 0, "", VLOOKUP($B23,[1]Main!$F$6:$AB$119,7,0))</f>
        <v>H2+AMM+SAF</v>
      </c>
      <c r="G23" t="str">
        <f ca="1">IF(LEN(VLOOKUP($B23,[1]Main!$F$6:$AB$119,8,0)) = 0, "", VLOOKUP($B23,[1]Main!$F$6:$AB$119,8,0))</f>
        <v>Markus Hirschvogel</v>
      </c>
      <c r="H23" t="str">
        <f ca="1">IF(LEN(VLOOKUP($B23,[1]Main!$F$6:$AB$119,12,0)) = 0, "", VLOOKUP($B23,[1]Main!$F$6:$AB$119,12,0))</f>
        <v>approved</v>
      </c>
      <c r="I23" t="str">
        <f ca="1">IF(LEN(VLOOKUP($B23,[1]Main!$F$6:$AB$119,18,0)) = 0, "", VLOOKUP($B23,[1]Main!$F$6:$AB$119,18,0))</f>
        <v>Sandra, Giorgio</v>
      </c>
      <c r="J23" t="str">
        <f ca="1">IF(LEN(VLOOKUP($B23,[1]Main!$F$6:$AB$119,19,0)) = 0, "", VLOOKUP($B23,[1]Main!$F$6:$AB$119,19,0))</f>
        <v>Giorgio</v>
      </c>
      <c r="K23" t="str">
        <f ca="1">IF(LEN(VLOOKUP($B23,[1]Main!$F$6:$AB$119,20,0)) = 0, "", VLOOKUP($B23,[1]Main!$F$6:$AB$119,20,0))</f>
        <v>Nicolas</v>
      </c>
      <c r="L23" t="str">
        <f ca="1">IF(LEN(VLOOKUP($B23,[1]Main!$F$6:$AB$119,21,0)) = 0, "", VLOOKUP($B23,[1]Main!$F$6:$AB$119,21,0))</f>
        <v/>
      </c>
      <c r="M23" t="str">
        <f ca="1">IF(LEN(VLOOKUP($B23,[1]Main!$F$6:$AB$119,22,0)) = 0, "", VLOOKUP($B23,[1]Main!$F$6:$AB$119,22,0))</f>
        <v/>
      </c>
      <c r="N23" t="str">
        <f ca="1">IF(LEN(VLOOKUP($B23,[1]Main!$F$6:$AB$119,23,0)) = 0, "", VLOOKUP($B23,[1]Main!$F$6:$AB$119,23,0))</f>
        <v/>
      </c>
      <c r="O23" s="22">
        <f ca="1">VLOOKUP($B23,overview!$B$2:$W$32,14,0)</f>
        <v>-53.462796206686626</v>
      </c>
      <c r="P23" s="22">
        <f ca="1">VLOOKUP($B23,overview!$B$2:$W$32,15,0)</f>
        <v>-1.2E-2</v>
      </c>
      <c r="Q23" s="22">
        <f ca="1">VLOOKUP($B23,overview!$B$2:$W$32,16,0)</f>
        <v>474.01092506084359</v>
      </c>
      <c r="R23" s="22">
        <f ca="1">VLOOKUP($B23,overview!$B$2:$W$32,17,0)</f>
        <v>454.59006632234076</v>
      </c>
      <c r="S23" s="22">
        <f ca="1">VLOOKUP($B23,overview!$B$2:$W$32,18,0)</f>
        <v>49.55</v>
      </c>
      <c r="T23" s="22">
        <f ca="1">VLOOKUP($B23,overview!$B$2:$W$32,19,0)</f>
        <v>0</v>
      </c>
      <c r="U23" s="22">
        <f ca="1">VLOOKUP($B23,overview!$B$2:$W$32,20,0)</f>
        <v>49.45</v>
      </c>
      <c r="V23" t="str">
        <f ca="1">VLOOKUP($B23,overview!$B$2:$W$32,21,0)</f>
        <v>H2 Reallabor Energiepark Bad Lauchstädt</v>
      </c>
      <c r="W23">
        <f ca="1">VLOOKUP($B23,overview!$B$2:$W$32,22,0)</f>
        <v>0</v>
      </c>
    </row>
    <row r="24" spans="1:23">
      <c r="A24" s="14">
        <f ca="1"/>
        <v>45037</v>
      </c>
      <c r="B24" t="str">
        <f ca="1"/>
        <v>SD E-Fuels / SkyFuelH2 Sweden</v>
      </c>
      <c r="C24" t="str">
        <f ca="1">IF(LEN(VLOOKUP($B24,[1]Main!$F$6:$AB$119,3,0)) = 0, "", VLOOKUP($B24,[1]Main!$F$6:$AB$119,3,0))</f>
        <v>SWE</v>
      </c>
      <c r="D24" t="str">
        <f ca="1">IF(LEN(VLOOKUP($B24,[1]Main!$F$6:$AB$119,4,0)) = 0, "", VLOOKUP($B24,[1]Main!$F$6:$AB$119,4,0))</f>
        <v>SD</v>
      </c>
      <c r="E24" t="str">
        <f ca="1">IF(LEN(VLOOKUP($B24,[1]Main!$F$6:$AB$119,5,0)) = 0, "", VLOOKUP($B24,[1]Main!$F$6:$AB$119,5,0))</f>
        <v>SD Approving Body</v>
      </c>
      <c r="F24" t="str">
        <f ca="1">IF(LEN(VLOOKUP($B24,[1]Main!$F$6:$AB$119,7,0)) = 0, "", VLOOKUP($B24,[1]Main!$F$6:$AB$119,7,0))</f>
        <v>H2+AMM+SAF</v>
      </c>
      <c r="G24" t="str">
        <f ca="1">IF(LEN(VLOOKUP($B24,[1]Main!$F$6:$AB$119,8,0)) = 0, "", VLOOKUP($B24,[1]Main!$F$6:$AB$119,8,0))</f>
        <v>Daniel Werhli / Arne Hauner / Teodora Tinkova</v>
      </c>
      <c r="H24" t="str">
        <f ca="1">IF(LEN(VLOOKUP($B24,[1]Main!$F$6:$AB$119,12,0)) = 0, "", VLOOKUP($B24,[1]Main!$F$6:$AB$119,12,0))</f>
        <v>Conditional</v>
      </c>
      <c r="I24" t="str">
        <f ca="1">IF(LEN(VLOOKUP($B24,[1]Main!$F$6:$AB$119,18,0)) = 0, "", VLOOKUP($B24,[1]Main!$F$6:$AB$119,18,0))</f>
        <v>Giorgio</v>
      </c>
      <c r="J24" t="str">
        <f ca="1">IF(LEN(VLOOKUP($B24,[1]Main!$F$6:$AB$119,19,0)) = 0, "", VLOOKUP($B24,[1]Main!$F$6:$AB$119,19,0))</f>
        <v>Sergii</v>
      </c>
      <c r="K24" t="str">
        <f ca="1">IF(LEN(VLOOKUP($B24,[1]Main!$F$6:$AB$119,20,0)) = 0, "", VLOOKUP($B24,[1]Main!$F$6:$AB$119,20,0))</f>
        <v>Martina</v>
      </c>
      <c r="L24" t="str">
        <f ca="1">IF(LEN(VLOOKUP($B24,[1]Main!$F$6:$AB$119,21,0)) = 0, "", VLOOKUP($B24,[1]Main!$F$6:$AB$119,21,0))</f>
        <v/>
      </c>
      <c r="M24" t="str">
        <f ca="1">IF(LEN(VLOOKUP($B24,[1]Main!$F$6:$AB$119,22,0)) = 0, "", VLOOKUP($B24,[1]Main!$F$6:$AB$119,22,0))</f>
        <v/>
      </c>
      <c r="N24" t="str">
        <f ca="1">IF(LEN(VLOOKUP($B24,[1]Main!$F$6:$AB$119,23,0)) = 0, "", VLOOKUP($B24,[1]Main!$F$6:$AB$119,23,0))</f>
        <v/>
      </c>
      <c r="O24" s="22">
        <f ca="1">VLOOKUP($B24,overview!$B$2:$W$32,14,0)</f>
        <v>0</v>
      </c>
      <c r="P24" s="22">
        <f ca="1">VLOOKUP($B24,overview!$B$2:$W$32,15,0)</f>
        <v>0</v>
      </c>
      <c r="Q24" s="22">
        <f ca="1">VLOOKUP($B24,overview!$B$2:$W$32,16,0)</f>
        <v>0</v>
      </c>
      <c r="R24" s="22">
        <f ca="1">VLOOKUP($B24,overview!$B$2:$W$32,17,0)</f>
        <v>0</v>
      </c>
      <c r="S24" s="22">
        <f ca="1">VLOOKUP($B24,overview!$B$2:$W$32,18,0)</f>
        <v>0</v>
      </c>
      <c r="T24" s="22">
        <f ca="1">VLOOKUP($B24,overview!$B$2:$W$32,19,0)</f>
        <v>0</v>
      </c>
      <c r="U24" s="22">
        <f ca="1">VLOOKUP($B24,overview!$B$2:$W$32,20,0)</f>
        <v>0</v>
      </c>
      <c r="V24" t="str">
        <f ca="1">VLOOKUP($B24,overview!$B$2:$W$32,21,0)</f>
        <v>E-Fuels / SkyFuelH2 Sweden</v>
      </c>
      <c r="W24" t="str">
        <f ca="1">VLOOKUP($B24,overview!$B$2:$W$32,22,0)</f>
        <v>https://uniper.sharepoint.com/:p:/r/sites/OGrp_RiskManagement-InvestmentAppraisal/Shared%20Documents/General/CCO_Gas/INEOS%20sFD%20for%207.2%20TWh%20Cal2023%20Full%20Supply/sFD%20INEOS%20Risk%20slide%2020230418.pptx?d=wb5e06a403178429fa2bfd969764c785c&amp;csf=1&amp;web=1&amp;e=ARderW</v>
      </c>
    </row>
    <row r="25" spans="1:23">
      <c r="A25" s="14">
        <f ca="1"/>
        <v>45044</v>
      </c>
      <c r="B25" t="str">
        <f ca="1"/>
        <v>info: a view on Uniper‘s risk structure</v>
      </c>
      <c r="C25" t="str">
        <f ca="1">IF(LEN(VLOOKUP($B25,[1]Main!$F$6:$AB$119,3,0)) = 0, "", VLOOKUP($B25,[1]Main!$F$6:$AB$119,3,0))</f>
        <v>ALL</v>
      </c>
      <c r="D25" t="str">
        <f ca="1">IF(LEN(VLOOKUP($B25,[1]Main!$F$6:$AB$119,4,0)) = 0, "", VLOOKUP($B25,[1]Main!$F$6:$AB$119,4,0))</f>
        <v>Info</v>
      </c>
      <c r="E25" t="str">
        <f ca="1">IF(LEN(VLOOKUP($B25,[1]Main!$F$6:$AB$119,5,0)) = 0, "", VLOOKUP($B25,[1]Main!$F$6:$AB$119,5,0))</f>
        <v>BoM</v>
      </c>
      <c r="F25" t="str">
        <f ca="1">IF(LEN(VLOOKUP($B25,[1]Main!$F$6:$AB$119,7,0)) = 0, "", VLOOKUP($B25,[1]Main!$F$6:$AB$119,7,0))</f>
        <v>Risk Management</v>
      </c>
      <c r="G25" t="str">
        <f ca="1">IF(LEN(VLOOKUP($B25,[1]Main!$F$6:$AB$119,8,0)) = 0, "", VLOOKUP($B25,[1]Main!$F$6:$AB$119,8,0))</f>
        <v xml:space="preserve">Franziska </v>
      </c>
      <c r="H25" t="str">
        <f ca="1">IF(LEN(VLOOKUP($B25,[1]Main!$F$6:$AB$119,12,0)) = 0, "", VLOOKUP($B25,[1]Main!$F$6:$AB$119,12,0))</f>
        <v>Acknowledged</v>
      </c>
      <c r="I25" t="str">
        <f ca="1">IF(LEN(VLOOKUP($B25,[1]Main!$F$6:$AB$119,18,0)) = 0, "", VLOOKUP($B25,[1]Main!$F$6:$AB$119,18,0))</f>
        <v>Franziska</v>
      </c>
      <c r="J25" t="str">
        <f ca="1">IF(LEN(VLOOKUP($B25,[1]Main!$F$6:$AB$119,19,0)) = 0, "", VLOOKUP($B25,[1]Main!$F$6:$AB$119,19,0))</f>
        <v>Giorgio, Franziska</v>
      </c>
      <c r="K25" t="str">
        <f ca="1">IF(LEN(VLOOKUP($B25,[1]Main!$F$6:$AB$119,20,0)) = 0, "", VLOOKUP($B25,[1]Main!$F$6:$AB$119,20,0))</f>
        <v>Svetlana, Nicolas</v>
      </c>
      <c r="L25" t="str">
        <f ca="1">IF(LEN(VLOOKUP($B25,[1]Main!$F$6:$AB$119,21,0)) = 0, "", VLOOKUP($B25,[1]Main!$F$6:$AB$119,21,0))</f>
        <v/>
      </c>
      <c r="M25" t="str">
        <f ca="1">IF(LEN(VLOOKUP($B25,[1]Main!$F$6:$AB$119,22,0)) = 0, "", VLOOKUP($B25,[1]Main!$F$6:$AB$119,22,0))</f>
        <v>Dirk</v>
      </c>
      <c r="N25" t="str">
        <f ca="1">IF(LEN(VLOOKUP($B25,[1]Main!$F$6:$AB$119,23,0)) = 0, "", VLOOKUP($B25,[1]Main!$F$6:$AB$119,23,0))</f>
        <v>Rainer</v>
      </c>
      <c r="O25" s="22">
        <f ca="1">VLOOKUP($B25,overview!$B$2:$W$32,14,0)</f>
        <v>0</v>
      </c>
      <c r="P25" s="22">
        <f ca="1">VLOOKUP($B25,overview!$B$2:$W$32,15,0)</f>
        <v>0</v>
      </c>
      <c r="Q25" s="22">
        <f ca="1">VLOOKUP($B25,overview!$B$2:$W$32,16,0)</f>
        <v>0</v>
      </c>
      <c r="R25" s="22">
        <f ca="1">VLOOKUP($B25,overview!$B$2:$W$32,17,0)</f>
        <v>0</v>
      </c>
      <c r="S25" s="22">
        <f ca="1">VLOOKUP($B25,overview!$B$2:$W$32,18,0)</f>
        <v>0</v>
      </c>
      <c r="T25" s="22">
        <f ca="1">VLOOKUP($B25,overview!$B$2:$W$32,19,0)</f>
        <v>0</v>
      </c>
      <c r="U25" s="22">
        <f ca="1">VLOOKUP($B25,overview!$B$2:$W$32,20,0)</f>
        <v>0</v>
      </c>
      <c r="V25" t="str">
        <f ca="1">VLOOKUP($B25,overview!$B$2:$W$32,21,0)</f>
        <v>A view on Uniper‘s risk structure</v>
      </c>
      <c r="W25">
        <f ca="1">VLOOKUP($B25,overview!$B$2:$W$32,22,0)</f>
        <v>0</v>
      </c>
    </row>
    <row r="26" spans="1:23">
      <c r="A26" s="14">
        <f ca="1"/>
        <v>45019</v>
      </c>
      <c r="B26" t="str">
        <f ca="1"/>
        <v>FD Trafigura Offtake</v>
      </c>
      <c r="C26" t="str">
        <f ca="1">IF(LEN(VLOOKUP($B26,[1]Main!$F$6:$AB$119,3,0)) = 0, "", VLOOKUP($B26,[1]Main!$F$6:$AB$119,3,0))</f>
        <v>GER</v>
      </c>
      <c r="D26" t="str">
        <f ca="1">IF(LEN(VLOOKUP($B26,[1]Main!$F$6:$AB$119,4,0)) = 0, "", VLOOKUP($B26,[1]Main!$F$6:$AB$119,4,0))</f>
        <v>FD</v>
      </c>
      <c r="E26" t="str">
        <f ca="1">IF(LEN(VLOOKUP($B26,[1]Main!$F$6:$AB$119,5,0)) = 0, "", VLOOKUP($B26,[1]Main!$F$6:$AB$119,5,0))</f>
        <v>BoM</v>
      </c>
      <c r="F26" t="str">
        <f ca="1">IF(LEN(VLOOKUP($B26,[1]Main!$F$6:$AB$119,7,0)) = 0, "", VLOOKUP($B26,[1]Main!$F$6:$AB$119,7,0))</f>
        <v>Gas Trading</v>
      </c>
      <c r="G26" t="str">
        <f ca="1">IF(LEN(VLOOKUP($B26,[1]Main!$F$6:$AB$119,8,0)) = 0, "", VLOOKUP($B26,[1]Main!$F$6:$AB$119,8,0))</f>
        <v/>
      </c>
      <c r="H26" t="str">
        <f ca="1">IF(LEN(VLOOKUP($B26,[1]Main!$F$6:$AB$119,12,0)) = 0, "", VLOOKUP($B26,[1]Main!$F$6:$AB$119,12,0))</f>
        <v>Cancelled</v>
      </c>
      <c r="I26" t="str">
        <f ca="1">IF(LEN(VLOOKUP($B26,[1]Main!$F$6:$AB$119,18,0)) = 0, "", VLOOKUP($B26,[1]Main!$F$6:$AB$119,18,0))</f>
        <v>Roberto</v>
      </c>
      <c r="J26" t="str">
        <f ca="1">IF(LEN(VLOOKUP($B26,[1]Main!$F$6:$AB$119,19,0)) = 0, "", VLOOKUP($B26,[1]Main!$F$6:$AB$119,19,0))</f>
        <v>Walter, Rahul</v>
      </c>
      <c r="K26" t="str">
        <f ca="1">IF(LEN(VLOOKUP($B26,[1]Main!$F$6:$AB$119,20,0)) = 0, "", VLOOKUP($B26,[1]Main!$F$6:$AB$119,20,0))</f>
        <v>Roberto</v>
      </c>
      <c r="L26" t="str">
        <f ca="1">IF(LEN(VLOOKUP($B26,[1]Main!$F$6:$AB$119,21,0)) = 0, "", VLOOKUP($B26,[1]Main!$F$6:$AB$119,21,0))</f>
        <v/>
      </c>
      <c r="M26" t="str">
        <f ca="1">IF(LEN(VLOOKUP($B26,[1]Main!$F$6:$AB$119,22,0)) = 0, "", VLOOKUP($B26,[1]Main!$F$6:$AB$119,22,0))</f>
        <v/>
      </c>
      <c r="N26" t="str">
        <f ca="1">IF(LEN(VLOOKUP($B26,[1]Main!$F$6:$AB$119,23,0)) = 0, "", VLOOKUP($B26,[1]Main!$F$6:$AB$119,23,0))</f>
        <v/>
      </c>
      <c r="O26" s="22">
        <f ca="1">VLOOKUP($B26,overview!$B$2:$W$32,14,0)</f>
        <v>0</v>
      </c>
      <c r="P26" s="22">
        <f ca="1">VLOOKUP($B26,overview!$B$2:$W$32,15,0)</f>
        <v>0</v>
      </c>
      <c r="Q26" s="22">
        <f ca="1">VLOOKUP($B26,overview!$B$2:$W$32,16,0)</f>
        <v>0</v>
      </c>
      <c r="R26" s="22">
        <f ca="1">VLOOKUP($B26,overview!$B$2:$W$32,17,0)</f>
        <v>0</v>
      </c>
      <c r="S26" s="22">
        <f ca="1">VLOOKUP($B26,overview!$B$2:$W$32,18,0)</f>
        <v>0</v>
      </c>
      <c r="T26" s="22">
        <f ca="1">VLOOKUP($B26,overview!$B$2:$W$32,19,0)</f>
        <v>0</v>
      </c>
      <c r="U26" s="22">
        <f ca="1">VLOOKUP($B26,overview!$B$2:$W$32,20,0)</f>
        <v>0</v>
      </c>
      <c r="V26" t="str">
        <f ca="1">VLOOKUP($B26,overview!$B$2:$W$32,21,0)</f>
        <v>Trafigura Offtake</v>
      </c>
      <c r="W26" t="str">
        <f ca="1">VLOOKUP($B26,overview!$B$2:$W$32,22,0)</f>
        <v>https://uniper.sharepoint.com/:p:/r/sites/OGrp_RiskManagement-InvestmentAppraisal/Shared%20Documents/General/CCO_Gas/Trafigura%20Tracker%20GY2023-GY2027/Trafigura_Tracker_Risk_Slide_20230323.pptx?d=wd5f3a065694a4edf98cc0d9c60d93b3e&amp;csf=1&amp;web=1&amp;e=HwAWDK</v>
      </c>
    </row>
    <row r="27" spans="1:23">
      <c r="A27" s="14">
        <f ca="1"/>
        <v>45051</v>
      </c>
      <c r="B27" t="str">
        <f ca="1"/>
        <v>sFD ExxonMobil Helium RFP 2025</v>
      </c>
      <c r="C27" t="str">
        <f ca="1">IF(LEN(VLOOKUP($B27,[1]Main!$F$6:$AB$119,3,0)) = 0, "", VLOOKUP($B27,[1]Main!$F$6:$AB$119,3,0))</f>
        <v>US</v>
      </c>
      <c r="D27" t="str">
        <f ca="1">IF(LEN(VLOOKUP($B27,[1]Main!$F$6:$AB$119,4,0)) = 0, "", VLOOKUP($B27,[1]Main!$F$6:$AB$119,4,0))</f>
        <v>sFD</v>
      </c>
      <c r="E27" t="str">
        <f ca="1">IF(LEN(VLOOKUP($B27,[1]Main!$F$6:$AB$119,5,0)) = 0, "", VLOOKUP($B27,[1]Main!$F$6:$AB$119,5,0))</f>
        <v>BoM</v>
      </c>
      <c r="F27" t="str">
        <f ca="1">IF(LEN(VLOOKUP($B27,[1]Main!$F$6:$AB$119,7,0)) = 0, "", VLOOKUP($B27,[1]Main!$F$6:$AB$119,7,0))</f>
        <v>CCO GAS</v>
      </c>
      <c r="G27" t="str">
        <f ca="1">IF(LEN(VLOOKUP($B27,[1]Main!$F$6:$AB$119,8,0)) = 0, "", VLOOKUP($B27,[1]Main!$F$6:$AB$119,8,0))</f>
        <v>Schabbel, Christian</v>
      </c>
      <c r="H27" t="str">
        <f ca="1">IF(LEN(VLOOKUP($B27,[1]Main!$F$6:$AB$119,12,0)) = 0, "", VLOOKUP($B27,[1]Main!$F$6:$AB$119,12,0))</f>
        <v>Rejected</v>
      </c>
      <c r="I27" t="str">
        <f ca="1">IF(LEN(VLOOKUP($B27,[1]Main!$F$6:$AB$119,18,0)) = 0, "", VLOOKUP($B27,[1]Main!$F$6:$AB$119,18,0))</f>
        <v>Walter</v>
      </c>
      <c r="J27" t="str">
        <f ca="1">IF(LEN(VLOOKUP($B27,[1]Main!$F$6:$AB$119,19,0)) = 0, "", VLOOKUP($B27,[1]Main!$F$6:$AB$119,19,0))</f>
        <v xml:space="preserve">Walter, Giorgio </v>
      </c>
      <c r="K27" t="str">
        <f ca="1">IF(LEN(VLOOKUP($B27,[1]Main!$F$6:$AB$119,20,0)) = 0, "", VLOOKUP($B27,[1]Main!$F$6:$AB$119,20,0))</f>
        <v>Martina, Nicolas</v>
      </c>
      <c r="L27" t="str">
        <f ca="1">IF(LEN(VLOOKUP($B27,[1]Main!$F$6:$AB$119,21,0)) = 0, "", VLOOKUP($B27,[1]Main!$F$6:$AB$119,21,0))</f>
        <v/>
      </c>
      <c r="M27" t="str">
        <f ca="1">IF(LEN(VLOOKUP($B27,[1]Main!$F$6:$AB$119,22,0)) = 0, "", VLOOKUP($B27,[1]Main!$F$6:$AB$119,22,0))</f>
        <v/>
      </c>
      <c r="N27" t="str">
        <f ca="1">IF(LEN(VLOOKUP($B27,[1]Main!$F$6:$AB$119,23,0)) = 0, "", VLOOKUP($B27,[1]Main!$F$6:$AB$119,23,0))</f>
        <v/>
      </c>
      <c r="O27" s="22">
        <f ca="1">VLOOKUP($B27,overview!$B$2:$W$32,14,0)</f>
        <v>2.4</v>
      </c>
      <c r="P27" s="22">
        <f ca="1">VLOOKUP($B27,overview!$B$2:$W$32,15,0)</f>
        <v>0.128</v>
      </c>
      <c r="Q27" s="22">
        <f ca="1">VLOOKUP($B27,overview!$B$2:$W$32,16,0)</f>
        <v>93</v>
      </c>
      <c r="R27" s="22">
        <f ca="1">VLOOKUP($B27,overview!$B$2:$W$32,17,0)</f>
        <v>92</v>
      </c>
      <c r="S27" s="22">
        <f ca="1">VLOOKUP($B27,overview!$B$2:$W$32,18,0)</f>
        <v>0</v>
      </c>
      <c r="T27" s="22">
        <f ca="1">VLOOKUP($B27,overview!$B$2:$W$32,19,0)</f>
        <v>0</v>
      </c>
      <c r="U27" s="22">
        <f ca="1">VLOOKUP($B27,overview!$B$2:$W$32,20,0)</f>
        <v>12</v>
      </c>
      <c r="V27" t="str">
        <f ca="1">VLOOKUP($B27,overview!$B$2:$W$32,21,0)</f>
        <v>ExxonMobil Helium RFP 2025</v>
      </c>
      <c r="W27" t="str">
        <f ca="1">VLOOKUP($B27,overview!$B$2:$W$32,22,0)</f>
        <v>https://uniper.sharepoint.com/:p:/r/sites/OGrp_RiskManagement-InvestmentAppraisal/Shared%20Documents/General/CCO_Gas/Helium_ExMo_25/2023-04-26-FD-ExMo25-RiskSlide.pptx?d=wd178e03ef3d54ad38413c51ad1e7a8c3&amp;csf=1&amp;web=1&amp;e=gsqd9K</v>
      </c>
    </row>
    <row r="28" spans="1:23">
      <c r="A28" s="14">
        <f ca="1"/>
        <v>45062</v>
      </c>
      <c r="B28" t="str">
        <f ca="1"/>
        <v>SD E-Fuels / SkyFuelH2 Sweden</v>
      </c>
      <c r="C28" t="str">
        <f ca="1">IF(LEN(VLOOKUP($B28,[1]Main!$F$6:$AB$119,3,0)) = 0, "", VLOOKUP($B28,[1]Main!$F$6:$AB$119,3,0))</f>
        <v>SWE</v>
      </c>
      <c r="D28" t="str">
        <f ca="1">IF(LEN(VLOOKUP($B28,[1]Main!$F$6:$AB$119,4,0)) = 0, "", VLOOKUP($B28,[1]Main!$F$6:$AB$119,4,0))</f>
        <v>SD</v>
      </c>
      <c r="E28" t="str">
        <f ca="1">IF(LEN(VLOOKUP($B28,[1]Main!$F$6:$AB$119,5,0)) = 0, "", VLOOKUP($B28,[1]Main!$F$6:$AB$119,5,0))</f>
        <v>SD Approving Body</v>
      </c>
      <c r="F28" t="str">
        <f ca="1">IF(LEN(VLOOKUP($B28,[1]Main!$F$6:$AB$119,7,0)) = 0, "", VLOOKUP($B28,[1]Main!$F$6:$AB$119,7,0))</f>
        <v>H2+AMM+SAF</v>
      </c>
      <c r="G28" t="str">
        <f ca="1">IF(LEN(VLOOKUP($B28,[1]Main!$F$6:$AB$119,8,0)) = 0, "", VLOOKUP($B28,[1]Main!$F$6:$AB$119,8,0))</f>
        <v>Daniel Werhli / Arne Hauner / Teodora Tinkova</v>
      </c>
      <c r="H28" t="str">
        <f ca="1">IF(LEN(VLOOKUP($B28,[1]Main!$F$6:$AB$119,12,0)) = 0, "", VLOOKUP($B28,[1]Main!$F$6:$AB$119,12,0))</f>
        <v>Conditional</v>
      </c>
      <c r="I28" t="str">
        <f ca="1">IF(LEN(VLOOKUP($B28,[1]Main!$F$6:$AB$119,18,0)) = 0, "", VLOOKUP($B28,[1]Main!$F$6:$AB$119,18,0))</f>
        <v>Giorgio</v>
      </c>
      <c r="J28" t="str">
        <f ca="1">IF(LEN(VLOOKUP($B28,[1]Main!$F$6:$AB$119,19,0)) = 0, "", VLOOKUP($B28,[1]Main!$F$6:$AB$119,19,0))</f>
        <v>Sergii</v>
      </c>
      <c r="K28" t="str">
        <f ca="1">IF(LEN(VLOOKUP($B28,[1]Main!$F$6:$AB$119,20,0)) = 0, "", VLOOKUP($B28,[1]Main!$F$6:$AB$119,20,0))</f>
        <v>Martina</v>
      </c>
      <c r="L28" t="str">
        <f ca="1">IF(LEN(VLOOKUP($B28,[1]Main!$F$6:$AB$119,21,0)) = 0, "", VLOOKUP($B28,[1]Main!$F$6:$AB$119,21,0))</f>
        <v/>
      </c>
      <c r="M28" t="str">
        <f ca="1">IF(LEN(VLOOKUP($B28,[1]Main!$F$6:$AB$119,22,0)) = 0, "", VLOOKUP($B28,[1]Main!$F$6:$AB$119,22,0))</f>
        <v/>
      </c>
      <c r="N28" t="str">
        <f ca="1">IF(LEN(VLOOKUP($B28,[1]Main!$F$6:$AB$119,23,0)) = 0, "", VLOOKUP($B28,[1]Main!$F$6:$AB$119,23,0))</f>
        <v/>
      </c>
      <c r="O28" s="22">
        <f ca="1">VLOOKUP($B28,overview!$B$2:$W$32,14,0)</f>
        <v>0</v>
      </c>
      <c r="P28" s="22">
        <f ca="1">VLOOKUP($B28,overview!$B$2:$W$32,15,0)</f>
        <v>0</v>
      </c>
      <c r="Q28" s="22">
        <f ca="1">VLOOKUP($B28,overview!$B$2:$W$32,16,0)</f>
        <v>0</v>
      </c>
      <c r="R28" s="22">
        <f ca="1">VLOOKUP($B28,overview!$B$2:$W$32,17,0)</f>
        <v>0</v>
      </c>
      <c r="S28" s="22">
        <f ca="1">VLOOKUP($B28,overview!$B$2:$W$32,18,0)</f>
        <v>0</v>
      </c>
      <c r="T28" s="22">
        <f ca="1">VLOOKUP($B28,overview!$B$2:$W$32,19,0)</f>
        <v>0</v>
      </c>
      <c r="U28" s="22">
        <f ca="1">VLOOKUP($B28,overview!$B$2:$W$32,20,0)</f>
        <v>0</v>
      </c>
      <c r="V28" t="str">
        <f ca="1">VLOOKUP($B28,overview!$B$2:$W$32,21,0)</f>
        <v>E-Fuels / SkyFuelH2 Sweden</v>
      </c>
      <c r="W28" t="str">
        <f ca="1">VLOOKUP($B28,overview!$B$2:$W$32,22,0)</f>
        <v>https://uniper.sharepoint.com/:p:/r/sites/OGrp_RiskManagement-InvestmentAppraisal/Shared%20Documents/General/CCO_Gas/INEOS%20sFD%20for%207.2%20TWh%20Cal2023%20Full%20Supply/sFD%20INEOS%20Risk%20slide%2020230418.pptx?d=wb5e06a403178429fa2bfd969764c785c&amp;csf=1&amp;web=1&amp;e=ARderW</v>
      </c>
    </row>
    <row r="29" spans="1:23">
      <c r="A29" s="14">
        <f ca="1"/>
        <v>45062</v>
      </c>
      <c r="B29" t="str">
        <f ca="1"/>
        <v>FD VITOL DES/FOB</v>
      </c>
      <c r="C29" t="str">
        <f ca="1">IF(LEN(VLOOKUP($B29,[1]Main!$F$6:$AB$119,3,0)) = 0, "", VLOOKUP($B29,[1]Main!$F$6:$AB$119,3,0))</f>
        <v>GER</v>
      </c>
      <c r="D29" t="str">
        <f ca="1">IF(LEN(VLOOKUP($B29,[1]Main!$F$6:$AB$119,4,0)) = 0, "", VLOOKUP($B29,[1]Main!$F$6:$AB$119,4,0))</f>
        <v>FD</v>
      </c>
      <c r="E29" t="str">
        <f ca="1">IF(LEN(VLOOKUP($B29,[1]Main!$F$6:$AB$119,5,0)) = 0, "", VLOOKUP($B29,[1]Main!$F$6:$AB$119,5,0))</f>
        <v>BoM</v>
      </c>
      <c r="F29" t="str">
        <f ca="1">IF(LEN(VLOOKUP($B29,[1]Main!$F$6:$AB$119,7,0)) = 0, "", VLOOKUP($B29,[1]Main!$F$6:$AB$119,7,0))</f>
        <v>LNG</v>
      </c>
      <c r="G29" t="str">
        <f ca="1">IF(LEN(VLOOKUP($B29,[1]Main!$F$6:$AB$119,8,0)) = 0, "", VLOOKUP($B29,[1]Main!$F$6:$AB$119,8,0))</f>
        <v>Victoria Carderera</v>
      </c>
      <c r="H29" t="str">
        <f ca="1">IF(LEN(VLOOKUP($B29,[1]Main!$F$6:$AB$119,12,0)) = 0, "", VLOOKUP($B29,[1]Main!$F$6:$AB$119,12,0))</f>
        <v>Approved</v>
      </c>
      <c r="I29" t="str">
        <f ca="1">IF(LEN(VLOOKUP($B29,[1]Main!$F$6:$AB$119,18,0)) = 0, "", VLOOKUP($B29,[1]Main!$F$6:$AB$119,18,0))</f>
        <v>Andreas</v>
      </c>
      <c r="J29" t="str">
        <f ca="1">IF(LEN(VLOOKUP($B29,[1]Main!$F$6:$AB$119,19,0)) = 0, "", VLOOKUP($B29,[1]Main!$F$6:$AB$119,19,0))</f>
        <v>Andreas</v>
      </c>
      <c r="K29" t="str">
        <f ca="1">IF(LEN(VLOOKUP($B29,[1]Main!$F$6:$AB$119,20,0)) = 0, "", VLOOKUP($B29,[1]Main!$F$6:$AB$119,20,0))</f>
        <v>Filippo</v>
      </c>
      <c r="L29" t="str">
        <f ca="1">IF(LEN(VLOOKUP($B29,[1]Main!$F$6:$AB$119,21,0)) = 0, "", VLOOKUP($B29,[1]Main!$F$6:$AB$119,21,0))</f>
        <v/>
      </c>
      <c r="M29" t="str">
        <f ca="1">IF(LEN(VLOOKUP($B29,[1]Main!$F$6:$AB$119,22,0)) = 0, "", VLOOKUP($B29,[1]Main!$F$6:$AB$119,22,0))</f>
        <v/>
      </c>
      <c r="N29" t="str">
        <f ca="1">IF(LEN(VLOOKUP($B29,[1]Main!$F$6:$AB$119,23,0)) = 0, "", VLOOKUP($B29,[1]Main!$F$6:$AB$119,23,0))</f>
        <v/>
      </c>
      <c r="O29" s="22" t="e">
        <f ca="1">VLOOKUP($B29,overview!$B$2:$W$32,14,0)</f>
        <v>#N/A</v>
      </c>
      <c r="P29" s="22" t="e">
        <f ca="1">VLOOKUP($B29,overview!$B$2:$W$32,15,0)</f>
        <v>#N/A</v>
      </c>
      <c r="Q29" s="22" t="e">
        <f ca="1">VLOOKUP($B29,overview!$B$2:$W$32,16,0)</f>
        <v>#N/A</v>
      </c>
      <c r="R29" s="22" t="e">
        <f ca="1">VLOOKUP($B29,overview!$B$2:$W$32,17,0)</f>
        <v>#N/A</v>
      </c>
      <c r="S29" s="22" t="e">
        <f ca="1">VLOOKUP($B29,overview!$B$2:$W$32,18,0)</f>
        <v>#N/A</v>
      </c>
      <c r="T29" s="22" t="e">
        <f ca="1">VLOOKUP($B29,overview!$B$2:$W$32,19,0)</f>
        <v>#N/A</v>
      </c>
      <c r="U29" s="22" t="e">
        <f ca="1">VLOOKUP($B29,overview!$B$2:$W$32,20,0)</f>
        <v>#N/A</v>
      </c>
      <c r="V29" t="e">
        <f ca="1">VLOOKUP($B29,overview!$B$2:$W$32,21,0)</f>
        <v>#N/A</v>
      </c>
      <c r="W29" t="e">
        <f ca="1">VLOOKUP($B29,overview!$B$2:$W$32,22,0)</f>
        <v>#N/A</v>
      </c>
    </row>
    <row r="30" spans="1:23">
      <c r="A30" s="14">
        <f ca="1"/>
        <v>45062</v>
      </c>
      <c r="B30" t="str">
        <f ca="1"/>
        <v>FD OVT return to Market</v>
      </c>
      <c r="C30" t="str">
        <f ca="1">IF(LEN(VLOOKUP($B30,[1]Main!$F$6:$AB$119,3,0)) = 0, "", VLOOKUP($B30,[1]Main!$F$6:$AB$119,3,0))</f>
        <v>SWE</v>
      </c>
      <c r="D30" t="str">
        <f ca="1">IF(LEN(VLOOKUP($B30,[1]Main!$F$6:$AB$119,4,0)) = 0, "", VLOOKUP($B30,[1]Main!$F$6:$AB$119,4,0))</f>
        <v>FD</v>
      </c>
      <c r="E30" t="str">
        <f ca="1">IF(LEN(VLOOKUP($B30,[1]Main!$F$6:$AB$119,5,0)) = 0, "", VLOOKUP($B30,[1]Main!$F$6:$AB$119,5,0))</f>
        <v>BoM</v>
      </c>
      <c r="F30" t="str">
        <f ca="1">IF(LEN(VLOOKUP($B30,[1]Main!$F$6:$AB$119,7,0)) = 0, "", VLOOKUP($B30,[1]Main!$F$6:$AB$119,7,0))</f>
        <v>Asset management</v>
      </c>
      <c r="G30" t="str">
        <f ca="1">IF(LEN(VLOOKUP($B30,[1]Main!$F$6:$AB$119,8,0)) = 0, "", VLOOKUP($B30,[1]Main!$F$6:$AB$119,8,0))</f>
        <v>Peter Larsson</v>
      </c>
      <c r="H30" t="str">
        <f ca="1">IF(LEN(VLOOKUP($B30,[1]Main!$F$6:$AB$119,12,0)) = 0, "", VLOOKUP($B30,[1]Main!$F$6:$AB$119,12,0))</f>
        <v>Approved</v>
      </c>
      <c r="I30" t="str">
        <f ca="1">IF(LEN(VLOOKUP($B30,[1]Main!$F$6:$AB$119,18,0)) = 0, "", VLOOKUP($B30,[1]Main!$F$6:$AB$119,18,0))</f>
        <v/>
      </c>
      <c r="J30" t="str">
        <f ca="1">IF(LEN(VLOOKUP($B30,[1]Main!$F$6:$AB$119,19,0)) = 0, "", VLOOKUP($B30,[1]Main!$F$6:$AB$119,19,0))</f>
        <v>Michael, Giorgio</v>
      </c>
      <c r="K30" t="str">
        <f ca="1">IF(LEN(VLOOKUP($B30,[1]Main!$F$6:$AB$119,20,0)) = 0, "", VLOOKUP($B30,[1]Main!$F$6:$AB$119,20,0))</f>
        <v>Nicolas</v>
      </c>
      <c r="L30" t="str">
        <f ca="1">IF(LEN(VLOOKUP($B30,[1]Main!$F$6:$AB$119,21,0)) = 0, "", VLOOKUP($B30,[1]Main!$F$6:$AB$119,21,0))</f>
        <v/>
      </c>
      <c r="M30" t="str">
        <f ca="1">IF(LEN(VLOOKUP($B30,[1]Main!$F$6:$AB$119,22,0)) = 0, "", VLOOKUP($B30,[1]Main!$F$6:$AB$119,22,0))</f>
        <v/>
      </c>
      <c r="N30" t="str">
        <f ca="1">IF(LEN(VLOOKUP($B30,[1]Main!$F$6:$AB$119,23,0)) = 0, "", VLOOKUP($B30,[1]Main!$F$6:$AB$119,23,0))</f>
        <v/>
      </c>
      <c r="O30" s="22">
        <f ca="1">VLOOKUP($B30,overview!$B$2:$W$32,14,0)</f>
        <v>0</v>
      </c>
      <c r="P30" s="22">
        <f ca="1">VLOOKUP($B30,overview!$B$2:$W$32,15,0)</f>
        <v>0</v>
      </c>
      <c r="Q30" s="22">
        <f ca="1">VLOOKUP($B30,overview!$B$2:$W$32,16,0)</f>
        <v>0</v>
      </c>
      <c r="R30" s="22">
        <f ca="1">VLOOKUP($B30,overview!$B$2:$W$32,17,0)</f>
        <v>0</v>
      </c>
      <c r="S30" s="22">
        <f ca="1">VLOOKUP($B30,overview!$B$2:$W$32,18,0)</f>
        <v>0</v>
      </c>
      <c r="T30" s="22">
        <f ca="1">VLOOKUP($B30,overview!$B$2:$W$32,19,0)</f>
        <v>0</v>
      </c>
      <c r="U30" s="22">
        <f ca="1">VLOOKUP($B30,overview!$B$2:$W$32,20,0)</f>
        <v>0</v>
      </c>
      <c r="V30" t="str">
        <f ca="1">VLOOKUP($B30,overview!$B$2:$W$32,21,0)</f>
        <v>OVT return to Market</v>
      </c>
      <c r="W30">
        <f ca="1">VLOOKUP($B30,overview!$B$2:$W$32,22,0)</f>
        <v>0</v>
      </c>
    </row>
    <row r="31" spans="1:23">
      <c r="A31" s="14">
        <f ca="1"/>
        <v>45071</v>
      </c>
      <c r="B31" t="str">
        <f ca="1"/>
        <v>FD gate 1bcm 27-31</v>
      </c>
      <c r="C31" t="str">
        <f ca="1">IF(LEN(VLOOKUP($B31,[1]Main!$F$6:$AB$119,3,0)) = 0, "", VLOOKUP($B31,[1]Main!$F$6:$AB$119,3,0))</f>
        <v>NED</v>
      </c>
      <c r="D31" t="str">
        <f ca="1">IF(LEN(VLOOKUP($B31,[1]Main!$F$6:$AB$119,4,0)) = 0, "", VLOOKUP($B31,[1]Main!$F$6:$AB$119,4,0))</f>
        <v>FD</v>
      </c>
      <c r="E31" t="str">
        <f ca="1">IF(LEN(VLOOKUP($B31,[1]Main!$F$6:$AB$119,5,0)) = 0, "", VLOOKUP($B31,[1]Main!$F$6:$AB$119,5,0))</f>
        <v>CCO</v>
      </c>
      <c r="F31" t="str">
        <f ca="1">IF(LEN(VLOOKUP($B31,[1]Main!$F$6:$AB$119,7,0)) = 0, "", VLOOKUP($B31,[1]Main!$F$6:$AB$119,7,0))</f>
        <v>LNG</v>
      </c>
      <c r="G31" t="str">
        <f ca="1">IF(LEN(VLOOKUP($B31,[1]Main!$F$6:$AB$119,8,0)) = 0, "", VLOOKUP($B31,[1]Main!$F$6:$AB$119,8,0))</f>
        <v xml:space="preserve">Carderera, Victoria </v>
      </c>
      <c r="H31" t="str">
        <f ca="1">IF(LEN(VLOOKUP($B31,[1]Main!$F$6:$AB$119,12,0)) = 0, "", VLOOKUP($B31,[1]Main!$F$6:$AB$119,12,0))</f>
        <v>Approved</v>
      </c>
      <c r="I31" t="str">
        <f ca="1">IF(LEN(VLOOKUP($B31,[1]Main!$F$6:$AB$119,18,0)) = 0, "", VLOOKUP($B31,[1]Main!$F$6:$AB$119,18,0))</f>
        <v>Andreas</v>
      </c>
      <c r="J31" t="str">
        <f ca="1">IF(LEN(VLOOKUP($B31,[1]Main!$F$6:$AB$119,19,0)) = 0, "", VLOOKUP($B31,[1]Main!$F$6:$AB$119,19,0))</f>
        <v>Andreas</v>
      </c>
      <c r="K31" t="str">
        <f ca="1">IF(LEN(VLOOKUP($B31,[1]Main!$F$6:$AB$119,20,0)) = 0, "", VLOOKUP($B31,[1]Main!$F$6:$AB$119,20,0))</f>
        <v>Filippo</v>
      </c>
      <c r="L31" t="str">
        <f ca="1">IF(LEN(VLOOKUP($B31,[1]Main!$F$6:$AB$119,21,0)) = 0, "", VLOOKUP($B31,[1]Main!$F$6:$AB$119,21,0))</f>
        <v/>
      </c>
      <c r="M31" t="str">
        <f ca="1">IF(LEN(VLOOKUP($B31,[1]Main!$F$6:$AB$119,22,0)) = 0, "", VLOOKUP($B31,[1]Main!$F$6:$AB$119,22,0))</f>
        <v/>
      </c>
      <c r="N31" t="str">
        <f ca="1">IF(LEN(VLOOKUP($B31,[1]Main!$F$6:$AB$119,23,0)) = 0, "", VLOOKUP($B31,[1]Main!$F$6:$AB$119,23,0))</f>
        <v/>
      </c>
      <c r="O31" s="22">
        <f ca="1">VLOOKUP($B31,overview!$B$2:$W$32,14,0)</f>
        <v>7.02</v>
      </c>
      <c r="P31" s="22">
        <f ca="1">VLOOKUP($B31,overview!$B$2:$W$32,15,0)</f>
        <v>0.33100000000000002</v>
      </c>
      <c r="Q31" s="22">
        <f ca="1">VLOOKUP($B31,overview!$B$2:$W$32,16,0)</f>
        <v>49.97</v>
      </c>
      <c r="R31" s="22">
        <f ca="1">VLOOKUP($B31,overview!$B$2:$W$32,17,0)</f>
        <v>49.25</v>
      </c>
      <c r="S31" s="22">
        <f ca="1">VLOOKUP($B31,overview!$B$2:$W$32,18,0)</f>
        <v>2.6</v>
      </c>
      <c r="T31" s="22">
        <f ca="1">VLOOKUP($B31,overview!$B$2:$W$32,19,0)</f>
        <v>0.14000000000000001</v>
      </c>
      <c r="U31" s="22">
        <f ca="1">VLOOKUP($B31,overview!$B$2:$W$32,20,0)</f>
        <v>7.04</v>
      </c>
      <c r="V31" t="str">
        <f ca="1">VLOOKUP($B31,overview!$B$2:$W$32,21,0)</f>
        <v>Gate 1bcm 27-31</v>
      </c>
      <c r="W31" t="str">
        <f ca="1">VLOOKUP($B31,overview!$B$2:$W$32,22,0)</f>
        <v>https://uniper.sharepoint.com/:p:/r/sites/OGrp_RiskManagement-InvestmentAppraisal/Shared%20Documents/General/CCO_Origination/LNG/FD%20Gate%201bcm%20capacity%20increase%2027-31/FD%20Gate%201bcm%2027-31.pptx?d=w19ff9486d6914c90b18da38bbf0136bc&amp;csf=1&amp;web=1&amp;e=IvoUsU</v>
      </c>
    </row>
    <row r="32" spans="1:23">
      <c r="A32" s="14">
        <f ca="1"/>
        <v>45084</v>
      </c>
      <c r="B32" t="str">
        <f ca="1"/>
        <v>sFD - Battery Karlshamn - Hydro II++</v>
      </c>
      <c r="C32" t="str">
        <f ca="1">IF(LEN(VLOOKUP($B32,[1]Main!$F$6:$AB$119,3,0)) = 0, "", VLOOKUP($B32,[1]Main!$F$6:$AB$119,3,0))</f>
        <v>SWE</v>
      </c>
      <c r="D32" t="str">
        <f ca="1">IF(LEN(VLOOKUP($B32,[1]Main!$F$6:$AB$119,4,0)) = 0, "", VLOOKUP($B32,[1]Main!$F$6:$AB$119,4,0))</f>
        <v>sFD</v>
      </c>
      <c r="E32" t="str">
        <f ca="1">IF(LEN(VLOOKUP($B32,[1]Main!$F$6:$AB$119,5,0)) = 0, "", VLOOKUP($B32,[1]Main!$F$6:$AB$119,5,0))</f>
        <v>COO</v>
      </c>
      <c r="F32" t="str">
        <f ca="1">IF(LEN(VLOOKUP($B32,[1]Main!$F$6:$AB$119,7,0)) = 0, "", VLOOKUP($B32,[1]Main!$F$6:$AB$119,7,0))</f>
        <v>Asset Development</v>
      </c>
      <c r="G32" t="str">
        <f ca="1">IF(LEN(VLOOKUP($B32,[1]Main!$F$6:$AB$119,8,0)) = 0, "", VLOOKUP($B32,[1]Main!$F$6:$AB$119,8,0))</f>
        <v>Alex Micajkov. Plotnikova, Ekaterina / Bergström Lars BuCo</v>
      </c>
      <c r="H32" t="str">
        <f ca="1">IF(LEN(VLOOKUP($B32,[1]Main!$F$6:$AB$119,12,0)) = 0, "", VLOOKUP($B32,[1]Main!$F$6:$AB$119,12,0))</f>
        <v>Approved</v>
      </c>
      <c r="I32" t="str">
        <f ca="1">IF(LEN(VLOOKUP($B32,[1]Main!$F$6:$AB$119,18,0)) = 0, "", VLOOKUP($B32,[1]Main!$F$6:$AB$119,18,0))</f>
        <v>Eduardo</v>
      </c>
      <c r="J32" t="str">
        <f ca="1">IF(LEN(VLOOKUP($B32,[1]Main!$F$6:$AB$119,19,0)) = 0, "", VLOOKUP($B32,[1]Main!$F$6:$AB$119,19,0))</f>
        <v>Eduardo, Giorgio</v>
      </c>
      <c r="K32" t="str">
        <f ca="1">IF(LEN(VLOOKUP($B32,[1]Main!$F$6:$AB$119,20,0)) = 0, "", VLOOKUP($B32,[1]Main!$F$6:$AB$119,20,0))</f>
        <v>Frederik</v>
      </c>
      <c r="L32" t="str">
        <f ca="1">IF(LEN(VLOOKUP($B32,[1]Main!$F$6:$AB$119,21,0)) = 0, "", VLOOKUP($B32,[1]Main!$F$6:$AB$119,21,0))</f>
        <v>Ulf</v>
      </c>
      <c r="M32" t="str">
        <f ca="1">IF(LEN(VLOOKUP($B32,[1]Main!$F$6:$AB$119,22,0)) = 0, "", VLOOKUP($B32,[1]Main!$F$6:$AB$119,22,0))</f>
        <v/>
      </c>
      <c r="N32" t="str">
        <f ca="1">IF(LEN(VLOOKUP($B32,[1]Main!$F$6:$AB$119,23,0)) = 0, "", VLOOKUP($B32,[1]Main!$F$6:$AB$119,23,0))</f>
        <v/>
      </c>
      <c r="O32" s="22">
        <f ca="1">VLOOKUP($B32,overview!$B$2:$W$32,14,0)</f>
        <v>1.4</v>
      </c>
      <c r="P32" s="22">
        <f ca="1">VLOOKUP($B32,overview!$B$2:$W$32,15,0)</f>
        <v>0.23400000000000001</v>
      </c>
      <c r="Q32" s="22">
        <f ca="1">VLOOKUP($B32,overview!$B$2:$W$32,16,0)</f>
        <v>2.2999999999999998</v>
      </c>
      <c r="R32" s="22">
        <f ca="1">VLOOKUP($B32,overview!$B$2:$W$32,17,0)</f>
        <v>2.2799999999999998</v>
      </c>
      <c r="S32" s="22">
        <f ca="1">VLOOKUP($B32,overview!$B$2:$W$32,18,0)</f>
        <v>0.02</v>
      </c>
      <c r="T32" s="22">
        <f ca="1">VLOOKUP($B32,overview!$B$2:$W$32,19,0)</f>
        <v>0</v>
      </c>
      <c r="U32" s="22">
        <f ca="1">VLOOKUP($B32,overview!$B$2:$W$32,20,0)</f>
        <v>1.1399999999999999</v>
      </c>
      <c r="V32" t="str">
        <f ca="1">VLOOKUP($B32,overview!$B$2:$W$32,21,0)</f>
        <v>Battery Karlshamn - Hydro II++</v>
      </c>
      <c r="W32" t="str">
        <f ca="1">VLOOKUP($B32,overview!$B$2:$W$32,22,0)</f>
        <v>https://uniper.sharepoint.com/:p:/r/sites/OGrp_RiskManagement-InvestmentAppraisal/Shared%20Documents/General/Asset_Management_and_Operations/Nordic/Battery%20Karlshamn/Risk%20slide%20-%20sFD%20Battery%20Karlshamn.pptx?d=wfdca3bcd6e5a4ab3b027ecabb9fef378&amp;csf=1&amp;web=1&amp;e=S1Yw1h'</v>
      </c>
    </row>
    <row r="33" spans="1:23">
      <c r="A33" s="14">
        <f ca="1"/>
        <v>45091</v>
      </c>
      <c r="B33" t="str">
        <f ca="1"/>
        <v>SD 2 CNQ CCS</v>
      </c>
      <c r="C33" t="str">
        <f ca="1">IF(LEN(VLOOKUP($B33,[1]Main!$F$6:$AB$119,3,0)) = 0, "", VLOOKUP($B33,[1]Main!$F$6:$AB$119,3,0))</f>
        <v>UK</v>
      </c>
      <c r="D33" t="str">
        <f ca="1">IF(LEN(VLOOKUP($B33,[1]Main!$F$6:$AB$119,4,0)) = 0, "", VLOOKUP($B33,[1]Main!$F$6:$AB$119,4,0))</f>
        <v>SD</v>
      </c>
      <c r="E33" t="str">
        <f ca="1">IF(LEN(VLOOKUP($B33,[1]Main!$F$6:$AB$119,5,0)) = 0, "", VLOOKUP($B33,[1]Main!$F$6:$AB$119,5,0))</f>
        <v/>
      </c>
      <c r="F33" t="str">
        <f ca="1">IF(LEN(VLOOKUP($B33,[1]Main!$F$6:$AB$119,7,0)) = 0, "", VLOOKUP($B33,[1]Main!$F$6:$AB$119,7,0))</f>
        <v>Asset management</v>
      </c>
      <c r="G33" t="str">
        <f ca="1">IF(LEN(VLOOKUP($B33,[1]Main!$F$6:$AB$119,8,0)) = 0, "", VLOOKUP($B33,[1]Main!$F$6:$AB$119,8,0))</f>
        <v/>
      </c>
      <c r="H33" t="str">
        <f ca="1">IF(LEN(VLOOKUP($B33,[1]Main!$F$6:$AB$119,12,0)) = 0, "", VLOOKUP($B33,[1]Main!$F$6:$AB$119,12,0))</f>
        <v>Approved</v>
      </c>
      <c r="I33" t="str">
        <f ca="1">IF(LEN(VLOOKUP($B33,[1]Main!$F$6:$AB$119,18,0)) = 0, "", VLOOKUP($B33,[1]Main!$F$6:$AB$119,18,0))</f>
        <v>Franziska</v>
      </c>
      <c r="J33" t="str">
        <f ca="1">IF(LEN(VLOOKUP($B33,[1]Main!$F$6:$AB$119,19,0)) = 0, "", VLOOKUP($B33,[1]Main!$F$6:$AB$119,19,0))</f>
        <v>Franziska</v>
      </c>
      <c r="K33" t="str">
        <f ca="1">IF(LEN(VLOOKUP($B33,[1]Main!$F$6:$AB$119,20,0)) = 0, "", VLOOKUP($B33,[1]Main!$F$6:$AB$119,20,0))</f>
        <v>Martina</v>
      </c>
      <c r="L33" t="str">
        <f ca="1">IF(LEN(VLOOKUP($B33,[1]Main!$F$6:$AB$119,21,0)) = 0, "", VLOOKUP($B33,[1]Main!$F$6:$AB$119,21,0))</f>
        <v/>
      </c>
      <c r="M33" t="str">
        <f ca="1">IF(LEN(VLOOKUP($B33,[1]Main!$F$6:$AB$119,22,0)) = 0, "", VLOOKUP($B33,[1]Main!$F$6:$AB$119,22,0))</f>
        <v/>
      </c>
      <c r="N33" t="str">
        <f ca="1">IF(LEN(VLOOKUP($B33,[1]Main!$F$6:$AB$119,23,0)) = 0, "", VLOOKUP($B33,[1]Main!$F$6:$AB$119,23,0))</f>
        <v/>
      </c>
      <c r="O33" s="22">
        <f ca="1">VLOOKUP($B33,overview!$B$2:$W$32,14,0)</f>
        <v>0</v>
      </c>
      <c r="P33" s="22">
        <f ca="1">VLOOKUP($B33,overview!$B$2:$W$32,15,0)</f>
        <v>0</v>
      </c>
      <c r="Q33" s="22">
        <f ca="1">VLOOKUP($B33,overview!$B$2:$W$32,16,0)</f>
        <v>0</v>
      </c>
      <c r="R33" s="22">
        <f ca="1">VLOOKUP($B33,overview!$B$2:$W$32,17,0)</f>
        <v>0</v>
      </c>
      <c r="S33" s="22">
        <f ca="1">VLOOKUP($B33,overview!$B$2:$W$32,18,0)</f>
        <v>0</v>
      </c>
      <c r="T33" s="22">
        <f ca="1">VLOOKUP($B33,overview!$B$2:$W$32,19,0)</f>
        <v>0</v>
      </c>
      <c r="U33" s="22">
        <f ca="1">VLOOKUP($B33,overview!$B$2:$W$32,20,0)</f>
        <v>0</v>
      </c>
      <c r="V33" t="str">
        <f ca="1">VLOOKUP($B33,overview!$B$2:$W$32,21,0)</f>
        <v>2 CNQ CCS</v>
      </c>
      <c r="W33">
        <f ca="1">VLOOKUP($B33,overview!$B$2:$W$32,22,0)</f>
        <v>0</v>
      </c>
    </row>
    <row r="34" spans="1:23">
      <c r="A34" s="14">
        <f ca="1"/>
        <v>45091</v>
      </c>
      <c r="B34" t="str">
        <f ca="1"/>
        <v>SD CERES</v>
      </c>
      <c r="C34" t="str">
        <f ca="1">IF(LEN(VLOOKUP($B34,[1]Main!$F$6:$AB$119,3,0)) = 0, "", VLOOKUP($B34,[1]Main!$F$6:$AB$119,3,0))</f>
        <v>GER</v>
      </c>
      <c r="D34" t="str">
        <f ca="1">IF(LEN(VLOOKUP($B34,[1]Main!$F$6:$AB$119,4,0)) = 0, "", VLOOKUP($B34,[1]Main!$F$6:$AB$119,4,0))</f>
        <v>SD</v>
      </c>
      <c r="E34" t="str">
        <f ca="1">IF(LEN(VLOOKUP($B34,[1]Main!$F$6:$AB$119,5,0)) = 0, "", VLOOKUP($B34,[1]Main!$F$6:$AB$119,5,0))</f>
        <v>SD Approving Body</v>
      </c>
      <c r="F34" t="str">
        <f ca="1">IF(LEN(VLOOKUP($B34,[1]Main!$F$6:$AB$119,7,0)) = 0, "", VLOOKUP($B34,[1]Main!$F$6:$AB$119,7,0))</f>
        <v>M&amp;A</v>
      </c>
      <c r="G34" t="str">
        <f ca="1">IF(LEN(VLOOKUP($B34,[1]Main!$F$6:$AB$119,8,0)) = 0, "", VLOOKUP($B34,[1]Main!$F$6:$AB$119,8,0))</f>
        <v>Ernesto Soria Lopez/Julia Ringel</v>
      </c>
      <c r="H34" t="str">
        <f ca="1">IF(LEN(VLOOKUP($B34,[1]Main!$F$6:$AB$119,12,0)) = 0, "", VLOOKUP($B34,[1]Main!$F$6:$AB$119,12,0))</f>
        <v>Rejected</v>
      </c>
      <c r="I34" t="str">
        <f ca="1">IF(LEN(VLOOKUP($B34,[1]Main!$F$6:$AB$119,18,0)) = 0, "", VLOOKUP($B34,[1]Main!$F$6:$AB$119,18,0))</f>
        <v>Sergii</v>
      </c>
      <c r="J34" t="str">
        <f ca="1">IF(LEN(VLOOKUP($B34,[1]Main!$F$6:$AB$119,19,0)) = 0, "", VLOOKUP($B34,[1]Main!$F$6:$AB$119,19,0))</f>
        <v xml:space="preserve">Walter, Giorgio </v>
      </c>
      <c r="K34" t="str">
        <f ca="1">IF(LEN(VLOOKUP($B34,[1]Main!$F$6:$AB$119,20,0)) = 0, "", VLOOKUP($B34,[1]Main!$F$6:$AB$119,20,0))</f>
        <v>Ann-Christine</v>
      </c>
      <c r="L34" t="str">
        <f ca="1">IF(LEN(VLOOKUP($B34,[1]Main!$F$6:$AB$119,21,0)) = 0, "", VLOOKUP($B34,[1]Main!$F$6:$AB$119,21,0))</f>
        <v>?</v>
      </c>
      <c r="M34" t="str">
        <f ca="1">IF(LEN(VLOOKUP($B34,[1]Main!$F$6:$AB$119,22,0)) = 0, "", VLOOKUP($B34,[1]Main!$F$6:$AB$119,22,0))</f>
        <v/>
      </c>
      <c r="N34" t="str">
        <f ca="1">IF(LEN(VLOOKUP($B34,[1]Main!$F$6:$AB$119,23,0)) = 0, "", VLOOKUP($B34,[1]Main!$F$6:$AB$119,23,0))</f>
        <v/>
      </c>
      <c r="O34" s="22">
        <f ca="1">VLOOKUP($B34,overview!$B$2:$W$32,14,0)</f>
        <v>0</v>
      </c>
      <c r="P34" s="22">
        <f ca="1">VLOOKUP($B34,overview!$B$2:$W$32,15,0)</f>
        <v>0</v>
      </c>
      <c r="Q34" s="22">
        <f ca="1">VLOOKUP($B34,overview!$B$2:$W$32,16,0)</f>
        <v>0</v>
      </c>
      <c r="R34" s="22">
        <f ca="1">VLOOKUP($B34,overview!$B$2:$W$32,17,0)</f>
        <v>0</v>
      </c>
      <c r="S34" s="22">
        <f ca="1">VLOOKUP($B34,overview!$B$2:$W$32,18,0)</f>
        <v>0</v>
      </c>
      <c r="T34" s="22">
        <f ca="1">VLOOKUP($B34,overview!$B$2:$W$32,19,0)</f>
        <v>0</v>
      </c>
      <c r="U34" s="22">
        <f ca="1">VLOOKUP($B34,overview!$B$2:$W$32,20,0)</f>
        <v>0</v>
      </c>
      <c r="V34" t="str">
        <f ca="1">VLOOKUP($B34,overview!$B$2:$W$32,21,0)</f>
        <v>CERES</v>
      </c>
      <c r="W34">
        <f ca="1">VLOOKUP($B34,overview!$B$2:$W$32,22,0)</f>
        <v>0</v>
      </c>
    </row>
    <row r="35" spans="1:23">
      <c r="A35" s="14">
        <f ca="1"/>
        <v>45091</v>
      </c>
      <c r="B35" t="str">
        <f ca="1"/>
        <v>FD EnergiePark - Project Air</v>
      </c>
      <c r="C35" t="str">
        <f ca="1">IF(LEN(VLOOKUP($B35,[1]Main!$F$6:$AB$119,3,0)) = 0, "", VLOOKUP($B35,[1]Main!$F$6:$AB$119,3,0))</f>
        <v>SWE</v>
      </c>
      <c r="D35" t="str">
        <f ca="1">IF(LEN(VLOOKUP($B35,[1]Main!$F$6:$AB$119,4,0)) = 0, "", VLOOKUP($B35,[1]Main!$F$6:$AB$119,4,0))</f>
        <v>FD</v>
      </c>
      <c r="E35" t="str">
        <f ca="1">IF(LEN(VLOOKUP($B35,[1]Main!$F$6:$AB$119,5,0)) = 0, "", VLOOKUP($B35,[1]Main!$F$6:$AB$119,5,0))</f>
        <v>BoM</v>
      </c>
      <c r="F35" t="str">
        <f ca="1">IF(LEN(VLOOKUP($B35,[1]Main!$F$6:$AB$119,7,0)) = 0, "", VLOOKUP($B35,[1]Main!$F$6:$AB$119,7,0))</f>
        <v>Innovation</v>
      </c>
      <c r="G35" t="str">
        <f ca="1">IF(LEN(VLOOKUP($B35,[1]Main!$F$6:$AB$119,8,0)) = 0, "", VLOOKUP($B35,[1]Main!$F$6:$AB$119,8,0))</f>
        <v>Ybrayeva, Perizat</v>
      </c>
      <c r="H35" t="str">
        <f ca="1">IF(LEN(VLOOKUP($B35,[1]Main!$F$6:$AB$119,12,0)) = 0, "", VLOOKUP($B35,[1]Main!$F$6:$AB$119,12,0))</f>
        <v>Conditional</v>
      </c>
      <c r="I35" t="str">
        <f ca="1">IF(LEN(VLOOKUP($B35,[1]Main!$F$6:$AB$119,18,0)) = 0, "", VLOOKUP($B35,[1]Main!$F$6:$AB$119,18,0))</f>
        <v>Frederik</v>
      </c>
      <c r="J35" t="str">
        <f ca="1">IF(LEN(VLOOKUP($B35,[1]Main!$F$6:$AB$119,19,0)) = 0, "", VLOOKUP($B35,[1]Main!$F$6:$AB$119,19,0))</f>
        <v>Michael</v>
      </c>
      <c r="K35" t="str">
        <f ca="1">IF(LEN(VLOOKUP($B35,[1]Main!$F$6:$AB$119,20,0)) = 0, "", VLOOKUP($B35,[1]Main!$F$6:$AB$119,20,0))</f>
        <v>Frederik</v>
      </c>
      <c r="L35" t="str">
        <f ca="1">IF(LEN(VLOOKUP($B35,[1]Main!$F$6:$AB$119,21,0)) = 0, "", VLOOKUP($B35,[1]Main!$F$6:$AB$119,21,0))</f>
        <v>Ulf</v>
      </c>
      <c r="M35" t="str">
        <f ca="1">IF(LEN(VLOOKUP($B35,[1]Main!$F$6:$AB$119,22,0)) = 0, "", VLOOKUP($B35,[1]Main!$F$6:$AB$119,22,0))</f>
        <v/>
      </c>
      <c r="N35" t="str">
        <f ca="1">IF(LEN(VLOOKUP($B35,[1]Main!$F$6:$AB$119,23,0)) = 0, "", VLOOKUP($B35,[1]Main!$F$6:$AB$119,23,0))</f>
        <v/>
      </c>
      <c r="O35" s="22" t="e">
        <f ca="1">VLOOKUP($B35,overview!$B$2:$W$32,14,0)</f>
        <v>#N/A</v>
      </c>
      <c r="P35" s="22" t="e">
        <f ca="1">VLOOKUP($B35,overview!$B$2:$W$32,15,0)</f>
        <v>#N/A</v>
      </c>
      <c r="Q35" s="22" t="e">
        <f ca="1">VLOOKUP($B35,overview!$B$2:$W$32,16,0)</f>
        <v>#N/A</v>
      </c>
      <c r="R35" s="22" t="e">
        <f ca="1">VLOOKUP($B35,overview!$B$2:$W$32,17,0)</f>
        <v>#N/A</v>
      </c>
      <c r="S35" s="22" t="e">
        <f ca="1">VLOOKUP($B35,overview!$B$2:$W$32,18,0)</f>
        <v>#N/A</v>
      </c>
      <c r="T35" s="22" t="e">
        <f ca="1">VLOOKUP($B35,overview!$B$2:$W$32,19,0)</f>
        <v>#N/A</v>
      </c>
      <c r="U35" s="22" t="e">
        <f ca="1">VLOOKUP($B35,overview!$B$2:$W$32,20,0)</f>
        <v>#N/A</v>
      </c>
      <c r="V35" t="e">
        <f ca="1">VLOOKUP($B35,overview!$B$2:$W$32,21,0)</f>
        <v>#N/A</v>
      </c>
      <c r="W35" t="e">
        <f ca="1">VLOOKUP($B35,overview!$B$2:$W$32,22,0)</f>
        <v>#N/A</v>
      </c>
    </row>
    <row r="36" spans="1:23">
      <c r="A36" s="14">
        <f ca="1"/>
        <v>45111</v>
      </c>
      <c r="B36" t="str">
        <f ca="1"/>
        <v>BS SD Hyqvis</v>
      </c>
      <c r="C36" t="str">
        <f ca="1">IF(LEN(VLOOKUP($B36,[1]Main!$F$6:$AB$119,3,0)) = 0, "", VLOOKUP($B36,[1]Main!$F$6:$AB$119,3,0))</f>
        <v>GER</v>
      </c>
      <c r="D36" t="str">
        <f ca="1">IF(LEN(VLOOKUP($B36,[1]Main!$F$6:$AB$119,4,0)) = 0, "", VLOOKUP($B36,[1]Main!$F$6:$AB$119,4,0))</f>
        <v>BS</v>
      </c>
      <c r="E36" t="str">
        <f ca="1">IF(LEN(VLOOKUP($B36,[1]Main!$F$6:$AB$119,5,0)) = 0, "", VLOOKUP($B36,[1]Main!$F$6:$AB$119,5,0))</f>
        <v>BoM</v>
      </c>
      <c r="F36" t="str">
        <f ca="1">IF(LEN(VLOOKUP($B36,[1]Main!$F$6:$AB$119,7,0)) = 0, "", VLOOKUP($B36,[1]Main!$F$6:$AB$119,7,0))</f>
        <v>Liqvis</v>
      </c>
      <c r="G36" t="str">
        <f ca="1">IF(LEN(VLOOKUP($B36,[1]Main!$F$6:$AB$119,8,0)) = 0, "", VLOOKUP($B36,[1]Main!$F$6:$AB$119,8,0))</f>
        <v>Ghodami, Mohi</v>
      </c>
      <c r="H36" t="str">
        <f ca="1">IF(LEN(VLOOKUP($B36,[1]Main!$F$6:$AB$119,12,0)) = 0, "", VLOOKUP($B36,[1]Main!$F$6:$AB$119,12,0))</f>
        <v>Open</v>
      </c>
      <c r="I36" t="str">
        <f ca="1">IF(LEN(VLOOKUP($B36,[1]Main!$F$6:$AB$119,18,0)) = 0, "", VLOOKUP($B36,[1]Main!$F$6:$AB$119,18,0))</f>
        <v>Sergii</v>
      </c>
      <c r="J36" t="str">
        <f ca="1">IF(LEN(VLOOKUP($B36,[1]Main!$F$6:$AB$119,19,0)) = 0, "", VLOOKUP($B36,[1]Main!$F$6:$AB$119,19,0))</f>
        <v>Giorgio, Walter</v>
      </c>
      <c r="K36" t="str">
        <f ca="1">IF(LEN(VLOOKUP($B36,[1]Main!$F$6:$AB$119,20,0)) = 0, "", VLOOKUP($B36,[1]Main!$F$6:$AB$119,20,0))</f>
        <v>Nicolas, Damian</v>
      </c>
      <c r="L36" t="str">
        <f ca="1">IF(LEN(VLOOKUP($B36,[1]Main!$F$6:$AB$119,21,0)) = 0, "", VLOOKUP($B36,[1]Main!$F$6:$AB$119,21,0))</f>
        <v/>
      </c>
      <c r="M36" t="str">
        <f ca="1">IF(LEN(VLOOKUP($B36,[1]Main!$F$6:$AB$119,22,0)) = 0, "", VLOOKUP($B36,[1]Main!$F$6:$AB$119,22,0))</f>
        <v/>
      </c>
      <c r="N36" t="str">
        <f ca="1">IF(LEN(VLOOKUP($B36,[1]Main!$F$6:$AB$119,23,0)) = 0, "", VLOOKUP($B36,[1]Main!$F$6:$AB$119,23,0))</f>
        <v/>
      </c>
      <c r="O36" s="22" t="e">
        <f ca="1">VLOOKUP($B36,overview!$B$2:$W$32,14,0)</f>
        <v>#N/A</v>
      </c>
      <c r="P36" s="22" t="e">
        <f ca="1">VLOOKUP($B36,overview!$B$2:$W$32,15,0)</f>
        <v>#N/A</v>
      </c>
      <c r="Q36" s="22" t="e">
        <f ca="1">VLOOKUP($B36,overview!$B$2:$W$32,16,0)</f>
        <v>#N/A</v>
      </c>
      <c r="R36" s="22" t="e">
        <f ca="1">VLOOKUP($B36,overview!$B$2:$W$32,17,0)</f>
        <v>#N/A</v>
      </c>
      <c r="S36" s="22" t="e">
        <f ca="1">VLOOKUP($B36,overview!$B$2:$W$32,18,0)</f>
        <v>#N/A</v>
      </c>
      <c r="T36" s="22" t="e">
        <f ca="1">VLOOKUP($B36,overview!$B$2:$W$32,19,0)</f>
        <v>#N/A</v>
      </c>
      <c r="U36" s="22" t="e">
        <f ca="1">VLOOKUP($B36,overview!$B$2:$W$32,20,0)</f>
        <v>#N/A</v>
      </c>
      <c r="V36" t="e">
        <f ca="1">VLOOKUP($B36,overview!$B$2:$W$32,21,0)</f>
        <v>#N/A</v>
      </c>
      <c r="W36" t="e">
        <f ca="1">VLOOKUP($B36,overview!$B$2:$W$32,22,0)</f>
        <v>#N/A</v>
      </c>
    </row>
    <row r="37" spans="1:23">
      <c r="A37" s="14">
        <f ca="1"/>
        <v>45111</v>
      </c>
      <c r="B37" t="str">
        <f ca="1"/>
        <v xml:space="preserve">FD Replacement VK03/VK04 </v>
      </c>
      <c r="C37" t="str">
        <f ca="1">IF(LEN(VLOOKUP($B37,[1]Main!$F$6:$AB$119,3,0)) = 0, "", VLOOKUP($B37,[1]Main!$F$6:$AB$119,3,0))</f>
        <v>GER</v>
      </c>
      <c r="D37" t="str">
        <f ca="1">IF(LEN(VLOOKUP($B37,[1]Main!$F$6:$AB$119,4,0)) = 0, "", VLOOKUP($B37,[1]Main!$F$6:$AB$119,4,0))</f>
        <v>FD</v>
      </c>
      <c r="E37" t="str">
        <f ca="1">IF(LEN(VLOOKUP($B37,[1]Main!$F$6:$AB$119,5,0)) = 0, "", VLOOKUP($B37,[1]Main!$F$6:$AB$119,5,0))</f>
        <v>BoM</v>
      </c>
      <c r="F37" t="str">
        <f ca="1">IF(LEN(VLOOKUP($B37,[1]Main!$F$6:$AB$119,7,0)) = 0, "", VLOOKUP($B37,[1]Main!$F$6:$AB$119,7,0))</f>
        <v>UST</v>
      </c>
      <c r="G37" t="str">
        <f ca="1">IF(LEN(VLOOKUP($B37,[1]Main!$F$6:$AB$119,8,0)) = 0, "", VLOOKUP($B37,[1]Main!$F$6:$AB$119,8,0))</f>
        <v>Klaus Peine, Bastian Haubner</v>
      </c>
      <c r="H37" t="str">
        <f ca="1">IF(LEN(VLOOKUP($B37,[1]Main!$F$6:$AB$119,12,0)) = 0, "", VLOOKUP($B37,[1]Main!$F$6:$AB$119,12,0))</f>
        <v>Approved</v>
      </c>
      <c r="I37" t="str">
        <f ca="1">IF(LEN(VLOOKUP($B37,[1]Main!$F$6:$AB$119,18,0)) = 0, "", VLOOKUP($B37,[1]Main!$F$6:$AB$119,18,0))</f>
        <v>Svetlana</v>
      </c>
      <c r="J37" t="str">
        <f ca="1">IF(LEN(VLOOKUP($B37,[1]Main!$F$6:$AB$119,19,0)) = 0, "", VLOOKUP($B37,[1]Main!$F$6:$AB$119,19,0))</f>
        <v>Rahul</v>
      </c>
      <c r="K37" t="str">
        <f ca="1">IF(LEN(VLOOKUP($B37,[1]Main!$F$6:$AB$119,20,0)) = 0, "", VLOOKUP($B37,[1]Main!$F$6:$AB$119,20,0))</f>
        <v>Svetlana</v>
      </c>
      <c r="L37" t="str">
        <f ca="1">IF(LEN(VLOOKUP($B37,[1]Main!$F$6:$AB$119,21,0)) = 0, "", VLOOKUP($B37,[1]Main!$F$6:$AB$119,21,0))</f>
        <v/>
      </c>
      <c r="M37" t="str">
        <f ca="1">IF(LEN(VLOOKUP($B37,[1]Main!$F$6:$AB$119,22,0)) = 0, "", VLOOKUP($B37,[1]Main!$F$6:$AB$119,22,0))</f>
        <v/>
      </c>
      <c r="N37" t="str">
        <f ca="1">IF(LEN(VLOOKUP($B37,[1]Main!$F$6:$AB$119,23,0)) = 0, "", VLOOKUP($B37,[1]Main!$F$6:$AB$119,23,0))</f>
        <v/>
      </c>
      <c r="O37" s="22" t="e">
        <f ca="1">VLOOKUP($B37,overview!$B$2:$W$32,14,0)</f>
        <v>#N/A</v>
      </c>
      <c r="P37" s="22" t="e">
        <f ca="1">VLOOKUP($B37,overview!$B$2:$W$32,15,0)</f>
        <v>#N/A</v>
      </c>
      <c r="Q37" s="22" t="e">
        <f ca="1">VLOOKUP($B37,overview!$B$2:$W$32,16,0)</f>
        <v>#N/A</v>
      </c>
      <c r="R37" s="22" t="e">
        <f ca="1">VLOOKUP($B37,overview!$B$2:$W$32,17,0)</f>
        <v>#N/A</v>
      </c>
      <c r="S37" s="22" t="e">
        <f ca="1">VLOOKUP($B37,overview!$B$2:$W$32,18,0)</f>
        <v>#N/A</v>
      </c>
      <c r="T37" s="22" t="e">
        <f ca="1">VLOOKUP($B37,overview!$B$2:$W$32,19,0)</f>
        <v>#N/A</v>
      </c>
      <c r="U37" s="22" t="e">
        <f ca="1">VLOOKUP($B37,overview!$B$2:$W$32,20,0)</f>
        <v>#N/A</v>
      </c>
      <c r="V37" t="e">
        <f ca="1">VLOOKUP($B37,overview!$B$2:$W$32,21,0)</f>
        <v>#N/A</v>
      </c>
      <c r="W37" t="e">
        <f ca="1">VLOOKUP($B37,overview!$B$2:$W$32,22,0)</f>
        <v>#N/A</v>
      </c>
    </row>
    <row r="38" spans="1:23">
      <c r="A38" s="14">
        <f ca="1"/>
        <v>45114</v>
      </c>
      <c r="B38" t="str">
        <f ca="1"/>
        <v>SD2 Killingholme Masterplan Gen C</v>
      </c>
      <c r="C38" t="str">
        <f ca="1">IF(LEN(VLOOKUP($B38,[1]Main!$F$6:$AB$119,3,0)) = 0, "", VLOOKUP($B38,[1]Main!$F$6:$AB$119,3,0))</f>
        <v>UK</v>
      </c>
      <c r="D38" t="str">
        <f ca="1">IF(LEN(VLOOKUP($B38,[1]Main!$F$6:$AB$119,4,0)) = 0, "", VLOOKUP($B38,[1]Main!$F$6:$AB$119,4,0))</f>
        <v>SD</v>
      </c>
      <c r="E38" t="str">
        <f ca="1">IF(LEN(VLOOKUP($B38,[1]Main!$F$6:$AB$119,5,0)) = 0, "", VLOOKUP($B38,[1]Main!$F$6:$AB$119,5,0))</f>
        <v/>
      </c>
      <c r="F38" t="str">
        <f ca="1">IF(LEN(VLOOKUP($B38,[1]Main!$F$6:$AB$119,7,0)) = 0, "", VLOOKUP($B38,[1]Main!$F$6:$AB$119,7,0))</f>
        <v/>
      </c>
      <c r="G38" t="str">
        <f ca="1">IF(LEN(VLOOKUP($B38,[1]Main!$F$6:$AB$119,8,0)) = 0, "", VLOOKUP($B38,[1]Main!$F$6:$AB$119,8,0))</f>
        <v>Gavin Rowson</v>
      </c>
      <c r="H38" t="str">
        <f ca="1">IF(LEN(VLOOKUP($B38,[1]Main!$F$6:$AB$119,12,0)) = 0, "", VLOOKUP($B38,[1]Main!$F$6:$AB$119,12,0))</f>
        <v>Approved</v>
      </c>
      <c r="I38" t="str">
        <f ca="1">IF(LEN(VLOOKUP($B38,[1]Main!$F$6:$AB$119,18,0)) = 0, "", VLOOKUP($B38,[1]Main!$F$6:$AB$119,18,0))</f>
        <v>Franziska</v>
      </c>
      <c r="J38" t="str">
        <f ca="1">IF(LEN(VLOOKUP($B38,[1]Main!$F$6:$AB$119,19,0)) = 0, "", VLOOKUP($B38,[1]Main!$F$6:$AB$119,19,0))</f>
        <v>Franziska</v>
      </c>
      <c r="K38" t="str">
        <f ca="1">IF(LEN(VLOOKUP($B38,[1]Main!$F$6:$AB$119,20,0)) = 0, "", VLOOKUP($B38,[1]Main!$F$6:$AB$119,20,0))</f>
        <v>Nicolas</v>
      </c>
      <c r="L38" t="str">
        <f ca="1">IF(LEN(VLOOKUP($B38,[1]Main!$F$6:$AB$119,21,0)) = 0, "", VLOOKUP($B38,[1]Main!$F$6:$AB$119,21,0))</f>
        <v/>
      </c>
      <c r="M38" t="str">
        <f ca="1">IF(LEN(VLOOKUP($B38,[1]Main!$F$6:$AB$119,22,0)) = 0, "", VLOOKUP($B38,[1]Main!$F$6:$AB$119,22,0))</f>
        <v/>
      </c>
      <c r="N38" t="str">
        <f ca="1">IF(LEN(VLOOKUP($B38,[1]Main!$F$6:$AB$119,23,0)) = 0, "", VLOOKUP($B38,[1]Main!$F$6:$AB$119,23,0))</f>
        <v/>
      </c>
      <c r="O38" s="22" t="e">
        <f ca="1">VLOOKUP($B38,overview!$B$2:$W$32,14,0)</f>
        <v>#N/A</v>
      </c>
      <c r="P38" s="22" t="e">
        <f ca="1">VLOOKUP($B38,overview!$B$2:$W$32,15,0)</f>
        <v>#N/A</v>
      </c>
      <c r="Q38" s="22" t="e">
        <f ca="1">VLOOKUP($B38,overview!$B$2:$W$32,16,0)</f>
        <v>#N/A</v>
      </c>
      <c r="R38" s="22" t="e">
        <f ca="1">VLOOKUP($B38,overview!$B$2:$W$32,17,0)</f>
        <v>#N/A</v>
      </c>
      <c r="S38" s="22" t="e">
        <f ca="1">VLOOKUP($B38,overview!$B$2:$W$32,18,0)</f>
        <v>#N/A</v>
      </c>
      <c r="T38" s="22" t="e">
        <f ca="1">VLOOKUP($B38,overview!$B$2:$W$32,19,0)</f>
        <v>#N/A</v>
      </c>
      <c r="U38" s="22" t="e">
        <f ca="1">VLOOKUP($B38,overview!$B$2:$W$32,20,0)</f>
        <v>#N/A</v>
      </c>
      <c r="V38" t="e">
        <f ca="1">VLOOKUP($B38,overview!$B$2:$W$32,21,0)</f>
        <v>#N/A</v>
      </c>
      <c r="W38" t="e">
        <f ca="1">VLOOKUP($B38,overview!$B$2:$W$32,22,0)</f>
        <v>#N/A</v>
      </c>
    </row>
    <row r="39" spans="1:23">
      <c r="A39" s="14">
        <f ca="1"/>
        <v>45117</v>
      </c>
      <c r="B39" t="str">
        <f ca="1"/>
        <v>sFD AHEAD (Advanced Heat Pumps for Electrified and Decarbonized Heat)</v>
      </c>
      <c r="C39" t="str">
        <f ca="1">IF(LEN(VLOOKUP($B39,[1]Main!$F$6:$AB$119,3,0)) = 0, "", VLOOKUP($B39,[1]Main!$F$6:$AB$119,3,0))</f>
        <v>GER</v>
      </c>
      <c r="D39" t="str">
        <f ca="1">IF(LEN(VLOOKUP($B39,[1]Main!$F$6:$AB$119,4,0)) = 0, "", VLOOKUP($B39,[1]Main!$F$6:$AB$119,4,0))</f>
        <v>sFD</v>
      </c>
      <c r="E39" t="str">
        <f ca="1">IF(LEN(VLOOKUP($B39,[1]Main!$F$6:$AB$119,5,0)) = 0, "", VLOOKUP($B39,[1]Main!$F$6:$AB$119,5,0))</f>
        <v/>
      </c>
      <c r="F39" t="str">
        <f ca="1">IF(LEN(VLOOKUP($B39,[1]Main!$F$6:$AB$119,7,0)) = 0, "", VLOOKUP($B39,[1]Main!$F$6:$AB$119,7,0))</f>
        <v>Innovation</v>
      </c>
      <c r="G39" t="str">
        <f ca="1">IF(LEN(VLOOKUP($B39,[1]Main!$F$6:$AB$119,8,0)) = 0, "", VLOOKUP($B39,[1]Main!$F$6:$AB$119,8,0))</f>
        <v/>
      </c>
      <c r="H39" t="str">
        <f ca="1">IF(LEN(VLOOKUP($B39,[1]Main!$F$6:$AB$119,12,0)) = 0, "", VLOOKUP($B39,[1]Main!$F$6:$AB$119,12,0))</f>
        <v>Approved</v>
      </c>
      <c r="I39" t="str">
        <f ca="1">IF(LEN(VLOOKUP($B39,[1]Main!$F$6:$AB$119,18,0)) = 0, "", VLOOKUP($B39,[1]Main!$F$6:$AB$119,18,0))</f>
        <v>Viorela?</v>
      </c>
      <c r="J39" t="str">
        <f ca="1">IF(LEN(VLOOKUP($B39,[1]Main!$F$6:$AB$119,19,0)) = 0, "", VLOOKUP($B39,[1]Main!$F$6:$AB$119,19,0))</f>
        <v>Michael</v>
      </c>
      <c r="K39" t="str">
        <f ca="1">IF(LEN(VLOOKUP($B39,[1]Main!$F$6:$AB$119,20,0)) = 0, "", VLOOKUP($B39,[1]Main!$F$6:$AB$119,20,0))</f>
        <v>Nicolas</v>
      </c>
      <c r="L39" t="str">
        <f ca="1">IF(LEN(VLOOKUP($B39,[1]Main!$F$6:$AB$119,21,0)) = 0, "", VLOOKUP($B39,[1]Main!$F$6:$AB$119,21,0))</f>
        <v/>
      </c>
      <c r="M39" t="str">
        <f ca="1">IF(LEN(VLOOKUP($B39,[1]Main!$F$6:$AB$119,22,0)) = 0, "", VLOOKUP($B39,[1]Main!$F$6:$AB$119,22,0))</f>
        <v/>
      </c>
      <c r="N39" t="str">
        <f ca="1">IF(LEN(VLOOKUP($B39,[1]Main!$F$6:$AB$119,23,0)) = 0, "", VLOOKUP($B39,[1]Main!$F$6:$AB$119,23,0))</f>
        <v/>
      </c>
      <c r="O39" s="22" t="e">
        <f ca="1">VLOOKUP($B39,overview!$B$2:$W$32,14,0)</f>
        <v>#N/A</v>
      </c>
      <c r="P39" s="22" t="e">
        <f ca="1">VLOOKUP($B39,overview!$B$2:$W$32,15,0)</f>
        <v>#N/A</v>
      </c>
      <c r="Q39" s="22" t="e">
        <f ca="1">VLOOKUP($B39,overview!$B$2:$W$32,16,0)</f>
        <v>#N/A</v>
      </c>
      <c r="R39" s="22" t="e">
        <f ca="1">VLOOKUP($B39,overview!$B$2:$W$32,17,0)</f>
        <v>#N/A</v>
      </c>
      <c r="S39" s="22" t="e">
        <f ca="1">VLOOKUP($B39,overview!$B$2:$W$32,18,0)</f>
        <v>#N/A</v>
      </c>
      <c r="T39" s="22" t="e">
        <f ca="1">VLOOKUP($B39,overview!$B$2:$W$32,19,0)</f>
        <v>#N/A</v>
      </c>
      <c r="U39" s="22" t="e">
        <f ca="1">VLOOKUP($B39,overview!$B$2:$W$32,20,0)</f>
        <v>#N/A</v>
      </c>
      <c r="V39" t="e">
        <f ca="1">VLOOKUP($B39,overview!$B$2:$W$32,21,0)</f>
        <v>#N/A</v>
      </c>
      <c r="W39" t="e">
        <f ca="1">VLOOKUP($B39,overview!$B$2:$W$32,22,0)</f>
        <v>#N/A</v>
      </c>
    </row>
    <row r="40" spans="1:23">
      <c r="A40" s="14">
        <f ca="1"/>
        <v>45125</v>
      </c>
      <c r="B40" t="str">
        <f ca="1"/>
        <v>FD Liquid wind</v>
      </c>
      <c r="C40" t="str">
        <f ca="1">IF(LEN(VLOOKUP($B40,[1]Main!$F$6:$AB$119,3,0)) = 0, "", VLOOKUP($B40,[1]Main!$F$6:$AB$119,3,0))</f>
        <v>SWE</v>
      </c>
      <c r="D40" t="str">
        <f ca="1">IF(LEN(VLOOKUP($B40,[1]Main!$F$6:$AB$119,4,0)) = 0, "", VLOOKUP($B40,[1]Main!$F$6:$AB$119,4,0))</f>
        <v/>
      </c>
      <c r="E40" t="str">
        <f ca="1">IF(LEN(VLOOKUP($B40,[1]Main!$F$6:$AB$119,5,0)) = 0, "", VLOOKUP($B40,[1]Main!$F$6:$AB$119,5,0))</f>
        <v/>
      </c>
      <c r="F40" t="str">
        <f ca="1">IF(LEN(VLOOKUP($B40,[1]Main!$F$6:$AB$119,7,0)) = 0, "", VLOOKUP($B40,[1]Main!$F$6:$AB$119,7,0))</f>
        <v>M&amp;A</v>
      </c>
      <c r="G40" t="str">
        <f ca="1">IF(LEN(VLOOKUP($B40,[1]Main!$F$6:$AB$119,8,0)) = 0, "", VLOOKUP($B40,[1]Main!$F$6:$AB$119,8,0))</f>
        <v>Kai Baumgarte</v>
      </c>
      <c r="H40" t="str">
        <f ca="1">IF(LEN(VLOOKUP($B40,[1]Main!$F$6:$AB$119,12,0)) = 0, "", VLOOKUP($B40,[1]Main!$F$6:$AB$119,12,0))</f>
        <v>Cancelled</v>
      </c>
      <c r="I40" t="str">
        <f ca="1">IF(LEN(VLOOKUP($B40,[1]Main!$F$6:$AB$119,18,0)) = 0, "", VLOOKUP($B40,[1]Main!$F$6:$AB$119,18,0))</f>
        <v>Franziska</v>
      </c>
      <c r="J40" t="str">
        <f ca="1">IF(LEN(VLOOKUP($B40,[1]Main!$F$6:$AB$119,19,0)) = 0, "", VLOOKUP($B40,[1]Main!$F$6:$AB$119,19,0))</f>
        <v>Franziska</v>
      </c>
      <c r="K40" t="str">
        <f ca="1">IF(LEN(VLOOKUP($B40,[1]Main!$F$6:$AB$119,20,0)) = 0, "", VLOOKUP($B40,[1]Main!$F$6:$AB$119,20,0))</f>
        <v>Martina</v>
      </c>
      <c r="L40" t="str">
        <f ca="1">IF(LEN(VLOOKUP($B40,[1]Main!$F$6:$AB$119,21,0)) = 0, "", VLOOKUP($B40,[1]Main!$F$6:$AB$119,21,0))</f>
        <v/>
      </c>
      <c r="M40" t="str">
        <f ca="1">IF(LEN(VLOOKUP($B40,[1]Main!$F$6:$AB$119,22,0)) = 0, "", VLOOKUP($B40,[1]Main!$F$6:$AB$119,22,0))</f>
        <v/>
      </c>
      <c r="N40" t="str">
        <f ca="1">IF(LEN(VLOOKUP($B40,[1]Main!$F$6:$AB$119,23,0)) = 0, "", VLOOKUP($B40,[1]Main!$F$6:$AB$119,23,0))</f>
        <v/>
      </c>
      <c r="O40" s="22" t="e">
        <f ca="1">VLOOKUP($B40,overview!$B$2:$W$32,14,0)</f>
        <v>#N/A</v>
      </c>
      <c r="P40" s="22" t="e">
        <f ca="1">VLOOKUP($B40,overview!$B$2:$W$32,15,0)</f>
        <v>#N/A</v>
      </c>
      <c r="Q40" s="22" t="e">
        <f ca="1">VLOOKUP($B40,overview!$B$2:$W$32,16,0)</f>
        <v>#N/A</v>
      </c>
      <c r="R40" s="22" t="e">
        <f ca="1">VLOOKUP($B40,overview!$B$2:$W$32,17,0)</f>
        <v>#N/A</v>
      </c>
      <c r="S40" s="22" t="e">
        <f ca="1">VLOOKUP($B40,overview!$B$2:$W$32,18,0)</f>
        <v>#N/A</v>
      </c>
      <c r="T40" s="22" t="e">
        <f ca="1">VLOOKUP($B40,overview!$B$2:$W$32,19,0)</f>
        <v>#N/A</v>
      </c>
      <c r="U40" s="22" t="e">
        <f ca="1">VLOOKUP($B40,overview!$B$2:$W$32,20,0)</f>
        <v>#N/A</v>
      </c>
      <c r="V40" t="e">
        <f ca="1">VLOOKUP($B40,overview!$B$2:$W$32,21,0)</f>
        <v>#N/A</v>
      </c>
      <c r="W40" t="e">
        <f ca="1">VLOOKUP($B40,overview!$B$2:$W$32,22,0)</f>
        <v>#N/A</v>
      </c>
    </row>
    <row r="41" spans="1:23">
      <c r="A41" s="14">
        <f ca="1"/>
        <v>45131</v>
      </c>
      <c r="B41" t="str">
        <f ca="1"/>
        <v xml:space="preserve">mini-FD Polish capacity market </v>
      </c>
      <c r="C41" t="str">
        <f ca="1">IF(LEN(VLOOKUP($B41,[1]Main!$F$6:$AB$119,3,0)) = 0, "", VLOOKUP($B41,[1]Main!$F$6:$AB$119,3,0))</f>
        <v>PL</v>
      </c>
      <c r="D41" t="str">
        <f ca="1">IF(LEN(VLOOKUP($B41,[1]Main!$F$6:$AB$119,4,0)) = 0, "", VLOOKUP($B41,[1]Main!$F$6:$AB$119,4,0))</f>
        <v>sFD</v>
      </c>
      <c r="E41" t="str">
        <f ca="1">IF(LEN(VLOOKUP($B41,[1]Main!$F$6:$AB$119,5,0)) = 0, "", VLOOKUP($B41,[1]Main!$F$6:$AB$119,5,0))</f>
        <v>SD Approving Body</v>
      </c>
      <c r="F41" t="str">
        <f ca="1">IF(LEN(VLOOKUP($B41,[1]Main!$F$6:$AB$119,7,0)) = 0, "", VLOOKUP($B41,[1]Main!$F$6:$AB$119,7,0))</f>
        <v>Power Trading</v>
      </c>
      <c r="G41" t="str">
        <f ca="1">IF(LEN(VLOOKUP($B41,[1]Main!$F$6:$AB$119,8,0)) = 0, "", VLOOKUP($B41,[1]Main!$F$6:$AB$119,8,0))</f>
        <v/>
      </c>
      <c r="H41" t="str">
        <f ca="1">IF(LEN(VLOOKUP($B41,[1]Main!$F$6:$AB$119,12,0)) = 0, "", VLOOKUP($B41,[1]Main!$F$6:$AB$119,12,0))</f>
        <v>Approved</v>
      </c>
      <c r="I41" t="str">
        <f ca="1">IF(LEN(VLOOKUP($B41,[1]Main!$F$6:$AB$119,18,0)) = 0, "", VLOOKUP($B41,[1]Main!$F$6:$AB$119,18,0))</f>
        <v>Viorela</v>
      </c>
      <c r="J41" t="str">
        <f ca="1">IF(LEN(VLOOKUP($B41,[1]Main!$F$6:$AB$119,19,0)) = 0, "", VLOOKUP($B41,[1]Main!$F$6:$AB$119,19,0))</f>
        <v>Camilo</v>
      </c>
      <c r="K41" t="str">
        <f ca="1">IF(LEN(VLOOKUP($B41,[1]Main!$F$6:$AB$119,20,0)) = 0, "", VLOOKUP($B41,[1]Main!$F$6:$AB$119,20,0))</f>
        <v>Martina</v>
      </c>
      <c r="L41" t="str">
        <f ca="1">IF(LEN(VLOOKUP($B41,[1]Main!$F$6:$AB$119,21,0)) = 0, "", VLOOKUP($B41,[1]Main!$F$6:$AB$119,21,0))</f>
        <v>Ulf, Helena</v>
      </c>
      <c r="M41" t="str">
        <f ca="1">IF(LEN(VLOOKUP($B41,[1]Main!$F$6:$AB$119,22,0)) = 0, "", VLOOKUP($B41,[1]Main!$F$6:$AB$119,22,0))</f>
        <v/>
      </c>
      <c r="N41" t="str">
        <f ca="1">IF(LEN(VLOOKUP($B41,[1]Main!$F$6:$AB$119,23,0)) = 0, "", VLOOKUP($B41,[1]Main!$F$6:$AB$119,23,0))</f>
        <v/>
      </c>
      <c r="O41" s="22">
        <f ca="1">VLOOKUP($B41,overview!$B$2:$W$32,14,0)</f>
        <v>0</v>
      </c>
      <c r="P41" s="22">
        <f ca="1">VLOOKUP($B41,overview!$B$2:$W$32,15,0)</f>
        <v>0</v>
      </c>
      <c r="Q41" s="22">
        <f ca="1">VLOOKUP($B41,overview!$B$2:$W$32,16,0)</f>
        <v>0</v>
      </c>
      <c r="R41" s="22">
        <f ca="1">VLOOKUP($B41,overview!$B$2:$W$32,17,0)</f>
        <v>0</v>
      </c>
      <c r="S41" s="22">
        <f ca="1">VLOOKUP($B41,overview!$B$2:$W$32,18,0)</f>
        <v>0</v>
      </c>
      <c r="T41" s="22">
        <f ca="1">VLOOKUP($B41,overview!$B$2:$W$32,19,0)</f>
        <v>0</v>
      </c>
      <c r="U41" s="22">
        <f ca="1">VLOOKUP($B41,overview!$B$2:$W$32,20,0)</f>
        <v>0</v>
      </c>
      <c r="V41" t="str">
        <f ca="1">VLOOKUP($B41,overview!$B$2:$W$32,21,0)</f>
        <v xml:space="preserve">Polish capacity market </v>
      </c>
      <c r="W41" t="str">
        <f ca="1">VLOOKUP($B41,overview!$B$2:$W$32,22,0)</f>
        <v>https://uniper.sharepoint.com/:p:/r/sites/OGrp_RiskManagement-InvestmentAppraisal/Shared%20Documents/General/CCO_Origination/21%20-%20Polish%20Capacity%20Market/2023%2007%2019%20Polish%20Capacity%20Market%20-%20miniFD%20-%20Risk%20Rev6.pptx?d=w3e3e31724af34174818986028be39d87&amp;csf=1&amp;web=1&amp;e=W7nGNg</v>
      </c>
    </row>
    <row r="42" spans="1:23">
      <c r="A42" s="14">
        <f ca="1"/>
        <v>45139</v>
      </c>
      <c r="B42" t="str">
        <f ca="1"/>
        <v>Info H2 strategy review</v>
      </c>
      <c r="C42" t="str">
        <f ca="1">IF(LEN(VLOOKUP($B42,[1]Main!$F$6:$AB$119,3,0)) = 0, "", VLOOKUP($B42,[1]Main!$F$6:$AB$119,3,0))</f>
        <v/>
      </c>
      <c r="D42" t="str">
        <f ca="1">IF(LEN(VLOOKUP($B42,[1]Main!$F$6:$AB$119,4,0)) = 0, "", VLOOKUP($B42,[1]Main!$F$6:$AB$119,4,0))</f>
        <v>Info</v>
      </c>
      <c r="E42" t="str">
        <f ca="1">IF(LEN(VLOOKUP($B42,[1]Main!$F$6:$AB$119,5,0)) = 0, "", VLOOKUP($B42,[1]Main!$F$6:$AB$119,5,0))</f>
        <v/>
      </c>
      <c r="F42" t="str">
        <f ca="1">IF(LEN(VLOOKUP($B42,[1]Main!$F$6:$AB$119,7,0)) = 0, "", VLOOKUP($B42,[1]Main!$F$6:$AB$119,7,0))</f>
        <v>H2+AMM+SAF</v>
      </c>
      <c r="G42" t="str">
        <f ca="1">IF(LEN(VLOOKUP($B42,[1]Main!$F$6:$AB$119,8,0)) = 0, "", VLOOKUP($B42,[1]Main!$F$6:$AB$119,8,0))</f>
        <v>Stefan Gehrs</v>
      </c>
      <c r="H42" t="str">
        <f ca="1">IF(LEN(VLOOKUP($B42,[1]Main!$F$6:$AB$119,12,0)) = 0, "", VLOOKUP($B42,[1]Main!$F$6:$AB$119,12,0))</f>
        <v>Acknowledged</v>
      </c>
      <c r="I42" t="str">
        <f ca="1">IF(LEN(VLOOKUP($B42,[1]Main!$F$6:$AB$119,18,0)) = 0, "", VLOOKUP($B42,[1]Main!$F$6:$AB$119,18,0))</f>
        <v/>
      </c>
      <c r="J42" t="str">
        <f ca="1">IF(LEN(VLOOKUP($B42,[1]Main!$F$6:$AB$119,19,0)) = 0, "", VLOOKUP($B42,[1]Main!$F$6:$AB$119,19,0))</f>
        <v/>
      </c>
      <c r="K42" t="str">
        <f ca="1">IF(LEN(VLOOKUP($B42,[1]Main!$F$6:$AB$119,20,0)) = 0, "", VLOOKUP($B42,[1]Main!$F$6:$AB$119,20,0))</f>
        <v/>
      </c>
      <c r="L42" t="str">
        <f ca="1">IF(LEN(VLOOKUP($B42,[1]Main!$F$6:$AB$119,21,0)) = 0, "", VLOOKUP($B42,[1]Main!$F$6:$AB$119,21,0))</f>
        <v/>
      </c>
      <c r="M42" t="str">
        <f ca="1">IF(LEN(VLOOKUP($B42,[1]Main!$F$6:$AB$119,22,0)) = 0, "", VLOOKUP($B42,[1]Main!$F$6:$AB$119,22,0))</f>
        <v/>
      </c>
      <c r="N42" t="str">
        <f ca="1">IF(LEN(VLOOKUP($B42,[1]Main!$F$6:$AB$119,23,0)) = 0, "", VLOOKUP($B42,[1]Main!$F$6:$AB$119,23,0))</f>
        <v/>
      </c>
      <c r="O42" s="22" t="e">
        <f ca="1">VLOOKUP($B42,overview!$B$2:$W$32,14,0)</f>
        <v>#N/A</v>
      </c>
      <c r="P42" s="22" t="e">
        <f ca="1">VLOOKUP($B42,overview!$B$2:$W$32,15,0)</f>
        <v>#N/A</v>
      </c>
      <c r="Q42" s="22" t="e">
        <f ca="1">VLOOKUP($B42,overview!$B$2:$W$32,16,0)</f>
        <v>#N/A</v>
      </c>
      <c r="R42" s="22" t="e">
        <f ca="1">VLOOKUP($B42,overview!$B$2:$W$32,17,0)</f>
        <v>#N/A</v>
      </c>
      <c r="S42" s="22" t="e">
        <f ca="1">VLOOKUP($B42,overview!$B$2:$W$32,18,0)</f>
        <v>#N/A</v>
      </c>
      <c r="T42" s="22" t="e">
        <f ca="1">VLOOKUP($B42,overview!$B$2:$W$32,19,0)</f>
        <v>#N/A</v>
      </c>
      <c r="U42" s="22" t="e">
        <f ca="1">VLOOKUP($B42,overview!$B$2:$W$32,20,0)</f>
        <v>#N/A</v>
      </c>
      <c r="V42" t="e">
        <f ca="1">VLOOKUP($B42,overview!$B$2:$W$32,21,0)</f>
        <v>#N/A</v>
      </c>
      <c r="W42" t="e">
        <f ca="1">VLOOKUP($B42,overview!$B$2:$W$32,22,0)</f>
        <v>#N/A</v>
      </c>
    </row>
    <row r="43" spans="1:23">
      <c r="A43" s="14">
        <f ca="1"/>
        <v>45146</v>
      </c>
      <c r="B43" t="str">
        <f ca="1"/>
        <v>info HAPPURG Revitalization</v>
      </c>
      <c r="C43" t="str">
        <f ca="1">IF(LEN(VLOOKUP($B43,[1]Main!$F$6:$AB$119,3,0)) = 0, "", VLOOKUP($B43,[1]Main!$F$6:$AB$119,3,0))</f>
        <v>GER</v>
      </c>
      <c r="D43" t="str">
        <f ca="1">IF(LEN(VLOOKUP($B43,[1]Main!$F$6:$AB$119,4,0)) = 0, "", VLOOKUP($B43,[1]Main!$F$6:$AB$119,4,0))</f>
        <v>info</v>
      </c>
      <c r="E43" t="str">
        <f ca="1">IF(LEN(VLOOKUP($B43,[1]Main!$F$6:$AB$119,5,0)) = 0, "", VLOOKUP($B43,[1]Main!$F$6:$AB$119,5,0))</f>
        <v>BoM</v>
      </c>
      <c r="F43" t="str">
        <f ca="1">IF(LEN(VLOOKUP($B43,[1]Main!$F$6:$AB$119,7,0)) = 0, "", VLOOKUP($B43,[1]Main!$F$6:$AB$119,7,0))</f>
        <v>Asset Development</v>
      </c>
      <c r="G43" t="str">
        <f ca="1">IF(LEN(VLOOKUP($B43,[1]Main!$F$6:$AB$119,8,0)) = 0, "", VLOOKUP($B43,[1]Main!$F$6:$AB$119,8,0))</f>
        <v>Sebastian Kanzer, Stefan Boderke</v>
      </c>
      <c r="H43" t="str">
        <f ca="1">IF(LEN(VLOOKUP($B43,[1]Main!$F$6:$AB$119,12,0)) = 0, "", VLOOKUP($B43,[1]Main!$F$6:$AB$119,12,0))</f>
        <v>Acknowledged</v>
      </c>
      <c r="I43" t="str">
        <f ca="1">IF(LEN(VLOOKUP($B43,[1]Main!$F$6:$AB$119,18,0)) = 0, "", VLOOKUP($B43,[1]Main!$F$6:$AB$119,18,0))</f>
        <v>Giorgio</v>
      </c>
      <c r="J43" t="str">
        <f ca="1">IF(LEN(VLOOKUP($B43,[1]Main!$F$6:$AB$119,19,0)) = 0, "", VLOOKUP($B43,[1]Main!$F$6:$AB$119,19,0))</f>
        <v>Michael</v>
      </c>
      <c r="K43" t="str">
        <f ca="1">IF(LEN(VLOOKUP($B43,[1]Main!$F$6:$AB$119,20,0)) = 0, "", VLOOKUP($B43,[1]Main!$F$6:$AB$119,20,0))</f>
        <v>Nicolas</v>
      </c>
      <c r="L43" t="str">
        <f ca="1">IF(LEN(VLOOKUP($B43,[1]Main!$F$6:$AB$119,21,0)) = 0, "", VLOOKUP($B43,[1]Main!$F$6:$AB$119,21,0))</f>
        <v>Ulf</v>
      </c>
      <c r="M43" t="str">
        <f ca="1">IF(LEN(VLOOKUP($B43,[1]Main!$F$6:$AB$119,22,0)) = 0, "", VLOOKUP($B43,[1]Main!$F$6:$AB$119,22,0))</f>
        <v/>
      </c>
      <c r="N43" t="str">
        <f ca="1">IF(LEN(VLOOKUP($B43,[1]Main!$F$6:$AB$119,23,0)) = 0, "", VLOOKUP($B43,[1]Main!$F$6:$AB$119,23,0))</f>
        <v/>
      </c>
      <c r="O43" s="22" t="e">
        <f ca="1">VLOOKUP($B43,overview!$B$2:$W$32,14,0)</f>
        <v>#N/A</v>
      </c>
      <c r="P43" s="22" t="e">
        <f ca="1">VLOOKUP($B43,overview!$B$2:$W$32,15,0)</f>
        <v>#N/A</v>
      </c>
      <c r="Q43" s="22" t="e">
        <f ca="1">VLOOKUP($B43,overview!$B$2:$W$32,16,0)</f>
        <v>#N/A</v>
      </c>
      <c r="R43" s="22" t="e">
        <f ca="1">VLOOKUP($B43,overview!$B$2:$W$32,17,0)</f>
        <v>#N/A</v>
      </c>
      <c r="S43" s="22" t="e">
        <f ca="1">VLOOKUP($B43,overview!$B$2:$W$32,18,0)</f>
        <v>#N/A</v>
      </c>
      <c r="T43" s="22" t="e">
        <f ca="1">VLOOKUP($B43,overview!$B$2:$W$32,19,0)</f>
        <v>#N/A</v>
      </c>
      <c r="U43" s="22" t="e">
        <f ca="1">VLOOKUP($B43,overview!$B$2:$W$32,20,0)</f>
        <v>#N/A</v>
      </c>
      <c r="V43" t="e">
        <f ca="1">VLOOKUP($B43,overview!$B$2:$W$32,21,0)</f>
        <v>#N/A</v>
      </c>
      <c r="W43" t="e">
        <f ca="1">VLOOKUP($B43,overview!$B$2:$W$32,22,0)</f>
        <v>#N/A</v>
      </c>
    </row>
    <row r="44" spans="1:23">
      <c r="A44" s="14">
        <f ca="1"/>
        <v>45146</v>
      </c>
      <c r="B44" t="str">
        <f ca="1"/>
        <v>Woodside Europe DES extension and Gate extension. 2 deals</v>
      </c>
      <c r="C44" t="str">
        <f ca="1">IF(LEN(VLOOKUP($B44,[1]Main!$F$6:$AB$119,3,0)) = 0, "", VLOOKUP($B44,[1]Main!$F$6:$AB$119,3,0))</f>
        <v/>
      </c>
      <c r="D44" t="str">
        <f ca="1">IF(LEN(VLOOKUP($B44,[1]Main!$F$6:$AB$119,4,0)) = 0, "", VLOOKUP($B44,[1]Main!$F$6:$AB$119,4,0))</f>
        <v/>
      </c>
      <c r="E44" t="str">
        <f ca="1">IF(LEN(VLOOKUP($B44,[1]Main!$F$6:$AB$119,5,0)) = 0, "", VLOOKUP($B44,[1]Main!$F$6:$AB$119,5,0))</f>
        <v/>
      </c>
      <c r="F44" t="str">
        <f ca="1">IF(LEN(VLOOKUP($B44,[1]Main!$F$6:$AB$119,7,0)) = 0, "", VLOOKUP($B44,[1]Main!$F$6:$AB$119,7,0))</f>
        <v>LNG</v>
      </c>
      <c r="G44" t="str">
        <f ca="1">IF(LEN(VLOOKUP($B44,[1]Main!$F$6:$AB$119,8,0)) = 0, "", VLOOKUP($B44,[1]Main!$F$6:$AB$119,8,0))</f>
        <v/>
      </c>
      <c r="H44" t="str">
        <f ca="1">IF(LEN(VLOOKUP($B44,[1]Main!$F$6:$AB$119,12,0)) = 0, "", VLOOKUP($B44,[1]Main!$F$6:$AB$119,12,0))</f>
        <v>Approved</v>
      </c>
      <c r="I44" t="str">
        <f ca="1">IF(LEN(VLOOKUP($B44,[1]Main!$F$6:$AB$119,18,0)) = 0, "", VLOOKUP($B44,[1]Main!$F$6:$AB$119,18,0))</f>
        <v>Sergii</v>
      </c>
      <c r="J44" t="str">
        <f ca="1">IF(LEN(VLOOKUP($B44,[1]Main!$F$6:$AB$119,19,0)) = 0, "", VLOOKUP($B44,[1]Main!$F$6:$AB$119,19,0))</f>
        <v>Sergii</v>
      </c>
      <c r="K44" t="str">
        <f ca="1">IF(LEN(VLOOKUP($B44,[1]Main!$F$6:$AB$119,20,0)) = 0, "", VLOOKUP($B44,[1]Main!$F$6:$AB$119,20,0))</f>
        <v>Filippo</v>
      </c>
      <c r="L44" t="str">
        <f ca="1">IF(LEN(VLOOKUP($B44,[1]Main!$F$6:$AB$119,21,0)) = 0, "", VLOOKUP($B44,[1]Main!$F$6:$AB$119,21,0))</f>
        <v/>
      </c>
      <c r="M44" t="str">
        <f ca="1">IF(LEN(VLOOKUP($B44,[1]Main!$F$6:$AB$119,22,0)) = 0, "", VLOOKUP($B44,[1]Main!$F$6:$AB$119,22,0))</f>
        <v/>
      </c>
      <c r="N44" t="str">
        <f ca="1">IF(LEN(VLOOKUP($B44,[1]Main!$F$6:$AB$119,23,0)) = 0, "", VLOOKUP($B44,[1]Main!$F$6:$AB$119,23,0))</f>
        <v/>
      </c>
      <c r="O44" s="22" t="e">
        <f ca="1">VLOOKUP($B44,overview!$B$2:$W$32,14,0)</f>
        <v>#N/A</v>
      </c>
      <c r="P44" s="22" t="e">
        <f ca="1">VLOOKUP($B44,overview!$B$2:$W$32,15,0)</f>
        <v>#N/A</v>
      </c>
      <c r="Q44" s="22" t="e">
        <f ca="1">VLOOKUP($B44,overview!$B$2:$W$32,16,0)</f>
        <v>#N/A</v>
      </c>
      <c r="R44" s="22" t="e">
        <f ca="1">VLOOKUP($B44,overview!$B$2:$W$32,17,0)</f>
        <v>#N/A</v>
      </c>
      <c r="S44" s="22" t="e">
        <f ca="1">VLOOKUP($B44,overview!$B$2:$W$32,18,0)</f>
        <v>#N/A</v>
      </c>
      <c r="T44" s="22" t="e">
        <f ca="1">VLOOKUP($B44,overview!$B$2:$W$32,19,0)</f>
        <v>#N/A</v>
      </c>
      <c r="U44" s="22" t="e">
        <f ca="1">VLOOKUP($B44,overview!$B$2:$W$32,20,0)</f>
        <v>#N/A</v>
      </c>
      <c r="V44" t="e">
        <f ca="1">VLOOKUP($B44,overview!$B$2:$W$32,21,0)</f>
        <v>#N/A</v>
      </c>
      <c r="W44" t="e">
        <f ca="1">VLOOKUP($B44,overview!$B$2:$W$32,22,0)</f>
        <v>#N/A</v>
      </c>
    </row>
    <row r="45" spans="1:23">
      <c r="A45" s="14">
        <f ca="1"/>
        <v>45153</v>
      </c>
      <c r="B45" t="str">
        <f ca="1"/>
        <v>FD Taylor's lane real estate sale - Project Lee</v>
      </c>
      <c r="C45" t="str">
        <f ca="1">IF(LEN(VLOOKUP($B45,[1]Main!$F$6:$AB$119,3,0)) = 0, "", VLOOKUP($B45,[1]Main!$F$6:$AB$119,3,0))</f>
        <v>GER</v>
      </c>
      <c r="D45" t="str">
        <f ca="1">IF(LEN(VLOOKUP($B45,[1]Main!$F$6:$AB$119,4,0)) = 0, "", VLOOKUP($B45,[1]Main!$F$6:$AB$119,4,0))</f>
        <v>FD</v>
      </c>
      <c r="E45" t="str">
        <f ca="1">IF(LEN(VLOOKUP($B45,[1]Main!$F$6:$AB$119,5,0)) = 0, "", VLOOKUP($B45,[1]Main!$F$6:$AB$119,5,0))</f>
        <v>BoM</v>
      </c>
      <c r="F45" t="str">
        <f ca="1">IF(LEN(VLOOKUP($B45,[1]Main!$F$6:$AB$119,7,0)) = 0, "", VLOOKUP($B45,[1]Main!$F$6:$AB$119,7,0))</f>
        <v>Procurement</v>
      </c>
      <c r="G45" t="str">
        <f ca="1">IF(LEN(VLOOKUP($B45,[1]Main!$F$6:$AB$119,8,0)) = 0, "", VLOOKUP($B45,[1]Main!$F$6:$AB$119,8,0))</f>
        <v>Susanne Miarka, Adam Archer</v>
      </c>
      <c r="H45" t="str">
        <f ca="1">IF(LEN(VLOOKUP($B45,[1]Main!$F$6:$AB$119,12,0)) = 0, "", VLOOKUP($B45,[1]Main!$F$6:$AB$119,12,0))</f>
        <v>Approved</v>
      </c>
      <c r="I45" t="str">
        <f ca="1">IF(LEN(VLOOKUP($B45,[1]Main!$F$6:$AB$119,18,0)) = 0, "", VLOOKUP($B45,[1]Main!$F$6:$AB$119,18,0))</f>
        <v>Giorgio</v>
      </c>
      <c r="J45" t="str">
        <f ca="1">IF(LEN(VLOOKUP($B45,[1]Main!$F$6:$AB$119,19,0)) = 0, "", VLOOKUP($B45,[1]Main!$F$6:$AB$119,19,0))</f>
        <v>Eduardo</v>
      </c>
      <c r="K45" t="str">
        <f ca="1">IF(LEN(VLOOKUP($B45,[1]Main!$F$6:$AB$119,20,0)) = 0, "", VLOOKUP($B45,[1]Main!$F$6:$AB$119,20,0))</f>
        <v>Frederik</v>
      </c>
      <c r="L45" t="str">
        <f ca="1">IF(LEN(VLOOKUP($B45,[1]Main!$F$6:$AB$119,21,0)) = 0, "", VLOOKUP($B45,[1]Main!$F$6:$AB$119,21,0))</f>
        <v>Ulf</v>
      </c>
      <c r="M45" t="str">
        <f ca="1">IF(LEN(VLOOKUP($B45,[1]Main!$F$6:$AB$119,22,0)) = 0, "", VLOOKUP($B45,[1]Main!$F$6:$AB$119,22,0))</f>
        <v/>
      </c>
      <c r="N45" t="str">
        <f ca="1">IF(LEN(VLOOKUP($B45,[1]Main!$F$6:$AB$119,23,0)) = 0, "", VLOOKUP($B45,[1]Main!$F$6:$AB$119,23,0))</f>
        <v/>
      </c>
      <c r="O45" s="22" t="e">
        <f ca="1">VLOOKUP($B45,overview!$B$2:$W$32,14,0)</f>
        <v>#N/A</v>
      </c>
      <c r="P45" s="22" t="e">
        <f ca="1">VLOOKUP($B45,overview!$B$2:$W$32,15,0)</f>
        <v>#N/A</v>
      </c>
      <c r="Q45" s="22" t="e">
        <f ca="1">VLOOKUP($B45,overview!$B$2:$W$32,16,0)</f>
        <v>#N/A</v>
      </c>
      <c r="R45" s="22" t="e">
        <f ca="1">VLOOKUP($B45,overview!$B$2:$W$32,17,0)</f>
        <v>#N/A</v>
      </c>
      <c r="S45" s="22" t="e">
        <f ca="1">VLOOKUP($B45,overview!$B$2:$W$32,18,0)</f>
        <v>#N/A</v>
      </c>
      <c r="T45" s="22" t="e">
        <f ca="1">VLOOKUP($B45,overview!$B$2:$W$32,19,0)</f>
        <v>#N/A</v>
      </c>
      <c r="U45" s="22" t="e">
        <f ca="1">VLOOKUP($B45,overview!$B$2:$W$32,20,0)</f>
        <v>#N/A</v>
      </c>
      <c r="V45" t="e">
        <f ca="1">VLOOKUP($B45,overview!$B$2:$W$32,21,0)</f>
        <v>#N/A</v>
      </c>
      <c r="W45" t="e">
        <f ca="1">VLOOKUP($B45,overview!$B$2:$W$32,22,0)</f>
        <v>#N/A</v>
      </c>
    </row>
    <row r="46" spans="1:23">
      <c r="A46" s="14">
        <f ca="1"/>
        <v>45163</v>
      </c>
      <c r="B46" t="str">
        <f ca="1"/>
        <v>sSD Xlinks MoU</v>
      </c>
      <c r="C46" t="str">
        <f ca="1">IF(LEN(VLOOKUP($B46,[1]Main!$F$6:$AB$119,3,0)) = 0, "", VLOOKUP($B46,[1]Main!$F$6:$AB$119,3,0))</f>
        <v>GER</v>
      </c>
      <c r="D46" t="str">
        <f ca="1">IF(LEN(VLOOKUP($B46,[1]Main!$F$6:$AB$119,4,0)) = 0, "", VLOOKUP($B46,[1]Main!$F$6:$AB$119,4,0))</f>
        <v>sSD</v>
      </c>
      <c r="E46" t="str">
        <f ca="1">IF(LEN(VLOOKUP($B46,[1]Main!$F$6:$AB$119,5,0)) = 0, "", VLOOKUP($B46,[1]Main!$F$6:$AB$119,5,0))</f>
        <v>BoM</v>
      </c>
      <c r="F46" t="str">
        <f ca="1">IF(LEN(VLOOKUP($B46,[1]Main!$F$6:$AB$119,7,0)) = 0, "", VLOOKUP($B46,[1]Main!$F$6:$AB$119,7,0))</f>
        <v/>
      </c>
      <c r="G46" t="str">
        <f ca="1">IF(LEN(VLOOKUP($B46,[1]Main!$F$6:$AB$119,8,0)) = 0, "", VLOOKUP($B46,[1]Main!$F$6:$AB$119,8,0))</f>
        <v/>
      </c>
      <c r="H46" t="str">
        <f ca="1">IF(LEN(VLOOKUP($B46,[1]Main!$F$6:$AB$119,12,0)) = 0, "", VLOOKUP($B46,[1]Main!$F$6:$AB$119,12,0))</f>
        <v>Approved</v>
      </c>
      <c r="I46" t="str">
        <f ca="1">IF(LEN(VLOOKUP($B46,[1]Main!$F$6:$AB$119,18,0)) = 0, "", VLOOKUP($B46,[1]Main!$F$6:$AB$119,18,0))</f>
        <v>Franziska</v>
      </c>
      <c r="J46" t="str">
        <f ca="1">IF(LEN(VLOOKUP($B46,[1]Main!$F$6:$AB$119,19,0)) = 0, "", VLOOKUP($B46,[1]Main!$F$6:$AB$119,19,0))</f>
        <v>Franziska</v>
      </c>
      <c r="K46" t="str">
        <f ca="1">IF(LEN(VLOOKUP($B46,[1]Main!$F$6:$AB$119,20,0)) = 0, "", VLOOKUP($B46,[1]Main!$F$6:$AB$119,20,0))</f>
        <v>Roberto</v>
      </c>
      <c r="L46" t="str">
        <f ca="1">IF(LEN(VLOOKUP($B46,[1]Main!$F$6:$AB$119,21,0)) = 0, "", VLOOKUP($B46,[1]Main!$F$6:$AB$119,21,0))</f>
        <v/>
      </c>
      <c r="M46" t="str">
        <f ca="1">IF(LEN(VLOOKUP($B46,[1]Main!$F$6:$AB$119,22,0)) = 0, "", VLOOKUP($B46,[1]Main!$F$6:$AB$119,22,0))</f>
        <v/>
      </c>
      <c r="N46" t="str">
        <f ca="1">IF(LEN(VLOOKUP($B46,[1]Main!$F$6:$AB$119,23,0)) = 0, "", VLOOKUP($B46,[1]Main!$F$6:$AB$119,23,0))</f>
        <v/>
      </c>
      <c r="O46" s="22" t="e">
        <f ca="1">VLOOKUP($B46,overview!$B$2:$W$32,14,0)</f>
        <v>#N/A</v>
      </c>
      <c r="P46" s="22" t="e">
        <f ca="1">VLOOKUP($B46,overview!$B$2:$W$32,15,0)</f>
        <v>#N/A</v>
      </c>
      <c r="Q46" s="22" t="e">
        <f ca="1">VLOOKUP($B46,overview!$B$2:$W$32,16,0)</f>
        <v>#N/A</v>
      </c>
      <c r="R46" s="22" t="e">
        <f ca="1">VLOOKUP($B46,overview!$B$2:$W$32,17,0)</f>
        <v>#N/A</v>
      </c>
      <c r="S46" s="22" t="e">
        <f ca="1">VLOOKUP($B46,overview!$B$2:$W$32,18,0)</f>
        <v>#N/A</v>
      </c>
      <c r="T46" s="22" t="e">
        <f ca="1">VLOOKUP($B46,overview!$B$2:$W$32,19,0)</f>
        <v>#N/A</v>
      </c>
      <c r="U46" s="22" t="e">
        <f ca="1">VLOOKUP($B46,overview!$B$2:$W$32,20,0)</f>
        <v>#N/A</v>
      </c>
      <c r="V46" t="e">
        <f ca="1">VLOOKUP($B46,overview!$B$2:$W$32,21,0)</f>
        <v>#N/A</v>
      </c>
      <c r="W46" t="e">
        <f ca="1">VLOOKUP($B46,overview!$B$2:$W$32,22,0)</f>
        <v>#N/A</v>
      </c>
    </row>
    <row r="47" spans="1:23">
      <c r="A47" s="14">
        <f ca="1"/>
        <v>45183</v>
      </c>
      <c r="B47" t="str">
        <f ca="1"/>
        <v>FD Gonyu GT</v>
      </c>
      <c r="C47" t="str">
        <f ca="1">IF(LEN(VLOOKUP($B47,[1]Main!$F$6:$AB$119,3,0)) = 0, "", VLOOKUP($B47,[1]Main!$F$6:$AB$119,3,0))</f>
        <v>HU</v>
      </c>
      <c r="D47" t="str">
        <f ca="1">IF(LEN(VLOOKUP($B47,[1]Main!$F$6:$AB$119,4,0)) = 0, "", VLOOKUP($B47,[1]Main!$F$6:$AB$119,4,0))</f>
        <v>FD</v>
      </c>
      <c r="E47" t="str">
        <f ca="1">IF(LEN(VLOOKUP($B47,[1]Main!$F$6:$AB$119,5,0)) = 0, "", VLOOKUP($B47,[1]Main!$F$6:$AB$119,5,0))</f>
        <v>BoM</v>
      </c>
      <c r="F47" t="str">
        <f ca="1">IF(LEN(VLOOKUP($B47,[1]Main!$F$6:$AB$119,7,0)) = 0, "", VLOOKUP($B47,[1]Main!$F$6:$AB$119,7,0))</f>
        <v>Asset Development</v>
      </c>
      <c r="G47" t="str">
        <f ca="1">IF(LEN(VLOOKUP($B47,[1]Main!$F$6:$AB$119,8,0)) = 0, "", VLOOKUP($B47,[1]Main!$F$6:$AB$119,8,0))</f>
        <v>Alex Micajkov</v>
      </c>
      <c r="H47" t="str">
        <f ca="1">IF(LEN(VLOOKUP($B47,[1]Main!$F$6:$AB$119,12,0)) = 0, "", VLOOKUP($B47,[1]Main!$F$6:$AB$119,12,0))</f>
        <v>Open</v>
      </c>
      <c r="I47" t="str">
        <f ca="1">IF(LEN(VLOOKUP($B47,[1]Main!$F$6:$AB$119,18,0)) = 0, "", VLOOKUP($B47,[1]Main!$F$6:$AB$119,18,0))</f>
        <v>Franziska</v>
      </c>
      <c r="J47" t="str">
        <f ca="1">IF(LEN(VLOOKUP($B47,[1]Main!$F$6:$AB$119,19,0)) = 0, "", VLOOKUP($B47,[1]Main!$F$6:$AB$119,19,0))</f>
        <v>Rahul/Michael</v>
      </c>
      <c r="K47" t="str">
        <f ca="1">IF(LEN(VLOOKUP($B47,[1]Main!$F$6:$AB$119,20,0)) = 0, "", VLOOKUP($B47,[1]Main!$F$6:$AB$119,20,0))</f>
        <v>Roberto</v>
      </c>
      <c r="L47" t="str">
        <f ca="1">IF(LEN(VLOOKUP($B47,[1]Main!$F$6:$AB$119,21,0)) = 0, "", VLOOKUP($B47,[1]Main!$F$6:$AB$119,21,0))</f>
        <v/>
      </c>
      <c r="M47" t="str">
        <f ca="1">IF(LEN(VLOOKUP($B47,[1]Main!$F$6:$AB$119,22,0)) = 0, "", VLOOKUP($B47,[1]Main!$F$6:$AB$119,22,0))</f>
        <v/>
      </c>
      <c r="N47" t="str">
        <f ca="1">IF(LEN(VLOOKUP($B47,[1]Main!$F$6:$AB$119,23,0)) = 0, "", VLOOKUP($B47,[1]Main!$F$6:$AB$119,23,0))</f>
        <v/>
      </c>
      <c r="O47" s="22" t="e">
        <f ca="1">VLOOKUP($B47,overview!$B$2:$W$32,14,0)</f>
        <v>#N/A</v>
      </c>
      <c r="P47" s="22" t="e">
        <f ca="1">VLOOKUP($B47,overview!$B$2:$W$32,15,0)</f>
        <v>#N/A</v>
      </c>
      <c r="Q47" s="22" t="e">
        <f ca="1">VLOOKUP($B47,overview!$B$2:$W$32,16,0)</f>
        <v>#N/A</v>
      </c>
      <c r="R47" s="22" t="e">
        <f ca="1">VLOOKUP($B47,overview!$B$2:$W$32,17,0)</f>
        <v>#N/A</v>
      </c>
      <c r="S47" s="22" t="e">
        <f ca="1">VLOOKUP($B47,overview!$B$2:$W$32,18,0)</f>
        <v>#N/A</v>
      </c>
      <c r="T47" s="22" t="e">
        <f ca="1">VLOOKUP($B47,overview!$B$2:$W$32,19,0)</f>
        <v>#N/A</v>
      </c>
      <c r="U47" s="22" t="e">
        <f ca="1">VLOOKUP($B47,overview!$B$2:$W$32,20,0)</f>
        <v>#N/A</v>
      </c>
      <c r="V47" t="e">
        <f ca="1">VLOOKUP($B47,overview!$B$2:$W$32,21,0)</f>
        <v>#N/A</v>
      </c>
      <c r="W47" t="e">
        <f ca="1">VLOOKUP($B47,overview!$B$2:$W$32,22,0)</f>
        <v>#N/A</v>
      </c>
    </row>
    <row r="48" spans="1:23">
      <c r="A48" s="14">
        <f ca="1"/>
        <v>45180</v>
      </c>
      <c r="B48" t="str">
        <f ca="1"/>
        <v>SD Grain battery. 11 m final investment</v>
      </c>
      <c r="C48" t="str">
        <f ca="1">IF(LEN(VLOOKUP($B48,[1]Main!$F$6:$AB$119,3,0)) = 0, "", VLOOKUP($B48,[1]Main!$F$6:$AB$119,3,0))</f>
        <v>UK</v>
      </c>
      <c r="D48" t="str">
        <f ca="1">IF(LEN(VLOOKUP($B48,[1]Main!$F$6:$AB$119,4,0)) = 0, "", VLOOKUP($B48,[1]Main!$F$6:$AB$119,4,0))</f>
        <v>SD</v>
      </c>
      <c r="E48" t="str">
        <f ca="1">IF(LEN(VLOOKUP($B48,[1]Main!$F$6:$AB$119,5,0)) = 0, "", VLOOKUP($B48,[1]Main!$F$6:$AB$119,5,0))</f>
        <v>BoM</v>
      </c>
      <c r="F48" t="str">
        <f ca="1">IF(LEN(VLOOKUP($B48,[1]Main!$F$6:$AB$119,7,0)) = 0, "", VLOOKUP($B48,[1]Main!$F$6:$AB$119,7,0))</f>
        <v>Asset Development</v>
      </c>
      <c r="G48" t="str">
        <f ca="1">IF(LEN(VLOOKUP($B48,[1]Main!$F$6:$AB$119,8,0)) = 0, "", VLOOKUP($B48,[1]Main!$F$6:$AB$119,8,0))</f>
        <v>Jamie</v>
      </c>
      <c r="H48" t="str">
        <f ca="1">IF(LEN(VLOOKUP($B48,[1]Main!$F$6:$AB$119,12,0)) = 0, "", VLOOKUP($B48,[1]Main!$F$6:$AB$119,12,0))</f>
        <v>Approved</v>
      </c>
      <c r="I48" t="str">
        <f ca="1">IF(LEN(VLOOKUP($B48,[1]Main!$F$6:$AB$119,18,0)) = 0, "", VLOOKUP($B48,[1]Main!$F$6:$AB$119,18,0))</f>
        <v>Franziska</v>
      </c>
      <c r="J48" t="str">
        <f ca="1">IF(LEN(VLOOKUP($B48,[1]Main!$F$6:$AB$119,19,0)) = 0, "", VLOOKUP($B48,[1]Main!$F$6:$AB$119,19,0))</f>
        <v>Franziska</v>
      </c>
      <c r="K48" t="str">
        <f ca="1">IF(LEN(VLOOKUP($B48,[1]Main!$F$6:$AB$119,20,0)) = 0, "", VLOOKUP($B48,[1]Main!$F$6:$AB$119,20,0))</f>
        <v>Roberto</v>
      </c>
      <c r="L48" t="str">
        <f ca="1">IF(LEN(VLOOKUP($B48,[1]Main!$F$6:$AB$119,21,0)) = 0, "", VLOOKUP($B48,[1]Main!$F$6:$AB$119,21,0))</f>
        <v/>
      </c>
      <c r="M48" t="str">
        <f ca="1">IF(LEN(VLOOKUP($B48,[1]Main!$F$6:$AB$119,22,0)) = 0, "", VLOOKUP($B48,[1]Main!$F$6:$AB$119,22,0))</f>
        <v/>
      </c>
      <c r="N48" t="str">
        <f ca="1">IF(LEN(VLOOKUP($B48,[1]Main!$F$6:$AB$119,23,0)) = 0, "", VLOOKUP($B48,[1]Main!$F$6:$AB$119,23,0))</f>
        <v/>
      </c>
      <c r="O48" s="22" t="e">
        <f ca="1">VLOOKUP($B48,overview!$B$2:$W$32,14,0)</f>
        <v>#N/A</v>
      </c>
      <c r="P48" s="22" t="e">
        <f ca="1">VLOOKUP($B48,overview!$B$2:$W$32,15,0)</f>
        <v>#N/A</v>
      </c>
      <c r="Q48" s="22" t="e">
        <f ca="1">VLOOKUP($B48,overview!$B$2:$W$32,16,0)</f>
        <v>#N/A</v>
      </c>
      <c r="R48" s="22" t="e">
        <f ca="1">VLOOKUP($B48,overview!$B$2:$W$32,17,0)</f>
        <v>#N/A</v>
      </c>
      <c r="S48" s="22" t="e">
        <f ca="1">VLOOKUP($B48,overview!$B$2:$W$32,18,0)</f>
        <v>#N/A</v>
      </c>
      <c r="T48" s="22" t="e">
        <f ca="1">VLOOKUP($B48,overview!$B$2:$W$32,19,0)</f>
        <v>#N/A</v>
      </c>
      <c r="U48" s="22" t="e">
        <f ca="1">VLOOKUP($B48,overview!$B$2:$W$32,20,0)</f>
        <v>#N/A</v>
      </c>
      <c r="V48" t="e">
        <f ca="1">VLOOKUP($B48,overview!$B$2:$W$32,21,0)</f>
        <v>#N/A</v>
      </c>
      <c r="W48" t="e">
        <f ca="1">VLOOKUP($B48,overview!$B$2:$W$32,22,0)</f>
        <v>#N/A</v>
      </c>
    </row>
    <row r="49" spans="1:23">
      <c r="A49" s="14">
        <f ca="1"/>
        <v>45188</v>
      </c>
      <c r="B49" t="str">
        <f ca="1"/>
        <v>H2M FD Maasvlakte PPA</v>
      </c>
      <c r="D49" t="str">
        <f ca="1">IF(LEN(VLOOKUP($B49,[1]Main!$F$6:$AB$119,4,0)) = 0, "", VLOOKUP($B49,[1]Main!$F$6:$AB$119,4,0))</f>
        <v>info</v>
      </c>
      <c r="E49" t="str">
        <f ca="1">IF(LEN(VLOOKUP($B49,[1]Main!$F$6:$AB$119,5,0)) = 0, "", VLOOKUP($B49,[1]Main!$F$6:$AB$119,5,0))</f>
        <v>BoM</v>
      </c>
      <c r="F49" t="str">
        <f ca="1">IF(LEN(VLOOKUP($B49,[1]Main!$F$6:$AB$119,7,0)) = 0, "", VLOOKUP($B49,[1]Main!$F$6:$AB$119,7,0))</f>
        <v>H2+AMM+SAF</v>
      </c>
      <c r="G49" t="str">
        <f ca="1">IF(LEN(VLOOKUP($B49,[1]Main!$F$6:$AB$119,8,0)) = 0, "", VLOOKUP($B49,[1]Main!$F$6:$AB$119,8,0))</f>
        <v>Stuckmann</v>
      </c>
      <c r="H49" t="str">
        <f ca="1">IF(LEN(VLOOKUP($B49,[1]Main!$F$6:$AB$119,12,0)) = 0, "", VLOOKUP($B49,[1]Main!$F$6:$AB$119,12,0))</f>
        <v>Acknowledged</v>
      </c>
      <c r="I49" t="str">
        <f ca="1">IF(LEN(VLOOKUP($B49,[1]Main!$F$6:$AB$119,18,0)) = 0, "", VLOOKUP($B49,[1]Main!$F$6:$AB$119,18,0))</f>
        <v>Viorela</v>
      </c>
      <c r="J49" t="str">
        <f ca="1">IF(LEN(VLOOKUP($B49,[1]Main!$F$6:$AB$119,19,0)) = 0, "", VLOOKUP($B49,[1]Main!$F$6:$AB$119,19,0))</f>
        <v>Viorela</v>
      </c>
      <c r="K49" t="str">
        <f ca="1">IF(LEN(VLOOKUP($B49,[1]Main!$F$6:$AB$119,20,0)) = 0, "", VLOOKUP($B49,[1]Main!$F$6:$AB$119,20,0))</f>
        <v>Martina</v>
      </c>
      <c r="L49" t="str">
        <f ca="1">IF(LEN(VLOOKUP($B49,[1]Main!$F$6:$AB$119,21,0)) = 0, "", VLOOKUP($B49,[1]Main!$F$6:$AB$119,21,0))</f>
        <v/>
      </c>
      <c r="M49" t="str">
        <f ca="1">IF(LEN(VLOOKUP($B49,[1]Main!$F$6:$AB$119,22,0)) = 0, "", VLOOKUP($B49,[1]Main!$F$6:$AB$119,22,0))</f>
        <v/>
      </c>
      <c r="N49" t="str">
        <f ca="1">IF(LEN(VLOOKUP($B49,[1]Main!$F$6:$AB$119,23,0)) = 0, "", VLOOKUP($B49,[1]Main!$F$6:$AB$119,23,0))</f>
        <v/>
      </c>
      <c r="O49" s="22" t="e">
        <f ca="1">VLOOKUP($B49,overview!$B$2:$W$32,14,0)</f>
        <v>#N/A</v>
      </c>
      <c r="P49" s="22" t="e">
        <f ca="1">VLOOKUP($B49,overview!$B$2:$W$32,15,0)</f>
        <v>#N/A</v>
      </c>
      <c r="Q49" s="22" t="e">
        <f ca="1">VLOOKUP($B49,overview!$B$2:$W$32,16,0)</f>
        <v>#N/A</v>
      </c>
      <c r="R49" s="22" t="e">
        <f ca="1">VLOOKUP($B49,overview!$B$2:$W$32,17,0)</f>
        <v>#N/A</v>
      </c>
      <c r="S49" s="22" t="e">
        <f ca="1">VLOOKUP($B49,overview!$B$2:$W$32,18,0)</f>
        <v>#N/A</v>
      </c>
      <c r="T49" s="22" t="e">
        <f ca="1">VLOOKUP($B49,overview!$B$2:$W$32,19,0)</f>
        <v>#N/A</v>
      </c>
      <c r="U49" s="22" t="e">
        <f ca="1">VLOOKUP($B49,overview!$B$2:$W$32,20,0)</f>
        <v>#N/A</v>
      </c>
      <c r="V49" t="e">
        <f ca="1">VLOOKUP($B49,overview!$B$2:$W$32,21,0)</f>
        <v>#N/A</v>
      </c>
      <c r="W49" t="e">
        <f ca="1">VLOOKUP($B49,overview!$B$2:$W$32,22,0)</f>
        <v>#N/A</v>
      </c>
    </row>
    <row r="50" spans="1:23">
      <c r="A50" s="14">
        <f ca="1"/>
        <v>45188</v>
      </c>
      <c r="B50" t="str">
        <f ca="1"/>
        <v>Turkish LNG</v>
      </c>
      <c r="D50" t="str">
        <f ca="1">IF(LEN(VLOOKUP($B50,[1]Main!$F$6:$AB$119,4,0)) = 0, "", VLOOKUP($B50,[1]Main!$F$6:$AB$119,4,0))</f>
        <v>FD</v>
      </c>
      <c r="E50" t="str">
        <f ca="1">IF(LEN(VLOOKUP($B50,[1]Main!$F$6:$AB$119,5,0)) = 0, "", VLOOKUP($B50,[1]Main!$F$6:$AB$119,5,0))</f>
        <v>BoM</v>
      </c>
      <c r="F50" t="str">
        <f ca="1">IF(LEN(VLOOKUP($B50,[1]Main!$F$6:$AB$119,7,0)) = 0, "", VLOOKUP($B50,[1]Main!$F$6:$AB$119,7,0))</f>
        <v/>
      </c>
      <c r="G50" t="str">
        <f ca="1">IF(LEN(VLOOKUP($B50,[1]Main!$F$6:$AB$119,8,0)) = 0, "", VLOOKUP($B50,[1]Main!$F$6:$AB$119,8,0))</f>
        <v/>
      </c>
      <c r="H50" t="str">
        <f ca="1">IF(LEN(VLOOKUP($B50,[1]Main!$F$6:$AB$119,12,0)) = 0, "", VLOOKUP($B50,[1]Main!$F$6:$AB$119,12,0))</f>
        <v>Open</v>
      </c>
      <c r="I50" t="str">
        <f ca="1">IF(LEN(VLOOKUP($B50,[1]Main!$F$6:$AB$119,18,0)) = 0, "", VLOOKUP($B50,[1]Main!$F$6:$AB$119,18,0))</f>
        <v/>
      </c>
      <c r="J50" t="str">
        <f ca="1">IF(LEN(VLOOKUP($B50,[1]Main!$F$6:$AB$119,19,0)) = 0, "", VLOOKUP($B50,[1]Main!$F$6:$AB$119,19,0))</f>
        <v/>
      </c>
      <c r="K50" t="str">
        <f ca="1">IF(LEN(VLOOKUP($B50,[1]Main!$F$6:$AB$119,20,0)) = 0, "", VLOOKUP($B50,[1]Main!$F$6:$AB$119,20,0))</f>
        <v/>
      </c>
      <c r="L50" t="str">
        <f ca="1">IF(LEN(VLOOKUP($B50,[1]Main!$F$6:$AB$119,21,0)) = 0, "", VLOOKUP($B50,[1]Main!$F$6:$AB$119,21,0))</f>
        <v/>
      </c>
      <c r="M50" t="str">
        <f ca="1">IF(LEN(VLOOKUP($B50,[1]Main!$F$6:$AB$119,22,0)) = 0, "", VLOOKUP($B50,[1]Main!$F$6:$AB$119,22,0))</f>
        <v/>
      </c>
      <c r="N50" t="str">
        <f ca="1">IF(LEN(VLOOKUP($B50,[1]Main!$F$6:$AB$119,23,0)) = 0, "", VLOOKUP($B50,[1]Main!$F$6:$AB$119,23,0))</f>
        <v/>
      </c>
      <c r="O50" s="22" t="e">
        <f ca="1">VLOOKUP($B50,overview!$B$2:$W$32,14,0)</f>
        <v>#N/A</v>
      </c>
      <c r="P50" s="22" t="e">
        <f ca="1">VLOOKUP($B50,overview!$B$2:$W$32,15,0)</f>
        <v>#N/A</v>
      </c>
      <c r="Q50" s="22" t="e">
        <f ca="1">VLOOKUP($B50,overview!$B$2:$W$32,16,0)</f>
        <v>#N/A</v>
      </c>
      <c r="R50" s="22" t="e">
        <f ca="1">VLOOKUP($B50,overview!$B$2:$W$32,17,0)</f>
        <v>#N/A</v>
      </c>
      <c r="S50" s="22" t="e">
        <f ca="1">VLOOKUP($B50,overview!$B$2:$W$32,18,0)</f>
        <v>#N/A</v>
      </c>
      <c r="T50" s="22" t="e">
        <f ca="1">VLOOKUP($B50,overview!$B$2:$W$32,19,0)</f>
        <v>#N/A</v>
      </c>
      <c r="U50" s="22" t="e">
        <f ca="1">VLOOKUP($B50,overview!$B$2:$W$32,20,0)</f>
        <v>#N/A</v>
      </c>
      <c r="V50" t="e">
        <f ca="1">VLOOKUP($B50,overview!$B$2:$W$32,21,0)</f>
        <v>#N/A</v>
      </c>
      <c r="W50" t="e">
        <f ca="1">VLOOKUP($B50,overview!$B$2:$W$32,22,0)</f>
        <v>#N/A</v>
      </c>
    </row>
    <row r="51" spans="1:23">
      <c r="A51" s="14">
        <f ca="1"/>
        <v>45188</v>
      </c>
      <c r="B51" t="str">
        <f ca="1"/>
        <v>Emerald Biomethane</v>
      </c>
      <c r="D51" t="str">
        <f ca="1">IF(LEN(VLOOKUP($B51,[1]Main!$F$6:$AB$119,4,0)) = 0, "", VLOOKUP($B51,[1]Main!$F$6:$AB$119,4,0))</f>
        <v>FD</v>
      </c>
      <c r="E51" t="str">
        <f ca="1">IF(LEN(VLOOKUP($B51,[1]Main!$F$6:$AB$119,5,0)) = 0, "", VLOOKUP($B51,[1]Main!$F$6:$AB$119,5,0))</f>
        <v>BoM</v>
      </c>
      <c r="F51" t="str">
        <f ca="1">IF(LEN(VLOOKUP($B51,[1]Main!$F$6:$AB$119,7,0)) = 0, "", VLOOKUP($B51,[1]Main!$F$6:$AB$119,7,0))</f>
        <v/>
      </c>
      <c r="G51" t="str">
        <f ca="1">IF(LEN(VLOOKUP($B51,[1]Main!$F$6:$AB$119,8,0)) = 0, "", VLOOKUP($B51,[1]Main!$F$6:$AB$119,8,0))</f>
        <v>Dorit</v>
      </c>
      <c r="H51" t="str">
        <f ca="1">IF(LEN(VLOOKUP($B51,[1]Main!$F$6:$AB$119,12,0)) = 0, "", VLOOKUP($B51,[1]Main!$F$6:$AB$119,12,0))</f>
        <v>Open</v>
      </c>
      <c r="I51" t="str">
        <f ca="1">IF(LEN(VLOOKUP($B51,[1]Main!$F$6:$AB$119,18,0)) = 0, "", VLOOKUP($B51,[1]Main!$F$6:$AB$119,18,0))</f>
        <v/>
      </c>
      <c r="J51" t="str">
        <f ca="1">IF(LEN(VLOOKUP($B51,[1]Main!$F$6:$AB$119,19,0)) = 0, "", VLOOKUP($B51,[1]Main!$F$6:$AB$119,19,0))</f>
        <v/>
      </c>
      <c r="K51" t="str">
        <f ca="1">IF(LEN(VLOOKUP($B51,[1]Main!$F$6:$AB$119,20,0)) = 0, "", VLOOKUP($B51,[1]Main!$F$6:$AB$119,20,0))</f>
        <v/>
      </c>
      <c r="L51" t="str">
        <f ca="1">IF(LEN(VLOOKUP($B51,[1]Main!$F$6:$AB$119,21,0)) = 0, "", VLOOKUP($B51,[1]Main!$F$6:$AB$119,21,0))</f>
        <v/>
      </c>
      <c r="M51" t="str">
        <f ca="1">IF(LEN(VLOOKUP($B51,[1]Main!$F$6:$AB$119,22,0)) = 0, "", VLOOKUP($B51,[1]Main!$F$6:$AB$119,22,0))</f>
        <v/>
      </c>
      <c r="N51" t="str">
        <f ca="1">IF(LEN(VLOOKUP($B51,[1]Main!$F$6:$AB$119,23,0)) = 0, "", VLOOKUP($B51,[1]Main!$F$6:$AB$119,23,0))</f>
        <v/>
      </c>
      <c r="O51" s="22" t="e">
        <f ca="1">VLOOKUP($B51,overview!$B$2:$W$32,14,0)</f>
        <v>#N/A</v>
      </c>
      <c r="P51" s="22" t="e">
        <f ca="1">VLOOKUP($B51,overview!$B$2:$W$32,15,0)</f>
        <v>#N/A</v>
      </c>
      <c r="Q51" s="22" t="e">
        <f ca="1">VLOOKUP($B51,overview!$B$2:$W$32,16,0)</f>
        <v>#N/A</v>
      </c>
      <c r="R51" s="22" t="e">
        <f ca="1">VLOOKUP($B51,overview!$B$2:$W$32,17,0)</f>
        <v>#N/A</v>
      </c>
      <c r="S51" s="22" t="e">
        <f ca="1">VLOOKUP($B51,overview!$B$2:$W$32,18,0)</f>
        <v>#N/A</v>
      </c>
      <c r="T51" s="22" t="e">
        <f ca="1">VLOOKUP($B51,overview!$B$2:$W$32,19,0)</f>
        <v>#N/A</v>
      </c>
      <c r="U51" s="22" t="e">
        <f ca="1">VLOOKUP($B51,overview!$B$2:$W$32,20,0)</f>
        <v>#N/A</v>
      </c>
      <c r="V51" t="e">
        <f ca="1">VLOOKUP($B51,overview!$B$2:$W$32,21,0)</f>
        <v>#N/A</v>
      </c>
      <c r="W51" t="e">
        <f ca="1">VLOOKUP($B51,overview!$B$2:$W$32,22,0)</f>
        <v>#N/A</v>
      </c>
    </row>
    <row r="52" spans="1:23">
      <c r="A52" s="14">
        <f ca="1"/>
        <v>45188</v>
      </c>
      <c r="B52" t="str">
        <f ca="1"/>
        <v>SD Catalyst (Biomethane M&amp;A)</v>
      </c>
      <c r="D52" t="str">
        <f ca="1">IF(LEN(VLOOKUP($B52,[1]Main!$F$6:$AB$119,4,0)) = 0, "", VLOOKUP($B52,[1]Main!$F$6:$AB$119,4,0))</f>
        <v/>
      </c>
      <c r="E52" t="str">
        <f ca="1">IF(LEN(VLOOKUP($B52,[1]Main!$F$6:$AB$119,5,0)) = 0, "", VLOOKUP($B52,[1]Main!$F$6:$AB$119,5,0))</f>
        <v/>
      </c>
      <c r="F52" t="str">
        <f ca="1">IF(LEN(VLOOKUP($B52,[1]Main!$F$6:$AB$119,7,0)) = 0, "", VLOOKUP($B52,[1]Main!$F$6:$AB$119,7,0))</f>
        <v/>
      </c>
      <c r="G52" t="str">
        <f ca="1">IF(LEN(VLOOKUP($B52,[1]Main!$F$6:$AB$119,8,0)) = 0, "", VLOOKUP($B52,[1]Main!$F$6:$AB$119,8,0))</f>
        <v/>
      </c>
      <c r="H52" t="str">
        <f ca="1">IF(LEN(VLOOKUP($B52,[1]Main!$F$6:$AB$119,12,0)) = 0, "", VLOOKUP($B52,[1]Main!$F$6:$AB$119,12,0))</f>
        <v>Open</v>
      </c>
      <c r="I52" t="str">
        <f ca="1">IF(LEN(VLOOKUP($B52,[1]Main!$F$6:$AB$119,18,0)) = 0, "", VLOOKUP($B52,[1]Main!$F$6:$AB$119,18,0))</f>
        <v>Sergii</v>
      </c>
      <c r="J52" t="str">
        <f ca="1">IF(LEN(VLOOKUP($B52,[1]Main!$F$6:$AB$119,19,0)) = 0, "", VLOOKUP($B52,[1]Main!$F$6:$AB$119,19,0))</f>
        <v>Giorgio</v>
      </c>
      <c r="K52" t="str">
        <f ca="1">IF(LEN(VLOOKUP($B52,[1]Main!$F$6:$AB$119,20,0)) = 0, "", VLOOKUP($B52,[1]Main!$F$6:$AB$119,20,0))</f>
        <v>Martina</v>
      </c>
      <c r="L52" t="str">
        <f ca="1">IF(LEN(VLOOKUP($B52,[1]Main!$F$6:$AB$119,21,0)) = 0, "", VLOOKUP($B52,[1]Main!$F$6:$AB$119,21,0))</f>
        <v>Ulf</v>
      </c>
      <c r="M52" t="str">
        <f ca="1">IF(LEN(VLOOKUP($B52,[1]Main!$F$6:$AB$119,22,0)) = 0, "", VLOOKUP($B52,[1]Main!$F$6:$AB$119,22,0))</f>
        <v/>
      </c>
      <c r="N52" t="str">
        <f ca="1">IF(LEN(VLOOKUP($B52,[1]Main!$F$6:$AB$119,23,0)) = 0, "", VLOOKUP($B52,[1]Main!$F$6:$AB$119,23,0))</f>
        <v/>
      </c>
      <c r="O52" s="22" t="e">
        <f ca="1">VLOOKUP($B52,overview!$B$2:$W$32,14,0)</f>
        <v>#N/A</v>
      </c>
      <c r="P52" s="22" t="e">
        <f ca="1">VLOOKUP($B52,overview!$B$2:$W$32,15,0)</f>
        <v>#N/A</v>
      </c>
      <c r="Q52" s="22" t="e">
        <f ca="1">VLOOKUP($B52,overview!$B$2:$W$32,16,0)</f>
        <v>#N/A</v>
      </c>
      <c r="R52" s="22" t="e">
        <f ca="1">VLOOKUP($B52,overview!$B$2:$W$32,17,0)</f>
        <v>#N/A</v>
      </c>
      <c r="S52" s="22" t="e">
        <f ca="1">VLOOKUP($B52,overview!$B$2:$W$32,18,0)</f>
        <v>#N/A</v>
      </c>
      <c r="T52" s="22" t="e">
        <f ca="1">VLOOKUP($B52,overview!$B$2:$W$32,19,0)</f>
        <v>#N/A</v>
      </c>
      <c r="U52" s="22" t="e">
        <f ca="1">VLOOKUP($B52,overview!$B$2:$W$32,20,0)</f>
        <v>#N/A</v>
      </c>
      <c r="V52" t="e">
        <f ca="1">VLOOKUP($B52,overview!$B$2:$W$32,21,0)</f>
        <v>#N/A</v>
      </c>
      <c r="W52" t="e">
        <f ca="1">VLOOKUP($B52,overview!$B$2:$W$32,22,0)</f>
        <v>#N/A</v>
      </c>
    </row>
    <row r="53" spans="1:23">
      <c r="A53" s="14">
        <f ca="1"/>
        <v>45199</v>
      </c>
      <c r="B53" t="str">
        <f ca="1"/>
        <v>SD Geothermal Den Hague</v>
      </c>
      <c r="D53" t="str">
        <f ca="1">IF(LEN(VLOOKUP($B53,[1]Main!$F$6:$AB$119,4,0)) = 0, "", VLOOKUP($B53,[1]Main!$F$6:$AB$119,4,0))</f>
        <v>SD</v>
      </c>
      <c r="E53" t="str">
        <f ca="1">IF(LEN(VLOOKUP($B53,[1]Main!$F$6:$AB$119,5,0)) = 0, "", VLOOKUP($B53,[1]Main!$F$6:$AB$119,5,0))</f>
        <v>SD Approving Body</v>
      </c>
      <c r="F53" t="str">
        <f ca="1">IF(LEN(VLOOKUP($B53,[1]Main!$F$6:$AB$119,7,0)) = 0, "", VLOOKUP($B53,[1]Main!$F$6:$AB$119,7,0))</f>
        <v>Asset Development</v>
      </c>
      <c r="G53" t="str">
        <f ca="1">IF(LEN(VLOOKUP($B53,[1]Main!$F$6:$AB$119,8,0)) = 0, "", VLOOKUP($B53,[1]Main!$F$6:$AB$119,8,0))</f>
        <v>Bas Geerdes</v>
      </c>
      <c r="H53" t="str">
        <f ca="1">IF(LEN(VLOOKUP($B53,[1]Main!$F$6:$AB$119,12,0)) = 0, "", VLOOKUP($B53,[1]Main!$F$6:$AB$119,12,0))</f>
        <v>Open</v>
      </c>
      <c r="I53" t="str">
        <f ca="1">IF(LEN(VLOOKUP($B53,[1]Main!$F$6:$AB$119,18,0)) = 0, "", VLOOKUP($B53,[1]Main!$F$6:$AB$119,18,0))</f>
        <v>Eduardo</v>
      </c>
      <c r="J53" t="str">
        <f ca="1">IF(LEN(VLOOKUP($B53,[1]Main!$F$6:$AB$119,19,0)) = 0, "", VLOOKUP($B53,[1]Main!$F$6:$AB$119,19,0))</f>
        <v>Giorgio, Eduardo</v>
      </c>
      <c r="K53" t="str">
        <f ca="1">IF(LEN(VLOOKUP($B53,[1]Main!$F$6:$AB$119,20,0)) = 0, "", VLOOKUP($B53,[1]Main!$F$6:$AB$119,20,0))</f>
        <v>Frederik</v>
      </c>
      <c r="L53" t="str">
        <f ca="1">IF(LEN(VLOOKUP($B53,[1]Main!$F$6:$AB$119,21,0)) = 0, "", VLOOKUP($B53,[1]Main!$F$6:$AB$119,21,0))</f>
        <v>Ulf</v>
      </c>
      <c r="M53" t="str">
        <f ca="1">IF(LEN(VLOOKUP($B53,[1]Main!$F$6:$AB$119,22,0)) = 0, "", VLOOKUP($B53,[1]Main!$F$6:$AB$119,22,0))</f>
        <v/>
      </c>
      <c r="N53" t="str">
        <f ca="1">IF(LEN(VLOOKUP($B53,[1]Main!$F$6:$AB$119,23,0)) = 0, "", VLOOKUP($B53,[1]Main!$F$6:$AB$119,23,0))</f>
        <v/>
      </c>
      <c r="O53" s="22" t="e">
        <f ca="1">VLOOKUP($B53,overview!$B$2:$W$32,14,0)</f>
        <v>#N/A</v>
      </c>
      <c r="P53" s="22" t="e">
        <f ca="1">VLOOKUP($B53,overview!$B$2:$W$32,15,0)</f>
        <v>#N/A</v>
      </c>
      <c r="Q53" s="22" t="e">
        <f ca="1">VLOOKUP($B53,overview!$B$2:$W$32,16,0)</f>
        <v>#N/A</v>
      </c>
      <c r="R53" s="22" t="e">
        <f ca="1">VLOOKUP($B53,overview!$B$2:$W$32,17,0)</f>
        <v>#N/A</v>
      </c>
      <c r="S53" s="22" t="e">
        <f ca="1">VLOOKUP($B53,overview!$B$2:$W$32,18,0)</f>
        <v>#N/A</v>
      </c>
      <c r="T53" s="22" t="e">
        <f ca="1">VLOOKUP($B53,overview!$B$2:$W$32,19,0)</f>
        <v>#N/A</v>
      </c>
      <c r="U53" s="22" t="e">
        <f ca="1">VLOOKUP($B53,overview!$B$2:$W$32,20,0)</f>
        <v>#N/A</v>
      </c>
      <c r="V53" t="e">
        <f ca="1">VLOOKUP($B53,overview!$B$2:$W$32,21,0)</f>
        <v>#N/A</v>
      </c>
      <c r="W53" t="e">
        <f ca="1">VLOOKUP($B53,overview!$B$2:$W$32,22,0)</f>
        <v>#N/A</v>
      </c>
    </row>
    <row r="54" spans="1:23">
      <c r="A54" s="14">
        <f ca="1"/>
        <v>0</v>
      </c>
      <c r="B54" t="str">
        <f ca="1"/>
        <v>SD Ratcliffe</v>
      </c>
      <c r="D54" t="str">
        <f ca="1">IF(LEN(VLOOKUP($B54,[1]Main!$F$6:$AB$119,4,0)) = 0, "", VLOOKUP($B54,[1]Main!$F$6:$AB$119,4,0))</f>
        <v>SD</v>
      </c>
      <c r="E54" t="str">
        <f ca="1">IF(LEN(VLOOKUP($B54,[1]Main!$F$6:$AB$119,5,0)) = 0, "", VLOOKUP($B54,[1]Main!$F$6:$AB$119,5,0))</f>
        <v>BoM</v>
      </c>
      <c r="F54" t="str">
        <f ca="1">IF(LEN(VLOOKUP($B54,[1]Main!$F$6:$AB$119,7,0)) = 0, "", VLOOKUP($B54,[1]Main!$F$6:$AB$119,7,0))</f>
        <v>Asset Development</v>
      </c>
      <c r="G54" t="str">
        <f ca="1">IF(LEN(VLOOKUP($B54,[1]Main!$F$6:$AB$119,8,0)) = 0, "", VLOOKUP($B54,[1]Main!$F$6:$AB$119,8,0))</f>
        <v/>
      </c>
      <c r="H54" t="str">
        <f ca="1">IF(LEN(VLOOKUP($B54,[1]Main!$F$6:$AB$119,12,0)) = 0, "", VLOOKUP($B54,[1]Main!$F$6:$AB$119,12,0))</f>
        <v>Open</v>
      </c>
      <c r="I54" t="str">
        <f ca="1">IF(LEN(VLOOKUP($B54,[1]Main!$F$6:$AB$119,18,0)) = 0, "", VLOOKUP($B54,[1]Main!$F$6:$AB$119,18,0))</f>
        <v/>
      </c>
      <c r="J54" t="str">
        <f ca="1">IF(LEN(VLOOKUP($B54,[1]Main!$F$6:$AB$119,19,0)) = 0, "", VLOOKUP($B54,[1]Main!$F$6:$AB$119,19,0))</f>
        <v/>
      </c>
      <c r="K54" t="str">
        <f ca="1">IF(LEN(VLOOKUP($B54,[1]Main!$F$6:$AB$119,20,0)) = 0, "", VLOOKUP($B54,[1]Main!$F$6:$AB$119,20,0))</f>
        <v/>
      </c>
      <c r="L54" t="str">
        <f ca="1">IF(LEN(VLOOKUP($B54,[1]Main!$F$6:$AB$119,21,0)) = 0, "", VLOOKUP($B54,[1]Main!$F$6:$AB$119,21,0))</f>
        <v/>
      </c>
      <c r="M54" t="str">
        <f ca="1">IF(LEN(VLOOKUP($B54,[1]Main!$F$6:$AB$119,22,0)) = 0, "", VLOOKUP($B54,[1]Main!$F$6:$AB$119,22,0))</f>
        <v/>
      </c>
      <c r="N54" t="str">
        <f ca="1">IF(LEN(VLOOKUP($B54,[1]Main!$F$6:$AB$119,23,0)) = 0, "", VLOOKUP($B54,[1]Main!$F$6:$AB$119,23,0))</f>
        <v/>
      </c>
      <c r="O54" s="22" t="e">
        <f ca="1">VLOOKUP($B54,overview!$B$2:$W$32,14,0)</f>
        <v>#N/A</v>
      </c>
      <c r="P54" s="22" t="e">
        <f ca="1">VLOOKUP($B54,overview!$B$2:$W$32,15,0)</f>
        <v>#N/A</v>
      </c>
      <c r="Q54" s="22" t="e">
        <f ca="1">VLOOKUP($B54,overview!$B$2:$W$32,16,0)</f>
        <v>#N/A</v>
      </c>
      <c r="R54" s="22" t="e">
        <f ca="1">VLOOKUP($B54,overview!$B$2:$W$32,17,0)</f>
        <v>#N/A</v>
      </c>
      <c r="S54" s="22" t="e">
        <f ca="1">VLOOKUP($B54,overview!$B$2:$W$32,18,0)</f>
        <v>#N/A</v>
      </c>
      <c r="T54" s="22" t="e">
        <f ca="1">VLOOKUP($B54,overview!$B$2:$W$32,19,0)</f>
        <v>#N/A</v>
      </c>
      <c r="U54" s="22" t="e">
        <f ca="1">VLOOKUP($B54,overview!$B$2:$W$32,20,0)</f>
        <v>#N/A</v>
      </c>
      <c r="V54" t="e">
        <f ca="1">VLOOKUP($B54,overview!$B$2:$W$32,21,0)</f>
        <v>#N/A</v>
      </c>
      <c r="W54" t="e">
        <f ca="1">VLOOKUP($B54,overview!$B$2:$W$32,22,0)</f>
        <v>#N/A</v>
      </c>
    </row>
    <row r="55" spans="1:23">
      <c r="A55" s="14">
        <f ca="1"/>
        <v>45108</v>
      </c>
      <c r="B55" t="str">
        <f ca="1"/>
        <v>Portfolio review and Fossil Fleet Review 23</v>
      </c>
      <c r="D55" t="str">
        <f ca="1">IF(LEN(VLOOKUP($B55,[1]Main!$F$6:$AB$119,4,0)) = 0, "", VLOOKUP($B55,[1]Main!$F$6:$AB$119,4,0))</f>
        <v>Info</v>
      </c>
      <c r="E55" t="str">
        <f ca="1">IF(LEN(VLOOKUP($B55,[1]Main!$F$6:$AB$119,5,0)) = 0, "", VLOOKUP($B55,[1]Main!$F$6:$AB$119,5,0))</f>
        <v>BoM</v>
      </c>
      <c r="F55" t="str">
        <f ca="1">IF(LEN(VLOOKUP($B55,[1]Main!$F$6:$AB$119,7,0)) = 0, "", VLOOKUP($B55,[1]Main!$F$6:$AB$119,7,0))</f>
        <v>Asset management</v>
      </c>
      <c r="G55" t="str">
        <f ca="1">IF(LEN(VLOOKUP($B55,[1]Main!$F$6:$AB$119,8,0)) = 0, "", VLOOKUP($B55,[1]Main!$F$6:$AB$119,8,0))</f>
        <v>Babak Mousavi</v>
      </c>
      <c r="H55" t="str">
        <f ca="1">IF(LEN(VLOOKUP($B55,[1]Main!$F$6:$AB$119,12,0)) = 0, "", VLOOKUP($B55,[1]Main!$F$6:$AB$119,12,0))</f>
        <v>Open</v>
      </c>
      <c r="I55" t="str">
        <f ca="1">IF(LEN(VLOOKUP($B55,[1]Main!$F$6:$AB$119,18,0)) = 0, "", VLOOKUP($B55,[1]Main!$F$6:$AB$119,18,0))</f>
        <v>Giorgio</v>
      </c>
      <c r="J55" t="str">
        <f ca="1">IF(LEN(VLOOKUP($B55,[1]Main!$F$6:$AB$119,19,0)) = 0, "", VLOOKUP($B55,[1]Main!$F$6:$AB$119,19,0))</f>
        <v>Giorgio, Lukas K</v>
      </c>
      <c r="K55" t="str">
        <f ca="1">IF(LEN(VLOOKUP($B55,[1]Main!$F$6:$AB$119,20,0)) = 0, "", VLOOKUP($B55,[1]Main!$F$6:$AB$119,20,0))</f>
        <v/>
      </c>
      <c r="L55" t="str">
        <f ca="1">IF(LEN(VLOOKUP($B55,[1]Main!$F$6:$AB$119,21,0)) = 0, "", VLOOKUP($B55,[1]Main!$F$6:$AB$119,21,0))</f>
        <v/>
      </c>
      <c r="M55" t="str">
        <f ca="1">IF(LEN(VLOOKUP($B55,[1]Main!$F$6:$AB$119,22,0)) = 0, "", VLOOKUP($B55,[1]Main!$F$6:$AB$119,22,0))</f>
        <v/>
      </c>
      <c r="N55" t="str">
        <f ca="1">IF(LEN(VLOOKUP($B55,[1]Main!$F$6:$AB$119,23,0)) = 0, "", VLOOKUP($B55,[1]Main!$F$6:$AB$119,23,0))</f>
        <v/>
      </c>
      <c r="O55" s="22"/>
      <c r="P55" s="22"/>
      <c r="Q55" s="22"/>
      <c r="R55" s="22"/>
      <c r="S55" s="22"/>
      <c r="T55" s="22"/>
      <c r="U55" s="22"/>
    </row>
    <row r="56" spans="1:23">
      <c r="A56" s="14">
        <f ca="1"/>
        <v>0</v>
      </c>
      <c r="B56">
        <f ca="1"/>
        <v>0</v>
      </c>
      <c r="D56" t="e">
        <f ca="1">IF(LEN(VLOOKUP($B56,[1]Main!$F$6:$AB$119,4,0)) = 0, "", VLOOKUP($B56,[1]Main!$F$6:$AB$119,4,0))</f>
        <v>#N/A</v>
      </c>
      <c r="E56" t="e">
        <f ca="1">IF(LEN(VLOOKUP($B56,[1]Main!$F$6:$AB$119,5,0)) = 0, "", VLOOKUP($B56,[1]Main!$F$6:$AB$119,5,0))</f>
        <v>#N/A</v>
      </c>
      <c r="F56" t="e">
        <f ca="1">IF(LEN(VLOOKUP($B56,[1]Main!$F$6:$AB$119,7,0)) = 0, "", VLOOKUP($B56,[1]Main!$F$6:$AB$119,7,0))</f>
        <v>#N/A</v>
      </c>
      <c r="G56" t="e">
        <f ca="1">IF(LEN(VLOOKUP($B56,[1]Main!$F$6:$AB$119,8,0)) = 0, "", VLOOKUP($B56,[1]Main!$F$6:$AB$119,8,0))</f>
        <v>#N/A</v>
      </c>
      <c r="H56" t="e">
        <f ca="1">IF(LEN(VLOOKUP($B56,[1]Main!$F$6:$AB$119,12,0)) = 0, "", VLOOKUP($B56,[1]Main!$F$6:$AB$119,12,0))</f>
        <v>#N/A</v>
      </c>
      <c r="I56" t="e">
        <f ca="1">IF(LEN(VLOOKUP($B56,[1]Main!$F$6:$AB$119,18,0)) = 0, "", VLOOKUP($B56,[1]Main!$F$6:$AB$119,18,0))</f>
        <v>#N/A</v>
      </c>
      <c r="J56" t="e">
        <f ca="1">IF(LEN(VLOOKUP($B56,[1]Main!$F$6:$AB$119,19,0)) = 0, "", VLOOKUP($B56,[1]Main!$F$6:$AB$119,19,0))</f>
        <v>#N/A</v>
      </c>
      <c r="K56" t="e">
        <f ca="1">IF(LEN(VLOOKUP($B56,[1]Main!$F$6:$AB$119,20,0)) = 0, "", VLOOKUP($B56,[1]Main!$F$6:$AB$119,20,0))</f>
        <v>#N/A</v>
      </c>
      <c r="L56" t="e">
        <f ca="1">IF(LEN(VLOOKUP($B56,[1]Main!$F$6:$AB$119,21,0)) = 0, "", VLOOKUP($B56,[1]Main!$F$6:$AB$119,21,0))</f>
        <v>#N/A</v>
      </c>
      <c r="M56" t="e">
        <f ca="1">IF(LEN(VLOOKUP($B56,[1]Main!$F$6:$AB$119,22,0)) = 0, "", VLOOKUP($B56,[1]Main!$F$6:$AB$119,22,0))</f>
        <v>#N/A</v>
      </c>
      <c r="N56" t="e">
        <f ca="1">IF(LEN(VLOOKUP($B56,[1]Main!$F$6:$AB$119,23,0)) = 0, "", VLOOKUP($B56,[1]Main!$F$6:$AB$119,23,0))</f>
        <v>#N/A</v>
      </c>
      <c r="O56" s="22"/>
      <c r="P56" s="22"/>
      <c r="Q56" s="22"/>
      <c r="R56" s="22"/>
      <c r="S56" s="22"/>
      <c r="T56" s="22"/>
      <c r="U56" s="22"/>
    </row>
    <row r="57" spans="1:23">
      <c r="A57" s="14">
        <f ca="1"/>
        <v>0</v>
      </c>
      <c r="B57" t="str">
        <f ca="1"/>
        <v>SD  Helium Storage</v>
      </c>
      <c r="D57" t="e">
        <f ca="1">IF(LEN(VLOOKUP($B57,[1]Main!$F$6:$AB$119,4,0)) = 0, "", VLOOKUP($B57,[1]Main!$F$6:$AB$119,4,0))</f>
        <v>#N/A</v>
      </c>
      <c r="E57" t="e">
        <f ca="1">IF(LEN(VLOOKUP($B57,[1]Main!$F$6:$AB$119,5,0)) = 0, "", VLOOKUP($B57,[1]Main!$F$6:$AB$119,5,0))</f>
        <v>#N/A</v>
      </c>
      <c r="F57" t="e">
        <f ca="1">IF(LEN(VLOOKUP($B57,[1]Main!$F$6:$AB$119,7,0)) = 0, "", VLOOKUP($B57,[1]Main!$F$6:$AB$119,7,0))</f>
        <v>#N/A</v>
      </c>
      <c r="G57" t="e">
        <f ca="1">IF(LEN(VLOOKUP($B57,[1]Main!$F$6:$AB$119,8,0)) = 0, "", VLOOKUP($B57,[1]Main!$F$6:$AB$119,8,0))</f>
        <v>#N/A</v>
      </c>
      <c r="H57" t="e">
        <f ca="1">IF(LEN(VLOOKUP($B57,[1]Main!$F$6:$AB$119,12,0)) = 0, "", VLOOKUP($B57,[1]Main!$F$6:$AB$119,12,0))</f>
        <v>#N/A</v>
      </c>
      <c r="I57" t="e">
        <f ca="1">IF(LEN(VLOOKUP($B57,[1]Main!$F$6:$AB$119,18,0)) = 0, "", VLOOKUP($B57,[1]Main!$F$6:$AB$119,18,0))</f>
        <v>#N/A</v>
      </c>
      <c r="J57" t="e">
        <f ca="1">IF(LEN(VLOOKUP($B57,[1]Main!$F$6:$AB$119,19,0)) = 0, "", VLOOKUP($B57,[1]Main!$F$6:$AB$119,19,0))</f>
        <v>#N/A</v>
      </c>
      <c r="K57" t="e">
        <f ca="1">IF(LEN(VLOOKUP($B57,[1]Main!$F$6:$AB$119,20,0)) = 0, "", VLOOKUP($B57,[1]Main!$F$6:$AB$119,20,0))</f>
        <v>#N/A</v>
      </c>
      <c r="L57" t="e">
        <f ca="1">IF(LEN(VLOOKUP($B57,[1]Main!$F$6:$AB$119,21,0)) = 0, "", VLOOKUP($B57,[1]Main!$F$6:$AB$119,21,0))</f>
        <v>#N/A</v>
      </c>
      <c r="M57" t="e">
        <f ca="1">IF(LEN(VLOOKUP($B57,[1]Main!$F$6:$AB$119,22,0)) = 0, "", VLOOKUP($B57,[1]Main!$F$6:$AB$119,22,0))</f>
        <v>#N/A</v>
      </c>
      <c r="N57" t="e">
        <f ca="1">IF(LEN(VLOOKUP($B57,[1]Main!$F$6:$AB$119,23,0)) = 0, "", VLOOKUP($B57,[1]Main!$F$6:$AB$119,23,0))</f>
        <v>#N/A</v>
      </c>
      <c r="O57" s="22"/>
      <c r="P57" s="22"/>
      <c r="Q57" s="22"/>
      <c r="R57" s="22"/>
      <c r="S57" s="22"/>
      <c r="T57" s="22"/>
      <c r="U57" s="22"/>
    </row>
    <row r="58" spans="1:23">
      <c r="A58" s="14">
        <f ca="1"/>
        <v>0</v>
      </c>
      <c r="B58" t="str">
        <f ca="1"/>
        <v>Gonyu II OCGT</v>
      </c>
      <c r="D58" t="e">
        <f ca="1">IF(LEN(VLOOKUP($B58,[1]Main!$F$6:$AB$119,4,0)) = 0, "", VLOOKUP($B58,[1]Main!$F$6:$AB$119,4,0))</f>
        <v>#N/A</v>
      </c>
      <c r="E58" t="e">
        <f ca="1">IF(LEN(VLOOKUP($B58,[1]Main!$F$6:$AB$119,5,0)) = 0, "", VLOOKUP($B58,[1]Main!$F$6:$AB$119,5,0))</f>
        <v>#N/A</v>
      </c>
      <c r="F58" t="e">
        <f ca="1">IF(LEN(VLOOKUP($B58,[1]Main!$F$6:$AB$119,7,0)) = 0, "", VLOOKUP($B58,[1]Main!$F$6:$AB$119,7,0))</f>
        <v>#N/A</v>
      </c>
      <c r="G58" t="e">
        <f ca="1">IF(LEN(VLOOKUP($B58,[1]Main!$F$6:$AB$119,8,0)) = 0, "", VLOOKUP($B58,[1]Main!$F$6:$AB$119,8,0))</f>
        <v>#N/A</v>
      </c>
      <c r="H58" t="e">
        <f ca="1">IF(LEN(VLOOKUP($B58,[1]Main!$F$6:$AB$119,12,0)) = 0, "", VLOOKUP($B58,[1]Main!$F$6:$AB$119,12,0))</f>
        <v>#N/A</v>
      </c>
      <c r="I58" t="e">
        <f ca="1">IF(LEN(VLOOKUP($B58,[1]Main!$F$6:$AB$119,18,0)) = 0, "", VLOOKUP($B58,[1]Main!$F$6:$AB$119,18,0))</f>
        <v>#N/A</v>
      </c>
      <c r="J58" t="e">
        <f ca="1">IF(LEN(VLOOKUP($B58,[1]Main!$F$6:$AB$119,19,0)) = 0, "", VLOOKUP($B58,[1]Main!$F$6:$AB$119,19,0))</f>
        <v>#N/A</v>
      </c>
      <c r="K58" t="e">
        <f ca="1">IF(LEN(VLOOKUP($B58,[1]Main!$F$6:$AB$119,20,0)) = 0, "", VLOOKUP($B58,[1]Main!$F$6:$AB$119,20,0))</f>
        <v>#N/A</v>
      </c>
      <c r="L58" t="e">
        <f ca="1">IF(LEN(VLOOKUP($B58,[1]Main!$F$6:$AB$119,21,0)) = 0, "", VLOOKUP($B58,[1]Main!$F$6:$AB$119,21,0))</f>
        <v>#N/A</v>
      </c>
      <c r="M58" t="e">
        <f ca="1">IF(LEN(VLOOKUP($B58,[1]Main!$F$6:$AB$119,22,0)) = 0, "", VLOOKUP($B58,[1]Main!$F$6:$AB$119,22,0))</f>
        <v>#N/A</v>
      </c>
      <c r="N58" t="e">
        <f ca="1">IF(LEN(VLOOKUP($B58,[1]Main!$F$6:$AB$119,23,0)) = 0, "", VLOOKUP($B58,[1]Main!$F$6:$AB$119,23,0))</f>
        <v>#N/A</v>
      </c>
      <c r="O58" s="22"/>
      <c r="P58" s="22"/>
      <c r="Q58" s="22"/>
      <c r="R58" s="22"/>
      <c r="S58" s="22"/>
      <c r="T58" s="22"/>
      <c r="U58" s="22"/>
    </row>
    <row r="59" spans="1:23">
      <c r="A59" s="14">
        <f ca="1"/>
        <v>0</v>
      </c>
      <c r="B59" t="str">
        <f ca="1"/>
        <v>Grain 6 - inspection good (stable)</v>
      </c>
      <c r="D59" t="e">
        <f ca="1">IF(LEN(VLOOKUP($B59,[1]Main!$F$6:$AB$119,4,0)) = 0, "", VLOOKUP($B59,[1]Main!$F$6:$AB$119,4,0))</f>
        <v>#N/A</v>
      </c>
      <c r="E59" t="e">
        <f ca="1">IF(LEN(VLOOKUP($B59,[1]Main!$F$6:$AB$119,5,0)) = 0, "", VLOOKUP($B59,[1]Main!$F$6:$AB$119,5,0))</f>
        <v>#N/A</v>
      </c>
      <c r="F59" t="e">
        <f ca="1">IF(LEN(VLOOKUP($B59,[1]Main!$F$6:$AB$119,7,0)) = 0, "", VLOOKUP($B59,[1]Main!$F$6:$AB$119,7,0))</f>
        <v>#N/A</v>
      </c>
      <c r="G59" t="e">
        <f ca="1">IF(LEN(VLOOKUP($B59,[1]Main!$F$6:$AB$119,8,0)) = 0, "", VLOOKUP($B59,[1]Main!$F$6:$AB$119,8,0))</f>
        <v>#N/A</v>
      </c>
      <c r="H59" t="e">
        <f ca="1">IF(LEN(VLOOKUP($B59,[1]Main!$F$6:$AB$119,12,0)) = 0, "", VLOOKUP($B59,[1]Main!$F$6:$AB$119,12,0))</f>
        <v>#N/A</v>
      </c>
      <c r="I59" t="e">
        <f ca="1">IF(LEN(VLOOKUP($B59,[1]Main!$F$6:$AB$119,18,0)) = 0, "", VLOOKUP($B59,[1]Main!$F$6:$AB$119,18,0))</f>
        <v>#N/A</v>
      </c>
      <c r="J59" t="e">
        <f ca="1">IF(LEN(VLOOKUP($B59,[1]Main!$F$6:$AB$119,19,0)) = 0, "", VLOOKUP($B59,[1]Main!$F$6:$AB$119,19,0))</f>
        <v>#N/A</v>
      </c>
      <c r="K59" t="e">
        <f ca="1">IF(LEN(VLOOKUP($B59,[1]Main!$F$6:$AB$119,20,0)) = 0, "", VLOOKUP($B59,[1]Main!$F$6:$AB$119,20,0))</f>
        <v>#N/A</v>
      </c>
      <c r="L59" t="e">
        <f ca="1">IF(LEN(VLOOKUP($B59,[1]Main!$F$6:$AB$119,21,0)) = 0, "", VLOOKUP($B59,[1]Main!$F$6:$AB$119,21,0))</f>
        <v>#N/A</v>
      </c>
      <c r="M59" t="e">
        <f ca="1">IF(LEN(VLOOKUP($B59,[1]Main!$F$6:$AB$119,22,0)) = 0, "", VLOOKUP($B59,[1]Main!$F$6:$AB$119,22,0))</f>
        <v>#N/A</v>
      </c>
      <c r="N59" t="e">
        <f ca="1">IF(LEN(VLOOKUP($B59,[1]Main!$F$6:$AB$119,23,0)) = 0, "", VLOOKUP($B59,[1]Main!$F$6:$AB$119,23,0))</f>
        <v>#N/A</v>
      </c>
      <c r="O59" s="22"/>
      <c r="P59" s="22"/>
      <c r="Q59" s="22"/>
      <c r="R59" s="22"/>
      <c r="S59" s="22"/>
      <c r="T59" s="22"/>
      <c r="U59" s="22"/>
    </row>
    <row r="60" spans="1:23">
      <c r="A60" s="14">
        <f ca="1"/>
        <v>0</v>
      </c>
      <c r="B60" t="str">
        <f ca="1"/>
        <v>Grid Losses Tennet</v>
      </c>
      <c r="D60" t="e">
        <f ca="1">IF(LEN(VLOOKUP($B60,[1]Main!$F$6:$AB$119,4,0)) = 0, "", VLOOKUP($B60,[1]Main!$F$6:$AB$119,4,0))</f>
        <v>#N/A</v>
      </c>
      <c r="E60" t="e">
        <f ca="1">IF(LEN(VLOOKUP($B60,[1]Main!$F$6:$AB$119,5,0)) = 0, "", VLOOKUP($B60,[1]Main!$F$6:$AB$119,5,0))</f>
        <v>#N/A</v>
      </c>
      <c r="F60" t="e">
        <f ca="1">IF(LEN(VLOOKUP($B60,[1]Main!$F$6:$AB$119,7,0)) = 0, "", VLOOKUP($B60,[1]Main!$F$6:$AB$119,7,0))</f>
        <v>#N/A</v>
      </c>
      <c r="G60" t="e">
        <f ca="1">IF(LEN(VLOOKUP($B60,[1]Main!$F$6:$AB$119,8,0)) = 0, "", VLOOKUP($B60,[1]Main!$F$6:$AB$119,8,0))</f>
        <v>#N/A</v>
      </c>
      <c r="H60" t="e">
        <f ca="1">IF(LEN(VLOOKUP($B60,[1]Main!$F$6:$AB$119,12,0)) = 0, "", VLOOKUP($B60,[1]Main!$F$6:$AB$119,12,0))</f>
        <v>#N/A</v>
      </c>
      <c r="I60" t="e">
        <f ca="1">IF(LEN(VLOOKUP($B60,[1]Main!$F$6:$AB$119,18,0)) = 0, "", VLOOKUP($B60,[1]Main!$F$6:$AB$119,18,0))</f>
        <v>#N/A</v>
      </c>
      <c r="J60" t="e">
        <f ca="1">IF(LEN(VLOOKUP($B60,[1]Main!$F$6:$AB$119,19,0)) = 0, "", VLOOKUP($B60,[1]Main!$F$6:$AB$119,19,0))</f>
        <v>#N/A</v>
      </c>
      <c r="K60" t="e">
        <f ca="1">IF(LEN(VLOOKUP($B60,[1]Main!$F$6:$AB$119,20,0)) = 0, "", VLOOKUP($B60,[1]Main!$F$6:$AB$119,20,0))</f>
        <v>#N/A</v>
      </c>
      <c r="L60" t="e">
        <f ca="1">IF(LEN(VLOOKUP($B60,[1]Main!$F$6:$AB$119,21,0)) = 0, "", VLOOKUP($B60,[1]Main!$F$6:$AB$119,21,0))</f>
        <v>#N/A</v>
      </c>
      <c r="M60" t="e">
        <f ca="1">IF(LEN(VLOOKUP($B60,[1]Main!$F$6:$AB$119,22,0)) = 0, "", VLOOKUP($B60,[1]Main!$F$6:$AB$119,22,0))</f>
        <v>#N/A</v>
      </c>
      <c r="N60" t="e">
        <f ca="1">IF(LEN(VLOOKUP($B60,[1]Main!$F$6:$AB$119,23,0)) = 0, "", VLOOKUP($B60,[1]Main!$F$6:$AB$119,23,0))</f>
        <v>#N/A</v>
      </c>
      <c r="O60" s="22"/>
      <c r="P60" s="22"/>
      <c r="Q60" s="22"/>
      <c r="R60" s="22"/>
      <c r="S60" s="22"/>
      <c r="T60" s="22"/>
      <c r="U60" s="22"/>
    </row>
    <row r="61" spans="1:23">
      <c r="A61" s="14">
        <f ca="1"/>
        <v>0</v>
      </c>
      <c r="B61">
        <f ca="1"/>
        <v>0</v>
      </c>
      <c r="D61" t="e">
        <f ca="1">IF(LEN(VLOOKUP($B61,[1]Main!$F$6:$AB$119,4,0)) = 0, "", VLOOKUP($B61,[1]Main!$F$6:$AB$119,4,0))</f>
        <v>#N/A</v>
      </c>
      <c r="E61" t="e">
        <f ca="1">IF(LEN(VLOOKUP($B61,[1]Main!$F$6:$AB$119,5,0)) = 0, "", VLOOKUP($B61,[1]Main!$F$6:$AB$119,5,0))</f>
        <v>#N/A</v>
      </c>
      <c r="F61" t="e">
        <f ca="1">IF(LEN(VLOOKUP($B61,[1]Main!$F$6:$AB$119,7,0)) = 0, "", VLOOKUP($B61,[1]Main!$F$6:$AB$119,7,0))</f>
        <v>#N/A</v>
      </c>
      <c r="G61" t="e">
        <f ca="1">IF(LEN(VLOOKUP($B61,[1]Main!$F$6:$AB$119,8,0)) = 0, "", VLOOKUP($B61,[1]Main!$F$6:$AB$119,8,0))</f>
        <v>#N/A</v>
      </c>
      <c r="H61" t="e">
        <f ca="1">IF(LEN(VLOOKUP($B61,[1]Main!$F$6:$AB$119,12,0)) = 0, "", VLOOKUP($B61,[1]Main!$F$6:$AB$119,12,0))</f>
        <v>#N/A</v>
      </c>
      <c r="I61" t="e">
        <f ca="1">IF(LEN(VLOOKUP($B61,[1]Main!$F$6:$AB$119,18,0)) = 0, "", VLOOKUP($B61,[1]Main!$F$6:$AB$119,18,0))</f>
        <v>#N/A</v>
      </c>
      <c r="J61" t="e">
        <f ca="1">IF(LEN(VLOOKUP($B61,[1]Main!$F$6:$AB$119,19,0)) = 0, "", VLOOKUP($B61,[1]Main!$F$6:$AB$119,19,0))</f>
        <v>#N/A</v>
      </c>
      <c r="K61" t="e">
        <f ca="1">IF(LEN(VLOOKUP($B61,[1]Main!$F$6:$AB$119,20,0)) = 0, "", VLOOKUP($B61,[1]Main!$F$6:$AB$119,20,0))</f>
        <v>#N/A</v>
      </c>
      <c r="L61" t="e">
        <f ca="1">IF(LEN(VLOOKUP($B61,[1]Main!$F$6:$AB$119,21,0)) = 0, "", VLOOKUP($B61,[1]Main!$F$6:$AB$119,21,0))</f>
        <v>#N/A</v>
      </c>
      <c r="M61" t="e">
        <f ca="1">IF(LEN(VLOOKUP($B61,[1]Main!$F$6:$AB$119,22,0)) = 0, "", VLOOKUP($B61,[1]Main!$F$6:$AB$119,22,0))</f>
        <v>#N/A</v>
      </c>
      <c r="N61" t="e">
        <f ca="1">IF(LEN(VLOOKUP($B61,[1]Main!$F$6:$AB$119,23,0)) = 0, "", VLOOKUP($B61,[1]Main!$F$6:$AB$119,23,0))</f>
        <v>#N/A</v>
      </c>
      <c r="O61" s="22"/>
      <c r="P61" s="22"/>
      <c r="Q61" s="22"/>
      <c r="R61" s="22"/>
      <c r="S61" s="22"/>
      <c r="T61" s="22"/>
      <c r="U61" s="22"/>
    </row>
    <row r="62" spans="1:23">
      <c r="A62" s="14">
        <f ca="1"/>
        <v>0</v>
      </c>
      <c r="B62">
        <f ca="1"/>
        <v>0</v>
      </c>
      <c r="D62" t="e">
        <f ca="1">IF(LEN(VLOOKUP($B62,[1]Main!$F$6:$AB$119,4,0)) = 0, "", VLOOKUP($B62,[1]Main!$F$6:$AB$119,4,0))</f>
        <v>#N/A</v>
      </c>
      <c r="E62" t="e">
        <f ca="1">IF(LEN(VLOOKUP($B62,[1]Main!$F$6:$AB$119,5,0)) = 0, "", VLOOKUP($B62,[1]Main!$F$6:$AB$119,5,0))</f>
        <v>#N/A</v>
      </c>
      <c r="F62" t="e">
        <f ca="1">IF(LEN(VLOOKUP($B62,[1]Main!$F$6:$AB$119,7,0)) = 0, "", VLOOKUP($B62,[1]Main!$F$6:$AB$119,7,0))</f>
        <v>#N/A</v>
      </c>
      <c r="G62" t="e">
        <f ca="1">IF(LEN(VLOOKUP($B62,[1]Main!$F$6:$AB$119,8,0)) = 0, "", VLOOKUP($B62,[1]Main!$F$6:$AB$119,8,0))</f>
        <v>#N/A</v>
      </c>
      <c r="H62" t="e">
        <f ca="1">IF(LEN(VLOOKUP($B62,[1]Main!$F$6:$AB$119,12,0)) = 0, "", VLOOKUP($B62,[1]Main!$F$6:$AB$119,12,0))</f>
        <v>#N/A</v>
      </c>
      <c r="I62" t="e">
        <f ca="1">IF(LEN(VLOOKUP($B62,[1]Main!$F$6:$AB$119,18,0)) = 0, "", VLOOKUP($B62,[1]Main!$F$6:$AB$119,18,0))</f>
        <v>#N/A</v>
      </c>
      <c r="J62" t="e">
        <f ca="1">IF(LEN(VLOOKUP($B62,[1]Main!$F$6:$AB$119,19,0)) = 0, "", VLOOKUP($B62,[1]Main!$F$6:$AB$119,19,0))</f>
        <v>#N/A</v>
      </c>
      <c r="K62" t="e">
        <f ca="1">IF(LEN(VLOOKUP($B62,[1]Main!$F$6:$AB$119,20,0)) = 0, "", VLOOKUP($B62,[1]Main!$F$6:$AB$119,20,0))</f>
        <v>#N/A</v>
      </c>
      <c r="L62" t="e">
        <f ca="1">IF(LEN(VLOOKUP($B62,[1]Main!$F$6:$AB$119,21,0)) = 0, "", VLOOKUP($B62,[1]Main!$F$6:$AB$119,21,0))</f>
        <v>#N/A</v>
      </c>
      <c r="M62" t="e">
        <f ca="1">IF(LEN(VLOOKUP($B62,[1]Main!$F$6:$AB$119,22,0)) = 0, "", VLOOKUP($B62,[1]Main!$F$6:$AB$119,22,0))</f>
        <v>#N/A</v>
      </c>
      <c r="N62" t="e">
        <f ca="1">IF(LEN(VLOOKUP($B62,[1]Main!$F$6:$AB$119,23,0)) = 0, "", VLOOKUP($B62,[1]Main!$F$6:$AB$119,23,0))</f>
        <v>#N/A</v>
      </c>
      <c r="O62" s="22"/>
      <c r="P62" s="22"/>
      <c r="Q62" s="22"/>
      <c r="R62" s="22"/>
      <c r="S62" s="22"/>
      <c r="T62" s="22"/>
      <c r="U62" s="22"/>
    </row>
    <row r="63" spans="1:23">
      <c r="A63" s="14">
        <f ca="1"/>
        <v>0</v>
      </c>
      <c r="B63">
        <f ca="1"/>
        <v>0</v>
      </c>
      <c r="D63" t="e">
        <f ca="1">IF(LEN(VLOOKUP($B63,[1]Main!$F$6:$AB$119,4,0)) = 0, "", VLOOKUP($B63,[1]Main!$F$6:$AB$119,4,0))</f>
        <v>#N/A</v>
      </c>
      <c r="E63" t="e">
        <f ca="1">IF(LEN(VLOOKUP($B63,[1]Main!$F$6:$AB$119,5,0)) = 0, "", VLOOKUP($B63,[1]Main!$F$6:$AB$119,5,0))</f>
        <v>#N/A</v>
      </c>
      <c r="F63" t="e">
        <f ca="1">IF(LEN(VLOOKUP($B63,[1]Main!$F$6:$AB$119,7,0)) = 0, "", VLOOKUP($B63,[1]Main!$F$6:$AB$119,7,0))</f>
        <v>#N/A</v>
      </c>
      <c r="G63" t="e">
        <f ca="1">IF(LEN(VLOOKUP($B63,[1]Main!$F$6:$AB$119,8,0)) = 0, "", VLOOKUP($B63,[1]Main!$F$6:$AB$119,8,0))</f>
        <v>#N/A</v>
      </c>
      <c r="H63" t="e">
        <f ca="1">IF(LEN(VLOOKUP($B63,[1]Main!$F$6:$AB$119,12,0)) = 0, "", VLOOKUP($B63,[1]Main!$F$6:$AB$119,12,0))</f>
        <v>#N/A</v>
      </c>
      <c r="I63" t="e">
        <f ca="1">IF(LEN(VLOOKUP($B63,[1]Main!$F$6:$AB$119,18,0)) = 0, "", VLOOKUP($B63,[1]Main!$F$6:$AB$119,18,0))</f>
        <v>#N/A</v>
      </c>
      <c r="J63" t="e">
        <f ca="1">IF(LEN(VLOOKUP($B63,[1]Main!$F$6:$AB$119,19,0)) = 0, "", VLOOKUP($B63,[1]Main!$F$6:$AB$119,19,0))</f>
        <v>#N/A</v>
      </c>
      <c r="K63" t="e">
        <f ca="1">IF(LEN(VLOOKUP($B63,[1]Main!$F$6:$AB$119,20,0)) = 0, "", VLOOKUP($B63,[1]Main!$F$6:$AB$119,20,0))</f>
        <v>#N/A</v>
      </c>
      <c r="L63" t="e">
        <f ca="1">IF(LEN(VLOOKUP($B63,[1]Main!$F$6:$AB$119,21,0)) = 0, "", VLOOKUP($B63,[1]Main!$F$6:$AB$119,21,0))</f>
        <v>#N/A</v>
      </c>
      <c r="M63" t="e">
        <f ca="1">IF(LEN(VLOOKUP($B63,[1]Main!$F$6:$AB$119,22,0)) = 0, "", VLOOKUP($B63,[1]Main!$F$6:$AB$119,22,0))</f>
        <v>#N/A</v>
      </c>
      <c r="N63" t="e">
        <f ca="1">IF(LEN(VLOOKUP($B63,[1]Main!$F$6:$AB$119,23,0)) = 0, "", VLOOKUP($B63,[1]Main!$F$6:$AB$119,23,0))</f>
        <v>#N/A</v>
      </c>
      <c r="O63" s="22"/>
      <c r="P63" s="22"/>
      <c r="Q63" s="22"/>
      <c r="R63" s="22"/>
      <c r="S63" s="22"/>
      <c r="T63" s="22"/>
      <c r="U63" s="22"/>
    </row>
    <row r="64" spans="1:23">
      <c r="A64" s="14">
        <f ca="1"/>
        <v>0</v>
      </c>
      <c r="B64">
        <f ca="1"/>
        <v>0</v>
      </c>
      <c r="D64" t="e">
        <f ca="1">IF(LEN(VLOOKUP($B64,[1]Main!$F$6:$AB$119,4,0)) = 0, "", VLOOKUP($B64,[1]Main!$F$6:$AB$119,4,0))</f>
        <v>#N/A</v>
      </c>
      <c r="E64" t="e">
        <f ca="1">IF(LEN(VLOOKUP($B64,[1]Main!$F$6:$AB$119,5,0)) = 0, "", VLOOKUP($B64,[1]Main!$F$6:$AB$119,5,0))</f>
        <v>#N/A</v>
      </c>
      <c r="F64" t="e">
        <f ca="1">IF(LEN(VLOOKUP($B64,[1]Main!$F$6:$AB$119,7,0)) = 0, "", VLOOKUP($B64,[1]Main!$F$6:$AB$119,7,0))</f>
        <v>#N/A</v>
      </c>
      <c r="G64" t="e">
        <f ca="1">IF(LEN(VLOOKUP($B64,[1]Main!$F$6:$AB$119,8,0)) = 0, "", VLOOKUP($B64,[1]Main!$F$6:$AB$119,8,0))</f>
        <v>#N/A</v>
      </c>
      <c r="H64" t="e">
        <f ca="1">IF(LEN(VLOOKUP($B64,[1]Main!$F$6:$AB$119,12,0)) = 0, "", VLOOKUP($B64,[1]Main!$F$6:$AB$119,12,0))</f>
        <v>#N/A</v>
      </c>
      <c r="I64" t="e">
        <f ca="1">IF(LEN(VLOOKUP($B64,[1]Main!$F$6:$AB$119,18,0)) = 0, "", VLOOKUP($B64,[1]Main!$F$6:$AB$119,18,0))</f>
        <v>#N/A</v>
      </c>
      <c r="J64" t="e">
        <f ca="1">IF(LEN(VLOOKUP($B64,[1]Main!$F$6:$AB$119,19,0)) = 0, "", VLOOKUP($B64,[1]Main!$F$6:$AB$119,19,0))</f>
        <v>#N/A</v>
      </c>
      <c r="K64" t="e">
        <f ca="1">IF(LEN(VLOOKUP($B64,[1]Main!$F$6:$AB$119,20,0)) = 0, "", VLOOKUP($B64,[1]Main!$F$6:$AB$119,20,0))</f>
        <v>#N/A</v>
      </c>
      <c r="L64" t="e">
        <f ca="1">IF(LEN(VLOOKUP($B64,[1]Main!$F$6:$AB$119,21,0)) = 0, "", VLOOKUP($B64,[1]Main!$F$6:$AB$119,21,0))</f>
        <v>#N/A</v>
      </c>
      <c r="M64" t="e">
        <f ca="1">IF(LEN(VLOOKUP($B64,[1]Main!$F$6:$AB$119,22,0)) = 0, "", VLOOKUP($B64,[1]Main!$F$6:$AB$119,22,0))</f>
        <v>#N/A</v>
      </c>
      <c r="N64" t="e">
        <f ca="1">IF(LEN(VLOOKUP($B64,[1]Main!$F$6:$AB$119,23,0)) = 0, "", VLOOKUP($B64,[1]Main!$F$6:$AB$119,23,0))</f>
        <v>#N/A</v>
      </c>
      <c r="O64" s="22"/>
      <c r="P64" s="22"/>
      <c r="Q64" s="22"/>
      <c r="R64" s="22"/>
      <c r="S64" s="22"/>
      <c r="T64" s="22"/>
      <c r="U64" s="22"/>
    </row>
    <row r="65" spans="1:21">
      <c r="A65" s="14">
        <f ca="1"/>
        <v>0</v>
      </c>
      <c r="B65">
        <f ca="1"/>
        <v>0</v>
      </c>
      <c r="D65" t="e">
        <f ca="1">IF(LEN(VLOOKUP($B65,[1]Main!$F$6:$AB$119,4,0)) = 0, "", VLOOKUP($B65,[1]Main!$F$6:$AB$119,4,0))</f>
        <v>#N/A</v>
      </c>
      <c r="E65" t="e">
        <f ca="1">IF(LEN(VLOOKUP($B65,[1]Main!$F$6:$AB$119,5,0)) = 0, "", VLOOKUP($B65,[1]Main!$F$6:$AB$119,5,0))</f>
        <v>#N/A</v>
      </c>
      <c r="F65" t="e">
        <f ca="1">IF(LEN(VLOOKUP($B65,[1]Main!$F$6:$AB$119,7,0)) = 0, "", VLOOKUP($B65,[1]Main!$F$6:$AB$119,7,0))</f>
        <v>#N/A</v>
      </c>
      <c r="G65" t="e">
        <f ca="1">IF(LEN(VLOOKUP($B65,[1]Main!$F$6:$AB$119,8,0)) = 0, "", VLOOKUP($B65,[1]Main!$F$6:$AB$119,8,0))</f>
        <v>#N/A</v>
      </c>
      <c r="H65" t="e">
        <f ca="1">IF(LEN(VLOOKUP($B65,[1]Main!$F$6:$AB$119,12,0)) = 0, "", VLOOKUP($B65,[1]Main!$F$6:$AB$119,12,0))</f>
        <v>#N/A</v>
      </c>
      <c r="I65" t="e">
        <f ca="1">IF(LEN(VLOOKUP($B65,[1]Main!$F$6:$AB$119,18,0)) = 0, "", VLOOKUP($B65,[1]Main!$F$6:$AB$119,18,0))</f>
        <v>#N/A</v>
      </c>
      <c r="J65" t="e">
        <f ca="1">IF(LEN(VLOOKUP($B65,[1]Main!$F$6:$AB$119,19,0)) = 0, "", VLOOKUP($B65,[1]Main!$F$6:$AB$119,19,0))</f>
        <v>#N/A</v>
      </c>
      <c r="K65" t="e">
        <f ca="1">IF(LEN(VLOOKUP($B65,[1]Main!$F$6:$AB$119,20,0)) = 0, "", VLOOKUP($B65,[1]Main!$F$6:$AB$119,20,0))</f>
        <v>#N/A</v>
      </c>
      <c r="L65" t="e">
        <f ca="1">IF(LEN(VLOOKUP($B65,[1]Main!$F$6:$AB$119,21,0)) = 0, "", VLOOKUP($B65,[1]Main!$F$6:$AB$119,21,0))</f>
        <v>#N/A</v>
      </c>
      <c r="M65" t="e">
        <f ca="1">IF(LEN(VLOOKUP($B65,[1]Main!$F$6:$AB$119,22,0)) = 0, "", VLOOKUP($B65,[1]Main!$F$6:$AB$119,22,0))</f>
        <v>#N/A</v>
      </c>
      <c r="N65" t="e">
        <f ca="1">IF(LEN(VLOOKUP($B65,[1]Main!$F$6:$AB$119,23,0)) = 0, "", VLOOKUP($B65,[1]Main!$F$6:$AB$119,23,0))</f>
        <v>#N/A</v>
      </c>
      <c r="O65" s="22"/>
      <c r="P65" s="22"/>
      <c r="Q65" s="22"/>
      <c r="R65" s="22"/>
      <c r="S65" s="22"/>
      <c r="T65" s="22"/>
      <c r="U65" s="22"/>
    </row>
    <row r="66" spans="1:21">
      <c r="A66" s="14">
        <f ca="1"/>
        <v>0</v>
      </c>
      <c r="B66">
        <f ca="1"/>
        <v>0</v>
      </c>
      <c r="D66" t="e">
        <f ca="1">IF(LEN(VLOOKUP($B66,[1]Main!$F$6:$AB$119,4,0)) = 0, "", VLOOKUP($B66,[1]Main!$F$6:$AB$119,4,0))</f>
        <v>#N/A</v>
      </c>
      <c r="E66" t="e">
        <f ca="1">IF(LEN(VLOOKUP($B66,[1]Main!$F$6:$AB$119,5,0)) = 0, "", VLOOKUP($B66,[1]Main!$F$6:$AB$119,5,0))</f>
        <v>#N/A</v>
      </c>
      <c r="F66" t="e">
        <f ca="1">IF(LEN(VLOOKUP($B66,[1]Main!$F$6:$AB$119,7,0)) = 0, "", VLOOKUP($B66,[1]Main!$F$6:$AB$119,7,0))</f>
        <v>#N/A</v>
      </c>
      <c r="G66" t="e">
        <f ca="1">IF(LEN(VLOOKUP($B66,[1]Main!$F$6:$AB$119,8,0)) = 0, "", VLOOKUP($B66,[1]Main!$F$6:$AB$119,8,0))</f>
        <v>#N/A</v>
      </c>
      <c r="H66" t="e">
        <f ca="1">IF(LEN(VLOOKUP($B66,[1]Main!$F$6:$AB$119,12,0)) = 0, "", VLOOKUP($B66,[1]Main!$F$6:$AB$119,12,0))</f>
        <v>#N/A</v>
      </c>
      <c r="I66" t="e">
        <f ca="1">IF(LEN(VLOOKUP($B66,[1]Main!$F$6:$AB$119,18,0)) = 0, "", VLOOKUP($B66,[1]Main!$F$6:$AB$119,18,0))</f>
        <v>#N/A</v>
      </c>
      <c r="J66" t="e">
        <f ca="1">IF(LEN(VLOOKUP($B66,[1]Main!$F$6:$AB$119,19,0)) = 0, "", VLOOKUP($B66,[1]Main!$F$6:$AB$119,19,0))</f>
        <v>#N/A</v>
      </c>
      <c r="K66" t="e">
        <f ca="1">IF(LEN(VLOOKUP($B66,[1]Main!$F$6:$AB$119,20,0)) = 0, "", VLOOKUP($B66,[1]Main!$F$6:$AB$119,20,0))</f>
        <v>#N/A</v>
      </c>
      <c r="L66" t="e">
        <f ca="1">IF(LEN(VLOOKUP($B66,[1]Main!$F$6:$AB$119,21,0)) = 0, "", VLOOKUP($B66,[1]Main!$F$6:$AB$119,21,0))</f>
        <v>#N/A</v>
      </c>
      <c r="M66" t="e">
        <f ca="1">IF(LEN(VLOOKUP($B66,[1]Main!$F$6:$AB$119,22,0)) = 0, "", VLOOKUP($B66,[1]Main!$F$6:$AB$119,22,0))</f>
        <v>#N/A</v>
      </c>
      <c r="N66" t="e">
        <f ca="1">IF(LEN(VLOOKUP($B66,[1]Main!$F$6:$AB$119,23,0)) = 0, "", VLOOKUP($B66,[1]Main!$F$6:$AB$119,23,0))</f>
        <v>#N/A</v>
      </c>
      <c r="O66" s="22"/>
      <c r="P66" s="22"/>
      <c r="Q66" s="22"/>
      <c r="R66" s="22"/>
      <c r="S66" s="22"/>
      <c r="T66" s="22"/>
      <c r="U66" s="22"/>
    </row>
    <row r="67" spans="1:21">
      <c r="A67" s="14">
        <f ca="1"/>
        <v>0</v>
      </c>
      <c r="B67">
        <f ca="1"/>
        <v>0</v>
      </c>
      <c r="D67" t="e">
        <f ca="1">IF(LEN(VLOOKUP($B67,[1]Main!$F$6:$AB$119,4,0)) = 0, "", VLOOKUP($B67,[1]Main!$F$6:$AB$119,4,0))</f>
        <v>#N/A</v>
      </c>
      <c r="E67" t="e">
        <f ca="1">IF(LEN(VLOOKUP($B67,[1]Main!$F$6:$AB$119,5,0)) = 0, "", VLOOKUP($B67,[1]Main!$F$6:$AB$119,5,0))</f>
        <v>#N/A</v>
      </c>
      <c r="F67" t="e">
        <f ca="1">IF(LEN(VLOOKUP($B67,[1]Main!$F$6:$AB$119,7,0)) = 0, "", VLOOKUP($B67,[1]Main!$F$6:$AB$119,7,0))</f>
        <v>#N/A</v>
      </c>
      <c r="G67" t="e">
        <f ca="1">IF(LEN(VLOOKUP($B67,[1]Main!$F$6:$AB$119,8,0)) = 0, "", VLOOKUP($B67,[1]Main!$F$6:$AB$119,8,0))</f>
        <v>#N/A</v>
      </c>
      <c r="H67" t="e">
        <f ca="1">IF(LEN(VLOOKUP($B67,[1]Main!$F$6:$AB$119,12,0)) = 0, "", VLOOKUP($B67,[1]Main!$F$6:$AB$119,12,0))</f>
        <v>#N/A</v>
      </c>
      <c r="I67" t="e">
        <f ca="1">IF(LEN(VLOOKUP($B67,[1]Main!$F$6:$AB$119,18,0)) = 0, "", VLOOKUP($B67,[1]Main!$F$6:$AB$119,18,0))</f>
        <v>#N/A</v>
      </c>
      <c r="J67" t="e">
        <f ca="1">IF(LEN(VLOOKUP($B67,[1]Main!$F$6:$AB$119,19,0)) = 0, "", VLOOKUP($B67,[1]Main!$F$6:$AB$119,19,0))</f>
        <v>#N/A</v>
      </c>
      <c r="K67" t="e">
        <f ca="1">IF(LEN(VLOOKUP($B67,[1]Main!$F$6:$AB$119,20,0)) = 0, "", VLOOKUP($B67,[1]Main!$F$6:$AB$119,20,0))</f>
        <v>#N/A</v>
      </c>
      <c r="L67" t="e">
        <f ca="1">IF(LEN(VLOOKUP($B67,[1]Main!$F$6:$AB$119,21,0)) = 0, "", VLOOKUP($B67,[1]Main!$F$6:$AB$119,21,0))</f>
        <v>#N/A</v>
      </c>
      <c r="M67" t="e">
        <f ca="1">IF(LEN(VLOOKUP($B67,[1]Main!$F$6:$AB$119,22,0)) = 0, "", VLOOKUP($B67,[1]Main!$F$6:$AB$119,22,0))</f>
        <v>#N/A</v>
      </c>
      <c r="N67" t="e">
        <f ca="1">IF(LEN(VLOOKUP($B67,[1]Main!$F$6:$AB$119,23,0)) = 0, "", VLOOKUP($B67,[1]Main!$F$6:$AB$119,23,0))</f>
        <v>#N/A</v>
      </c>
      <c r="O67" s="22"/>
      <c r="P67" s="22"/>
      <c r="Q67" s="22"/>
      <c r="R67" s="22"/>
      <c r="S67" s="22"/>
      <c r="T67" s="22"/>
      <c r="U67" s="22"/>
    </row>
    <row r="68" spans="1:21">
      <c r="A68" s="14">
        <f ca="1"/>
        <v>0</v>
      </c>
      <c r="B68" t="str">
        <f ca="1"/>
        <v>HYKERO PROJECT dev company EDL</v>
      </c>
      <c r="D68" t="e">
        <f ca="1">IF(LEN(VLOOKUP($B68,[1]Main!$F$6:$AB$119,4,0)) = 0, "", VLOOKUP($B68,[1]Main!$F$6:$AB$119,4,0))</f>
        <v>#N/A</v>
      </c>
      <c r="E68" t="e">
        <f ca="1">IF(LEN(VLOOKUP($B68,[1]Main!$F$6:$AB$119,5,0)) = 0, "", VLOOKUP($B68,[1]Main!$F$6:$AB$119,5,0))</f>
        <v>#N/A</v>
      </c>
      <c r="F68" t="e">
        <f ca="1">IF(LEN(VLOOKUP($B68,[1]Main!$F$6:$AB$119,7,0)) = 0, "", VLOOKUP($B68,[1]Main!$F$6:$AB$119,7,0))</f>
        <v>#N/A</v>
      </c>
      <c r="G68" t="e">
        <f ca="1">IF(LEN(VLOOKUP($B68,[1]Main!$F$6:$AB$119,8,0)) = 0, "", VLOOKUP($B68,[1]Main!$F$6:$AB$119,8,0))</f>
        <v>#N/A</v>
      </c>
      <c r="H68" t="e">
        <f ca="1">IF(LEN(VLOOKUP($B68,[1]Main!$F$6:$AB$119,12,0)) = 0, "", VLOOKUP($B68,[1]Main!$F$6:$AB$119,12,0))</f>
        <v>#N/A</v>
      </c>
      <c r="I68" t="e">
        <f ca="1">IF(LEN(VLOOKUP($B68,[1]Main!$F$6:$AB$119,18,0)) = 0, "", VLOOKUP($B68,[1]Main!$F$6:$AB$119,18,0))</f>
        <v>#N/A</v>
      </c>
      <c r="J68" t="e">
        <f ca="1">IF(LEN(VLOOKUP($B68,[1]Main!$F$6:$AB$119,19,0)) = 0, "", VLOOKUP($B68,[1]Main!$F$6:$AB$119,19,0))</f>
        <v>#N/A</v>
      </c>
      <c r="K68" t="e">
        <f ca="1">IF(LEN(VLOOKUP($B68,[1]Main!$F$6:$AB$119,20,0)) = 0, "", VLOOKUP($B68,[1]Main!$F$6:$AB$119,20,0))</f>
        <v>#N/A</v>
      </c>
      <c r="L68" t="e">
        <f ca="1">IF(LEN(VLOOKUP($B68,[1]Main!$F$6:$AB$119,21,0)) = 0, "", VLOOKUP($B68,[1]Main!$F$6:$AB$119,21,0))</f>
        <v>#N/A</v>
      </c>
      <c r="M68" t="e">
        <f ca="1">IF(LEN(VLOOKUP($B68,[1]Main!$F$6:$AB$119,22,0)) = 0, "", VLOOKUP($B68,[1]Main!$F$6:$AB$119,22,0))</f>
        <v>#N/A</v>
      </c>
      <c r="N68" t="e">
        <f ca="1">IF(LEN(VLOOKUP($B68,[1]Main!$F$6:$AB$119,23,0)) = 0, "", VLOOKUP($B68,[1]Main!$F$6:$AB$119,23,0))</f>
        <v>#N/A</v>
      </c>
      <c r="O68" s="22"/>
      <c r="P68" s="22"/>
      <c r="Q68" s="22"/>
      <c r="R68" s="22"/>
      <c r="S68" s="22"/>
      <c r="T68" s="22"/>
      <c r="U68" s="22"/>
    </row>
    <row r="69" spans="1:21">
      <c r="A69" s="14">
        <f ca="1"/>
        <v>0</v>
      </c>
      <c r="B69">
        <f ca="1"/>
        <v>0</v>
      </c>
      <c r="D69" t="e">
        <f ca="1">IF(LEN(VLOOKUP($B69,[1]Main!$F$6:$AB$119,4,0)) = 0, "", VLOOKUP($B69,[1]Main!$F$6:$AB$119,4,0))</f>
        <v>#N/A</v>
      </c>
      <c r="E69" t="e">
        <f ca="1">IF(LEN(VLOOKUP($B69,[1]Main!$F$6:$AB$119,5,0)) = 0, "", VLOOKUP($B69,[1]Main!$F$6:$AB$119,5,0))</f>
        <v>#N/A</v>
      </c>
      <c r="F69" t="e">
        <f ca="1">IF(LEN(VLOOKUP($B69,[1]Main!$F$6:$AB$119,7,0)) = 0, "", VLOOKUP($B69,[1]Main!$F$6:$AB$119,7,0))</f>
        <v>#N/A</v>
      </c>
      <c r="G69" t="e">
        <f ca="1">IF(LEN(VLOOKUP($B69,[1]Main!$F$6:$AB$119,8,0)) = 0, "", VLOOKUP($B69,[1]Main!$F$6:$AB$119,8,0))</f>
        <v>#N/A</v>
      </c>
      <c r="H69" t="e">
        <f ca="1">IF(LEN(VLOOKUP($B69,[1]Main!$F$6:$AB$119,12,0)) = 0, "", VLOOKUP($B69,[1]Main!$F$6:$AB$119,12,0))</f>
        <v>#N/A</v>
      </c>
      <c r="I69" t="e">
        <f ca="1">IF(LEN(VLOOKUP($B69,[1]Main!$F$6:$AB$119,18,0)) = 0, "", VLOOKUP($B69,[1]Main!$F$6:$AB$119,18,0))</f>
        <v>#N/A</v>
      </c>
      <c r="J69" t="e">
        <f ca="1">IF(LEN(VLOOKUP($B69,[1]Main!$F$6:$AB$119,19,0)) = 0, "", VLOOKUP($B69,[1]Main!$F$6:$AB$119,19,0))</f>
        <v>#N/A</v>
      </c>
      <c r="K69" t="e">
        <f ca="1">IF(LEN(VLOOKUP($B69,[1]Main!$F$6:$AB$119,20,0)) = 0, "", VLOOKUP($B69,[1]Main!$F$6:$AB$119,20,0))</f>
        <v>#N/A</v>
      </c>
      <c r="L69" t="e">
        <f ca="1">IF(LEN(VLOOKUP($B69,[1]Main!$F$6:$AB$119,21,0)) = 0, "", VLOOKUP($B69,[1]Main!$F$6:$AB$119,21,0))</f>
        <v>#N/A</v>
      </c>
      <c r="M69" t="e">
        <f ca="1">IF(LEN(VLOOKUP($B69,[1]Main!$F$6:$AB$119,22,0)) = 0, "", VLOOKUP($B69,[1]Main!$F$6:$AB$119,22,0))</f>
        <v>#N/A</v>
      </c>
      <c r="N69" t="e">
        <f ca="1">IF(LEN(VLOOKUP($B69,[1]Main!$F$6:$AB$119,23,0)) = 0, "", VLOOKUP($B69,[1]Main!$F$6:$AB$119,23,0))</f>
        <v>#N/A</v>
      </c>
      <c r="O69" s="22"/>
      <c r="P69" s="22"/>
      <c r="Q69" s="22"/>
      <c r="R69" s="22"/>
      <c r="S69" s="22"/>
      <c r="T69" s="22"/>
      <c r="U69" s="22"/>
    </row>
    <row r="70" spans="1:21">
      <c r="A70" s="14">
        <f ca="1"/>
        <v>0</v>
      </c>
      <c r="B70">
        <f ca="1"/>
        <v>0</v>
      </c>
      <c r="D70" t="e">
        <f ca="1">IF(LEN(VLOOKUP($B70,[1]Main!$F$6:$AB$119,4,0)) = 0, "", VLOOKUP($B70,[1]Main!$F$6:$AB$119,4,0))</f>
        <v>#N/A</v>
      </c>
      <c r="E70" t="e">
        <f ca="1">IF(LEN(VLOOKUP($B70,[1]Main!$F$6:$AB$119,5,0)) = 0, "", VLOOKUP($B70,[1]Main!$F$6:$AB$119,5,0))</f>
        <v>#N/A</v>
      </c>
      <c r="F70" t="e">
        <f ca="1">IF(LEN(VLOOKUP($B70,[1]Main!$F$6:$AB$119,7,0)) = 0, "", VLOOKUP($B70,[1]Main!$F$6:$AB$119,7,0))</f>
        <v>#N/A</v>
      </c>
      <c r="G70" t="e">
        <f ca="1">IF(LEN(VLOOKUP($B70,[1]Main!$F$6:$AB$119,8,0)) = 0, "", VLOOKUP($B70,[1]Main!$F$6:$AB$119,8,0))</f>
        <v>#N/A</v>
      </c>
      <c r="H70" t="e">
        <f ca="1">IF(LEN(VLOOKUP($B70,[1]Main!$F$6:$AB$119,12,0)) = 0, "", VLOOKUP($B70,[1]Main!$F$6:$AB$119,12,0))</f>
        <v>#N/A</v>
      </c>
      <c r="I70" t="e">
        <f ca="1">IF(LEN(VLOOKUP($B70,[1]Main!$F$6:$AB$119,18,0)) = 0, "", VLOOKUP($B70,[1]Main!$F$6:$AB$119,18,0))</f>
        <v>#N/A</v>
      </c>
      <c r="J70" t="e">
        <f ca="1">IF(LEN(VLOOKUP($B70,[1]Main!$F$6:$AB$119,19,0)) = 0, "", VLOOKUP($B70,[1]Main!$F$6:$AB$119,19,0))</f>
        <v>#N/A</v>
      </c>
      <c r="K70" t="e">
        <f ca="1">IF(LEN(VLOOKUP($B70,[1]Main!$F$6:$AB$119,20,0)) = 0, "", VLOOKUP($B70,[1]Main!$F$6:$AB$119,20,0))</f>
        <v>#N/A</v>
      </c>
      <c r="L70" t="e">
        <f ca="1">IF(LEN(VLOOKUP($B70,[1]Main!$F$6:$AB$119,21,0)) = 0, "", VLOOKUP($B70,[1]Main!$F$6:$AB$119,21,0))</f>
        <v>#N/A</v>
      </c>
      <c r="M70" t="e">
        <f ca="1">IF(LEN(VLOOKUP($B70,[1]Main!$F$6:$AB$119,22,0)) = 0, "", VLOOKUP($B70,[1]Main!$F$6:$AB$119,22,0))</f>
        <v>#N/A</v>
      </c>
      <c r="N70" t="e">
        <f ca="1">IF(LEN(VLOOKUP($B70,[1]Main!$F$6:$AB$119,23,0)) = 0, "", VLOOKUP($B70,[1]Main!$F$6:$AB$119,23,0))</f>
        <v>#N/A</v>
      </c>
      <c r="O70" s="22"/>
      <c r="P70" s="22"/>
      <c r="Q70" s="22"/>
      <c r="R70" s="22"/>
      <c r="S70" s="22"/>
      <c r="T70" s="22"/>
      <c r="U70" s="22"/>
    </row>
    <row r="71" spans="1:21">
      <c r="A71" s="14">
        <f ca="1"/>
        <v>0</v>
      </c>
      <c r="B71">
        <f ca="1"/>
        <v>0</v>
      </c>
      <c r="D71" t="e">
        <f ca="1">IF(LEN(VLOOKUP($B71,[1]Main!$F$6:$AB$119,4,0)) = 0, "", VLOOKUP($B71,[1]Main!$F$6:$AB$119,4,0))</f>
        <v>#N/A</v>
      </c>
      <c r="E71" t="e">
        <f ca="1">IF(LEN(VLOOKUP($B71,[1]Main!$F$6:$AB$119,5,0)) = 0, "", VLOOKUP($B71,[1]Main!$F$6:$AB$119,5,0))</f>
        <v>#N/A</v>
      </c>
      <c r="F71" t="e">
        <f ca="1">IF(LEN(VLOOKUP($B71,[1]Main!$F$6:$AB$119,7,0)) = 0, "", VLOOKUP($B71,[1]Main!$F$6:$AB$119,7,0))</f>
        <v>#N/A</v>
      </c>
      <c r="G71" t="e">
        <f ca="1">IF(LEN(VLOOKUP($B71,[1]Main!$F$6:$AB$119,8,0)) = 0, "", VLOOKUP($B71,[1]Main!$F$6:$AB$119,8,0))</f>
        <v>#N/A</v>
      </c>
      <c r="H71" t="e">
        <f ca="1">IF(LEN(VLOOKUP($B71,[1]Main!$F$6:$AB$119,12,0)) = 0, "", VLOOKUP($B71,[1]Main!$F$6:$AB$119,12,0))</f>
        <v>#N/A</v>
      </c>
      <c r="I71" t="e">
        <f ca="1">IF(LEN(VLOOKUP($B71,[1]Main!$F$6:$AB$119,18,0)) = 0, "", VLOOKUP($B71,[1]Main!$F$6:$AB$119,18,0))</f>
        <v>#N/A</v>
      </c>
      <c r="J71" t="e">
        <f ca="1">IF(LEN(VLOOKUP($B71,[1]Main!$F$6:$AB$119,19,0)) = 0, "", VLOOKUP($B71,[1]Main!$F$6:$AB$119,19,0))</f>
        <v>#N/A</v>
      </c>
      <c r="K71" t="e">
        <f ca="1">IF(LEN(VLOOKUP($B71,[1]Main!$F$6:$AB$119,20,0)) = 0, "", VLOOKUP($B71,[1]Main!$F$6:$AB$119,20,0))</f>
        <v>#N/A</v>
      </c>
      <c r="L71" t="e">
        <f ca="1">IF(LEN(VLOOKUP($B71,[1]Main!$F$6:$AB$119,21,0)) = 0, "", VLOOKUP($B71,[1]Main!$F$6:$AB$119,21,0))</f>
        <v>#N/A</v>
      </c>
      <c r="M71" t="e">
        <f ca="1">IF(LEN(VLOOKUP($B71,[1]Main!$F$6:$AB$119,22,0)) = 0, "", VLOOKUP($B71,[1]Main!$F$6:$AB$119,22,0))</f>
        <v>#N/A</v>
      </c>
      <c r="N71" t="e">
        <f ca="1">IF(LEN(VLOOKUP($B71,[1]Main!$F$6:$AB$119,23,0)) = 0, "", VLOOKUP($B71,[1]Main!$F$6:$AB$119,23,0))</f>
        <v>#N/A</v>
      </c>
      <c r="O71" s="22"/>
      <c r="P71" s="22"/>
      <c r="Q71" s="22"/>
      <c r="R71" s="22"/>
      <c r="S71" s="22"/>
      <c r="T71" s="22"/>
      <c r="U71" s="22"/>
    </row>
    <row r="72" spans="1:21">
      <c r="A72" s="14">
        <f ca="1"/>
        <v>0</v>
      </c>
      <c r="B72">
        <f ca="1"/>
        <v>0</v>
      </c>
      <c r="D72" t="e">
        <f ca="1">IF(LEN(VLOOKUP($B72,[1]Main!$F$6:$AB$119,4,0)) = 0, "", VLOOKUP($B72,[1]Main!$F$6:$AB$119,4,0))</f>
        <v>#N/A</v>
      </c>
      <c r="E72" t="e">
        <f ca="1">IF(LEN(VLOOKUP($B72,[1]Main!$F$6:$AB$119,5,0)) = 0, "", VLOOKUP($B72,[1]Main!$F$6:$AB$119,5,0))</f>
        <v>#N/A</v>
      </c>
      <c r="F72" t="e">
        <f ca="1">IF(LEN(VLOOKUP($B72,[1]Main!$F$6:$AB$119,7,0)) = 0, "", VLOOKUP($B72,[1]Main!$F$6:$AB$119,7,0))</f>
        <v>#N/A</v>
      </c>
      <c r="G72" t="e">
        <f ca="1">IF(LEN(VLOOKUP($B72,[1]Main!$F$6:$AB$119,8,0)) = 0, "", VLOOKUP($B72,[1]Main!$F$6:$AB$119,8,0))</f>
        <v>#N/A</v>
      </c>
      <c r="H72" t="e">
        <f ca="1">IF(LEN(VLOOKUP($B72,[1]Main!$F$6:$AB$119,12,0)) = 0, "", VLOOKUP($B72,[1]Main!$F$6:$AB$119,12,0))</f>
        <v>#N/A</v>
      </c>
      <c r="I72" t="e">
        <f ca="1">IF(LEN(VLOOKUP($B72,[1]Main!$F$6:$AB$119,18,0)) = 0, "", VLOOKUP($B72,[1]Main!$F$6:$AB$119,18,0))</f>
        <v>#N/A</v>
      </c>
      <c r="J72" t="e">
        <f ca="1">IF(LEN(VLOOKUP($B72,[1]Main!$F$6:$AB$119,19,0)) = 0, "", VLOOKUP($B72,[1]Main!$F$6:$AB$119,19,0))</f>
        <v>#N/A</v>
      </c>
      <c r="K72" t="e">
        <f ca="1">IF(LEN(VLOOKUP($B72,[1]Main!$F$6:$AB$119,20,0)) = 0, "", VLOOKUP($B72,[1]Main!$F$6:$AB$119,20,0))</f>
        <v>#N/A</v>
      </c>
      <c r="L72" t="e">
        <f ca="1">IF(LEN(VLOOKUP($B72,[1]Main!$F$6:$AB$119,21,0)) = 0, "", VLOOKUP($B72,[1]Main!$F$6:$AB$119,21,0))</f>
        <v>#N/A</v>
      </c>
      <c r="M72" t="e">
        <f ca="1">IF(LEN(VLOOKUP($B72,[1]Main!$F$6:$AB$119,22,0)) = 0, "", VLOOKUP($B72,[1]Main!$F$6:$AB$119,22,0))</f>
        <v>#N/A</v>
      </c>
      <c r="N72" t="e">
        <f ca="1">IF(LEN(VLOOKUP($B72,[1]Main!$F$6:$AB$119,23,0)) = 0, "", VLOOKUP($B72,[1]Main!$F$6:$AB$119,23,0))</f>
        <v>#N/A</v>
      </c>
      <c r="O72" s="22"/>
      <c r="P72" s="22"/>
      <c r="Q72" s="22"/>
      <c r="R72" s="22"/>
      <c r="S72" s="22"/>
      <c r="T72" s="22"/>
      <c r="U72" s="22"/>
    </row>
    <row r="73" spans="1:21">
      <c r="A73" s="14">
        <f ca="1"/>
        <v>0</v>
      </c>
      <c r="B73">
        <f ca="1"/>
        <v>0</v>
      </c>
      <c r="D73" t="e">
        <f ca="1">IF(LEN(VLOOKUP($B73,[1]Main!$F$6:$AB$119,4,0)) = 0, "", VLOOKUP($B73,[1]Main!$F$6:$AB$119,4,0))</f>
        <v>#N/A</v>
      </c>
      <c r="E73" t="e">
        <f ca="1">IF(LEN(VLOOKUP($B73,[1]Main!$F$6:$AB$119,5,0)) = 0, "", VLOOKUP($B73,[1]Main!$F$6:$AB$119,5,0))</f>
        <v>#N/A</v>
      </c>
      <c r="F73" t="e">
        <f ca="1">IF(LEN(VLOOKUP($B73,[1]Main!$F$6:$AB$119,7,0)) = 0, "", VLOOKUP($B73,[1]Main!$F$6:$AB$119,7,0))</f>
        <v>#N/A</v>
      </c>
      <c r="G73" t="e">
        <f ca="1">IF(LEN(VLOOKUP($B73,[1]Main!$F$6:$AB$119,8,0)) = 0, "", VLOOKUP($B73,[1]Main!$F$6:$AB$119,8,0))</f>
        <v>#N/A</v>
      </c>
      <c r="H73" t="e">
        <f ca="1">IF(LEN(VLOOKUP($B73,[1]Main!$F$6:$AB$119,12,0)) = 0, "", VLOOKUP($B73,[1]Main!$F$6:$AB$119,12,0))</f>
        <v>#N/A</v>
      </c>
      <c r="I73" t="e">
        <f ca="1">IF(LEN(VLOOKUP($B73,[1]Main!$F$6:$AB$119,18,0)) = 0, "", VLOOKUP($B73,[1]Main!$F$6:$AB$119,18,0))</f>
        <v>#N/A</v>
      </c>
      <c r="J73" t="e">
        <f ca="1">IF(LEN(VLOOKUP($B73,[1]Main!$F$6:$AB$119,19,0)) = 0, "", VLOOKUP($B73,[1]Main!$F$6:$AB$119,19,0))</f>
        <v>#N/A</v>
      </c>
      <c r="K73" t="e">
        <f ca="1">IF(LEN(VLOOKUP($B73,[1]Main!$F$6:$AB$119,20,0)) = 0, "", VLOOKUP($B73,[1]Main!$F$6:$AB$119,20,0))</f>
        <v>#N/A</v>
      </c>
      <c r="L73" t="e">
        <f ca="1">IF(LEN(VLOOKUP($B73,[1]Main!$F$6:$AB$119,21,0)) = 0, "", VLOOKUP($B73,[1]Main!$F$6:$AB$119,21,0))</f>
        <v>#N/A</v>
      </c>
      <c r="M73" t="e">
        <f ca="1">IF(LEN(VLOOKUP($B73,[1]Main!$F$6:$AB$119,22,0)) = 0, "", VLOOKUP($B73,[1]Main!$F$6:$AB$119,22,0))</f>
        <v>#N/A</v>
      </c>
      <c r="N73" t="e">
        <f ca="1">IF(LEN(VLOOKUP($B73,[1]Main!$F$6:$AB$119,23,0)) = 0, "", VLOOKUP($B73,[1]Main!$F$6:$AB$119,23,0))</f>
        <v>#N/A</v>
      </c>
      <c r="O73" s="22"/>
      <c r="P73" s="22"/>
      <c r="Q73" s="22"/>
      <c r="R73" s="22"/>
      <c r="S73" s="22"/>
      <c r="T73" s="22"/>
      <c r="U73" s="22"/>
    </row>
    <row r="74" spans="1:21">
      <c r="A74" s="14">
        <f ca="1"/>
        <v>0</v>
      </c>
      <c r="B74">
        <f ca="1"/>
        <v>0</v>
      </c>
      <c r="D74" t="e">
        <f ca="1">IF(LEN(VLOOKUP($B74,[1]Main!$F$6:$AB$119,4,0)) = 0, "", VLOOKUP($B74,[1]Main!$F$6:$AB$119,4,0))</f>
        <v>#N/A</v>
      </c>
      <c r="E74" t="e">
        <f ca="1">IF(LEN(VLOOKUP($B74,[1]Main!$F$6:$AB$119,5,0)) = 0, "", VLOOKUP($B74,[1]Main!$F$6:$AB$119,5,0))</f>
        <v>#N/A</v>
      </c>
      <c r="F74" t="e">
        <f ca="1">IF(LEN(VLOOKUP($B74,[1]Main!$F$6:$AB$119,7,0)) = 0, "", VLOOKUP($B74,[1]Main!$F$6:$AB$119,7,0))</f>
        <v>#N/A</v>
      </c>
      <c r="G74" t="e">
        <f ca="1">IF(LEN(VLOOKUP($B74,[1]Main!$F$6:$AB$119,8,0)) = 0, "", VLOOKUP($B74,[1]Main!$F$6:$AB$119,8,0))</f>
        <v>#N/A</v>
      </c>
      <c r="H74" t="e">
        <f ca="1">IF(LEN(VLOOKUP($B74,[1]Main!$F$6:$AB$119,12,0)) = 0, "", VLOOKUP($B74,[1]Main!$F$6:$AB$119,12,0))</f>
        <v>#N/A</v>
      </c>
      <c r="I74" t="e">
        <f ca="1">IF(LEN(VLOOKUP($B74,[1]Main!$F$6:$AB$119,18,0)) = 0, "", VLOOKUP($B74,[1]Main!$F$6:$AB$119,18,0))</f>
        <v>#N/A</v>
      </c>
      <c r="J74" t="e">
        <f ca="1">IF(LEN(VLOOKUP($B74,[1]Main!$F$6:$AB$119,19,0)) = 0, "", VLOOKUP($B74,[1]Main!$F$6:$AB$119,19,0))</f>
        <v>#N/A</v>
      </c>
      <c r="K74" t="e">
        <f ca="1">IF(LEN(VLOOKUP($B74,[1]Main!$F$6:$AB$119,20,0)) = 0, "", VLOOKUP($B74,[1]Main!$F$6:$AB$119,20,0))</f>
        <v>#N/A</v>
      </c>
      <c r="L74" t="e">
        <f ca="1">IF(LEN(VLOOKUP($B74,[1]Main!$F$6:$AB$119,21,0)) = 0, "", VLOOKUP($B74,[1]Main!$F$6:$AB$119,21,0))</f>
        <v>#N/A</v>
      </c>
      <c r="M74" t="e">
        <f ca="1">IF(LEN(VLOOKUP($B74,[1]Main!$F$6:$AB$119,22,0)) = 0, "", VLOOKUP($B74,[1]Main!$F$6:$AB$119,22,0))</f>
        <v>#N/A</v>
      </c>
      <c r="N74" t="e">
        <f ca="1">IF(LEN(VLOOKUP($B74,[1]Main!$F$6:$AB$119,23,0)) = 0, "", VLOOKUP($B74,[1]Main!$F$6:$AB$119,23,0))</f>
        <v>#N/A</v>
      </c>
      <c r="O74" s="22"/>
      <c r="P74" s="22"/>
      <c r="Q74" s="22"/>
      <c r="R74" s="22"/>
      <c r="S74" s="22"/>
      <c r="T74" s="22"/>
      <c r="U74" s="22"/>
    </row>
    <row r="75" spans="1:21">
      <c r="A75" s="14">
        <f ca="1"/>
        <v>0</v>
      </c>
      <c r="B75">
        <f ca="1"/>
        <v>0</v>
      </c>
      <c r="D75" t="e">
        <f ca="1">IF(LEN(VLOOKUP($B75,[1]Main!$F$6:$AB$119,4,0)) = 0, "", VLOOKUP($B75,[1]Main!$F$6:$AB$119,4,0))</f>
        <v>#N/A</v>
      </c>
      <c r="E75" t="e">
        <f ca="1">IF(LEN(VLOOKUP($B75,[1]Main!$F$6:$AB$119,5,0)) = 0, "", VLOOKUP($B75,[1]Main!$F$6:$AB$119,5,0))</f>
        <v>#N/A</v>
      </c>
      <c r="F75" t="e">
        <f ca="1">IF(LEN(VLOOKUP($B75,[1]Main!$F$6:$AB$119,7,0)) = 0, "", VLOOKUP($B75,[1]Main!$F$6:$AB$119,7,0))</f>
        <v>#N/A</v>
      </c>
      <c r="G75" t="e">
        <f ca="1">IF(LEN(VLOOKUP($B75,[1]Main!$F$6:$AB$119,8,0)) = 0, "", VLOOKUP($B75,[1]Main!$F$6:$AB$119,8,0))</f>
        <v>#N/A</v>
      </c>
      <c r="H75" t="e">
        <f ca="1">IF(LEN(VLOOKUP($B75,[1]Main!$F$6:$AB$119,12,0)) = 0, "", VLOOKUP($B75,[1]Main!$F$6:$AB$119,12,0))</f>
        <v>#N/A</v>
      </c>
      <c r="I75" t="e">
        <f ca="1">IF(LEN(VLOOKUP($B75,[1]Main!$F$6:$AB$119,18,0)) = 0, "", VLOOKUP($B75,[1]Main!$F$6:$AB$119,18,0))</f>
        <v>#N/A</v>
      </c>
      <c r="J75" t="e">
        <f ca="1">IF(LEN(VLOOKUP($B75,[1]Main!$F$6:$AB$119,19,0)) = 0, "", VLOOKUP($B75,[1]Main!$F$6:$AB$119,19,0))</f>
        <v>#N/A</v>
      </c>
      <c r="K75" t="e">
        <f ca="1">IF(LEN(VLOOKUP($B75,[1]Main!$F$6:$AB$119,20,0)) = 0, "", VLOOKUP($B75,[1]Main!$F$6:$AB$119,20,0))</f>
        <v>#N/A</v>
      </c>
      <c r="L75" t="e">
        <f ca="1">IF(LEN(VLOOKUP($B75,[1]Main!$F$6:$AB$119,21,0)) = 0, "", VLOOKUP($B75,[1]Main!$F$6:$AB$119,21,0))</f>
        <v>#N/A</v>
      </c>
      <c r="M75" t="e">
        <f ca="1">IF(LEN(VLOOKUP($B75,[1]Main!$F$6:$AB$119,22,0)) = 0, "", VLOOKUP($B75,[1]Main!$F$6:$AB$119,22,0))</f>
        <v>#N/A</v>
      </c>
      <c r="N75" t="e">
        <f ca="1">IF(LEN(VLOOKUP($B75,[1]Main!$F$6:$AB$119,23,0)) = 0, "", VLOOKUP($B75,[1]Main!$F$6:$AB$119,23,0))</f>
        <v>#N/A</v>
      </c>
      <c r="O75" s="22"/>
      <c r="P75" s="22"/>
      <c r="Q75" s="22"/>
      <c r="R75" s="22"/>
      <c r="S75" s="22"/>
      <c r="T75" s="22"/>
      <c r="U75" s="22"/>
    </row>
    <row r="76" spans="1:21">
      <c r="A76" s="14">
        <f ca="1"/>
        <v>0</v>
      </c>
      <c r="B76">
        <f ca="1"/>
        <v>0</v>
      </c>
      <c r="D76" t="e">
        <f ca="1">IF(LEN(VLOOKUP($B76,[1]Main!$F$6:$AB$119,4,0)) = 0, "", VLOOKUP($B76,[1]Main!$F$6:$AB$119,4,0))</f>
        <v>#N/A</v>
      </c>
      <c r="E76" t="e">
        <f ca="1">IF(LEN(VLOOKUP($B76,[1]Main!$F$6:$AB$119,5,0)) = 0, "", VLOOKUP($B76,[1]Main!$F$6:$AB$119,5,0))</f>
        <v>#N/A</v>
      </c>
      <c r="F76" t="e">
        <f ca="1">IF(LEN(VLOOKUP($B76,[1]Main!$F$6:$AB$119,7,0)) = 0, "", VLOOKUP($B76,[1]Main!$F$6:$AB$119,7,0))</f>
        <v>#N/A</v>
      </c>
      <c r="G76" t="e">
        <f ca="1">IF(LEN(VLOOKUP($B76,[1]Main!$F$6:$AB$119,8,0)) = 0, "", VLOOKUP($B76,[1]Main!$F$6:$AB$119,8,0))</f>
        <v>#N/A</v>
      </c>
      <c r="H76" t="e">
        <f ca="1">IF(LEN(VLOOKUP($B76,[1]Main!$F$6:$AB$119,12,0)) = 0, "", VLOOKUP($B76,[1]Main!$F$6:$AB$119,12,0))</f>
        <v>#N/A</v>
      </c>
      <c r="I76" t="e">
        <f ca="1">IF(LEN(VLOOKUP($B76,[1]Main!$F$6:$AB$119,18,0)) = 0, "", VLOOKUP($B76,[1]Main!$F$6:$AB$119,18,0))</f>
        <v>#N/A</v>
      </c>
      <c r="J76" t="e">
        <f ca="1">IF(LEN(VLOOKUP($B76,[1]Main!$F$6:$AB$119,19,0)) = 0, "", VLOOKUP($B76,[1]Main!$F$6:$AB$119,19,0))</f>
        <v>#N/A</v>
      </c>
      <c r="K76" t="e">
        <f ca="1">IF(LEN(VLOOKUP($B76,[1]Main!$F$6:$AB$119,20,0)) = 0, "", VLOOKUP($B76,[1]Main!$F$6:$AB$119,20,0))</f>
        <v>#N/A</v>
      </c>
      <c r="L76" t="e">
        <f ca="1">IF(LEN(VLOOKUP($B76,[1]Main!$F$6:$AB$119,21,0)) = 0, "", VLOOKUP($B76,[1]Main!$F$6:$AB$119,21,0))</f>
        <v>#N/A</v>
      </c>
      <c r="M76" t="e">
        <f ca="1">IF(LEN(VLOOKUP($B76,[1]Main!$F$6:$AB$119,22,0)) = 0, "", VLOOKUP($B76,[1]Main!$F$6:$AB$119,22,0))</f>
        <v>#N/A</v>
      </c>
      <c r="N76" t="e">
        <f ca="1">IF(LEN(VLOOKUP($B76,[1]Main!$F$6:$AB$119,23,0)) = 0, "", VLOOKUP($B76,[1]Main!$F$6:$AB$119,23,0))</f>
        <v>#N/A</v>
      </c>
      <c r="O76" s="22"/>
      <c r="P76" s="22"/>
      <c r="Q76" s="22"/>
      <c r="R76" s="22"/>
      <c r="S76" s="22"/>
      <c r="T76" s="22"/>
      <c r="U76" s="22"/>
    </row>
    <row r="77" spans="1:21">
      <c r="A77" s="14">
        <f ca="1"/>
        <v>0</v>
      </c>
      <c r="B77">
        <f ca="1"/>
        <v>0</v>
      </c>
      <c r="D77" t="e">
        <f ca="1">IF(LEN(VLOOKUP($B77,[1]Main!$F$6:$AB$119,4,0)) = 0, "", VLOOKUP($B77,[1]Main!$F$6:$AB$119,4,0))</f>
        <v>#N/A</v>
      </c>
      <c r="E77" t="e">
        <f ca="1">IF(LEN(VLOOKUP($B77,[1]Main!$F$6:$AB$119,5,0)) = 0, "", VLOOKUP($B77,[1]Main!$F$6:$AB$119,5,0))</f>
        <v>#N/A</v>
      </c>
      <c r="F77" t="e">
        <f ca="1">IF(LEN(VLOOKUP($B77,[1]Main!$F$6:$AB$119,7,0)) = 0, "", VLOOKUP($B77,[1]Main!$F$6:$AB$119,7,0))</f>
        <v>#N/A</v>
      </c>
      <c r="G77" t="e">
        <f ca="1">IF(LEN(VLOOKUP($B77,[1]Main!$F$6:$AB$119,8,0)) = 0, "", VLOOKUP($B77,[1]Main!$F$6:$AB$119,8,0))</f>
        <v>#N/A</v>
      </c>
      <c r="H77" t="e">
        <f ca="1">IF(LEN(VLOOKUP($B77,[1]Main!$F$6:$AB$119,12,0)) = 0, "", VLOOKUP($B77,[1]Main!$F$6:$AB$119,12,0))</f>
        <v>#N/A</v>
      </c>
      <c r="I77" t="e">
        <f ca="1">IF(LEN(VLOOKUP($B77,[1]Main!$F$6:$AB$119,18,0)) = 0, "", VLOOKUP($B77,[1]Main!$F$6:$AB$119,18,0))</f>
        <v>#N/A</v>
      </c>
      <c r="J77" t="e">
        <f ca="1">IF(LEN(VLOOKUP($B77,[1]Main!$F$6:$AB$119,19,0)) = 0, "", VLOOKUP($B77,[1]Main!$F$6:$AB$119,19,0))</f>
        <v>#N/A</v>
      </c>
      <c r="K77" t="e">
        <f ca="1">IF(LEN(VLOOKUP($B77,[1]Main!$F$6:$AB$119,20,0)) = 0, "", VLOOKUP($B77,[1]Main!$F$6:$AB$119,20,0))</f>
        <v>#N/A</v>
      </c>
      <c r="L77" t="e">
        <f ca="1">IF(LEN(VLOOKUP($B77,[1]Main!$F$6:$AB$119,21,0)) = 0, "", VLOOKUP($B77,[1]Main!$F$6:$AB$119,21,0))</f>
        <v>#N/A</v>
      </c>
      <c r="M77" t="e">
        <f ca="1">IF(LEN(VLOOKUP($B77,[1]Main!$F$6:$AB$119,22,0)) = 0, "", VLOOKUP($B77,[1]Main!$F$6:$AB$119,22,0))</f>
        <v>#N/A</v>
      </c>
      <c r="N77" t="e">
        <f ca="1">IF(LEN(VLOOKUP($B77,[1]Main!$F$6:$AB$119,23,0)) = 0, "", VLOOKUP($B77,[1]Main!$F$6:$AB$119,23,0))</f>
        <v>#N/A</v>
      </c>
      <c r="O77" s="22"/>
      <c r="P77" s="22"/>
      <c r="Q77" s="22"/>
      <c r="R77" s="22"/>
      <c r="S77" s="22"/>
      <c r="T77" s="22"/>
      <c r="U77" s="22"/>
    </row>
    <row r="78" spans="1:21">
      <c r="A78" s="14">
        <f ca="1"/>
        <v>0</v>
      </c>
      <c r="B78">
        <f ca="1"/>
        <v>0</v>
      </c>
      <c r="D78" t="e">
        <f ca="1">IF(LEN(VLOOKUP($B78,[1]Main!$F$6:$AB$119,4,0)) = 0, "", VLOOKUP($B78,[1]Main!$F$6:$AB$119,4,0))</f>
        <v>#N/A</v>
      </c>
      <c r="E78" t="e">
        <f ca="1">IF(LEN(VLOOKUP($B78,[1]Main!$F$6:$AB$119,5,0)) = 0, "", VLOOKUP($B78,[1]Main!$F$6:$AB$119,5,0))</f>
        <v>#N/A</v>
      </c>
      <c r="F78" t="e">
        <f ca="1">IF(LEN(VLOOKUP($B78,[1]Main!$F$6:$AB$119,7,0)) = 0, "", VLOOKUP($B78,[1]Main!$F$6:$AB$119,7,0))</f>
        <v>#N/A</v>
      </c>
      <c r="G78" t="e">
        <f ca="1">IF(LEN(VLOOKUP($B78,[1]Main!$F$6:$AB$119,8,0)) = 0, "", VLOOKUP($B78,[1]Main!$F$6:$AB$119,8,0))</f>
        <v>#N/A</v>
      </c>
      <c r="H78" t="e">
        <f ca="1">IF(LEN(VLOOKUP($B78,[1]Main!$F$6:$AB$119,12,0)) = 0, "", VLOOKUP($B78,[1]Main!$F$6:$AB$119,12,0))</f>
        <v>#N/A</v>
      </c>
      <c r="I78" t="e">
        <f ca="1">IF(LEN(VLOOKUP($B78,[1]Main!$F$6:$AB$119,18,0)) = 0, "", VLOOKUP($B78,[1]Main!$F$6:$AB$119,18,0))</f>
        <v>#N/A</v>
      </c>
      <c r="J78" t="e">
        <f ca="1">IF(LEN(VLOOKUP($B78,[1]Main!$F$6:$AB$119,19,0)) = 0, "", VLOOKUP($B78,[1]Main!$F$6:$AB$119,19,0))</f>
        <v>#N/A</v>
      </c>
      <c r="K78" t="e">
        <f ca="1">IF(LEN(VLOOKUP($B78,[1]Main!$F$6:$AB$119,20,0)) = 0, "", VLOOKUP($B78,[1]Main!$F$6:$AB$119,20,0))</f>
        <v>#N/A</v>
      </c>
      <c r="L78" t="e">
        <f ca="1">IF(LEN(VLOOKUP($B78,[1]Main!$F$6:$AB$119,21,0)) = 0, "", VLOOKUP($B78,[1]Main!$F$6:$AB$119,21,0))</f>
        <v>#N/A</v>
      </c>
      <c r="M78" t="e">
        <f ca="1">IF(LEN(VLOOKUP($B78,[1]Main!$F$6:$AB$119,22,0)) = 0, "", VLOOKUP($B78,[1]Main!$F$6:$AB$119,22,0))</f>
        <v>#N/A</v>
      </c>
      <c r="N78" t="e">
        <f ca="1">IF(LEN(VLOOKUP($B78,[1]Main!$F$6:$AB$119,23,0)) = 0, "", VLOOKUP($B78,[1]Main!$F$6:$AB$119,23,0))</f>
        <v>#N/A</v>
      </c>
      <c r="O78" s="22"/>
      <c r="P78" s="22"/>
      <c r="Q78" s="22"/>
      <c r="R78" s="22"/>
      <c r="S78" s="22"/>
      <c r="T78" s="22"/>
      <c r="U78" s="22"/>
    </row>
    <row r="79" spans="1:21">
      <c r="A79" s="14">
        <f ca="1"/>
        <v>0</v>
      </c>
      <c r="B79">
        <f ca="1"/>
        <v>0</v>
      </c>
      <c r="D79" t="e">
        <f ca="1">IF(LEN(VLOOKUP($B79,[1]Main!$F$6:$AB$119,4,0)) = 0, "", VLOOKUP($B79,[1]Main!$F$6:$AB$119,4,0))</f>
        <v>#N/A</v>
      </c>
      <c r="E79" t="e">
        <f ca="1">IF(LEN(VLOOKUP($B79,[1]Main!$F$6:$AB$119,5,0)) = 0, "", VLOOKUP($B79,[1]Main!$F$6:$AB$119,5,0))</f>
        <v>#N/A</v>
      </c>
      <c r="F79" t="e">
        <f ca="1">IF(LEN(VLOOKUP($B79,[1]Main!$F$6:$AB$119,7,0)) = 0, "", VLOOKUP($B79,[1]Main!$F$6:$AB$119,7,0))</f>
        <v>#N/A</v>
      </c>
      <c r="G79" t="e">
        <f ca="1">IF(LEN(VLOOKUP($B79,[1]Main!$F$6:$AB$119,8,0)) = 0, "", VLOOKUP($B79,[1]Main!$F$6:$AB$119,8,0))</f>
        <v>#N/A</v>
      </c>
      <c r="H79" t="e">
        <f ca="1">IF(LEN(VLOOKUP($B79,[1]Main!$F$6:$AB$119,12,0)) = 0, "", VLOOKUP($B79,[1]Main!$F$6:$AB$119,12,0))</f>
        <v>#N/A</v>
      </c>
      <c r="I79" t="e">
        <f ca="1">IF(LEN(VLOOKUP($B79,[1]Main!$F$6:$AB$119,18,0)) = 0, "", VLOOKUP($B79,[1]Main!$F$6:$AB$119,18,0))</f>
        <v>#N/A</v>
      </c>
      <c r="J79" t="e">
        <f ca="1">IF(LEN(VLOOKUP($B79,[1]Main!$F$6:$AB$119,19,0)) = 0, "", VLOOKUP($B79,[1]Main!$F$6:$AB$119,19,0))</f>
        <v>#N/A</v>
      </c>
      <c r="K79" t="e">
        <f ca="1">IF(LEN(VLOOKUP($B79,[1]Main!$F$6:$AB$119,20,0)) = 0, "", VLOOKUP($B79,[1]Main!$F$6:$AB$119,20,0))</f>
        <v>#N/A</v>
      </c>
      <c r="L79" t="e">
        <f ca="1">IF(LEN(VLOOKUP($B79,[1]Main!$F$6:$AB$119,21,0)) = 0, "", VLOOKUP($B79,[1]Main!$F$6:$AB$119,21,0))</f>
        <v>#N/A</v>
      </c>
      <c r="M79" t="e">
        <f ca="1">IF(LEN(VLOOKUP($B79,[1]Main!$F$6:$AB$119,22,0)) = 0, "", VLOOKUP($B79,[1]Main!$F$6:$AB$119,22,0))</f>
        <v>#N/A</v>
      </c>
      <c r="N79" t="e">
        <f ca="1">IF(LEN(VLOOKUP($B79,[1]Main!$F$6:$AB$119,23,0)) = 0, "", VLOOKUP($B79,[1]Main!$F$6:$AB$119,23,0))</f>
        <v>#N/A</v>
      </c>
      <c r="O79" s="22"/>
      <c r="P79" s="22"/>
      <c r="Q79" s="22"/>
      <c r="R79" s="22"/>
      <c r="S79" s="22"/>
      <c r="T79" s="22"/>
      <c r="U79" s="22"/>
    </row>
    <row r="80" spans="1:21">
      <c r="A80" s="14">
        <f ca="1"/>
        <v>0</v>
      </c>
      <c r="B80">
        <f ca="1"/>
        <v>0</v>
      </c>
      <c r="D80" t="e">
        <f ca="1">IF(LEN(VLOOKUP($B80,[1]Main!$F$6:$AB$119,4,0)) = 0, "", VLOOKUP($B80,[1]Main!$F$6:$AB$119,4,0))</f>
        <v>#N/A</v>
      </c>
      <c r="E80" t="e">
        <f ca="1">IF(LEN(VLOOKUP($B80,[1]Main!$F$6:$AB$119,5,0)) = 0, "", VLOOKUP($B80,[1]Main!$F$6:$AB$119,5,0))</f>
        <v>#N/A</v>
      </c>
      <c r="F80" t="e">
        <f ca="1">IF(LEN(VLOOKUP($B80,[1]Main!$F$6:$AB$119,7,0)) = 0, "", VLOOKUP($B80,[1]Main!$F$6:$AB$119,7,0))</f>
        <v>#N/A</v>
      </c>
      <c r="G80" t="e">
        <f ca="1">IF(LEN(VLOOKUP($B80,[1]Main!$F$6:$AB$119,8,0)) = 0, "", VLOOKUP($B80,[1]Main!$F$6:$AB$119,8,0))</f>
        <v>#N/A</v>
      </c>
      <c r="H80" t="e">
        <f ca="1">IF(LEN(VLOOKUP($B80,[1]Main!$F$6:$AB$119,12,0)) = 0, "", VLOOKUP($B80,[1]Main!$F$6:$AB$119,12,0))</f>
        <v>#N/A</v>
      </c>
      <c r="I80" t="e">
        <f ca="1">IF(LEN(VLOOKUP($B80,[1]Main!$F$6:$AB$119,18,0)) = 0, "", VLOOKUP($B80,[1]Main!$F$6:$AB$119,18,0))</f>
        <v>#N/A</v>
      </c>
      <c r="J80" t="e">
        <f ca="1">IF(LEN(VLOOKUP($B80,[1]Main!$F$6:$AB$119,19,0)) = 0, "", VLOOKUP($B80,[1]Main!$F$6:$AB$119,19,0))</f>
        <v>#N/A</v>
      </c>
      <c r="K80" t="e">
        <f ca="1">IF(LEN(VLOOKUP($B80,[1]Main!$F$6:$AB$119,20,0)) = 0, "", VLOOKUP($B80,[1]Main!$F$6:$AB$119,20,0))</f>
        <v>#N/A</v>
      </c>
      <c r="L80" t="e">
        <f ca="1">IF(LEN(VLOOKUP($B80,[1]Main!$F$6:$AB$119,21,0)) = 0, "", VLOOKUP($B80,[1]Main!$F$6:$AB$119,21,0))</f>
        <v>#N/A</v>
      </c>
      <c r="M80" t="e">
        <f ca="1">IF(LEN(VLOOKUP($B80,[1]Main!$F$6:$AB$119,22,0)) = 0, "", VLOOKUP($B80,[1]Main!$F$6:$AB$119,22,0))</f>
        <v>#N/A</v>
      </c>
      <c r="N80" t="e">
        <f ca="1">IF(LEN(VLOOKUP($B80,[1]Main!$F$6:$AB$119,23,0)) = 0, "", VLOOKUP($B80,[1]Main!$F$6:$AB$119,23,0))</f>
        <v>#N/A</v>
      </c>
      <c r="O80" s="22"/>
      <c r="P80" s="22"/>
      <c r="Q80" s="22"/>
      <c r="R80" s="22"/>
      <c r="S80" s="22"/>
      <c r="T80" s="22"/>
      <c r="U80" s="22"/>
    </row>
    <row r="81" spans="1:21">
      <c r="A81" s="14">
        <f ca="1"/>
        <v>0</v>
      </c>
      <c r="B81">
        <f ca="1"/>
        <v>0</v>
      </c>
      <c r="D81" t="e">
        <f ca="1">IF(LEN(VLOOKUP($B81,[1]Main!$F$6:$AB$119,4,0)) = 0, "", VLOOKUP($B81,[1]Main!$F$6:$AB$119,4,0))</f>
        <v>#N/A</v>
      </c>
      <c r="E81" t="e">
        <f ca="1">IF(LEN(VLOOKUP($B81,[1]Main!$F$6:$AB$119,5,0)) = 0, "", VLOOKUP($B81,[1]Main!$F$6:$AB$119,5,0))</f>
        <v>#N/A</v>
      </c>
      <c r="F81" t="e">
        <f ca="1">IF(LEN(VLOOKUP($B81,[1]Main!$F$6:$AB$119,7,0)) = 0, "", VLOOKUP($B81,[1]Main!$F$6:$AB$119,7,0))</f>
        <v>#N/A</v>
      </c>
      <c r="G81" t="e">
        <f ca="1">IF(LEN(VLOOKUP($B81,[1]Main!$F$6:$AB$119,8,0)) = 0, "", VLOOKUP($B81,[1]Main!$F$6:$AB$119,8,0))</f>
        <v>#N/A</v>
      </c>
      <c r="H81" t="e">
        <f ca="1">IF(LEN(VLOOKUP($B81,[1]Main!$F$6:$AB$119,12,0)) = 0, "", VLOOKUP($B81,[1]Main!$F$6:$AB$119,12,0))</f>
        <v>#N/A</v>
      </c>
      <c r="I81" t="e">
        <f ca="1">IF(LEN(VLOOKUP($B81,[1]Main!$F$6:$AB$119,18,0)) = 0, "", VLOOKUP($B81,[1]Main!$F$6:$AB$119,18,0))</f>
        <v>#N/A</v>
      </c>
      <c r="J81" t="e">
        <f ca="1">IF(LEN(VLOOKUP($B81,[1]Main!$F$6:$AB$119,19,0)) = 0, "", VLOOKUP($B81,[1]Main!$F$6:$AB$119,19,0))</f>
        <v>#N/A</v>
      </c>
      <c r="K81" t="e">
        <f ca="1">IF(LEN(VLOOKUP($B81,[1]Main!$F$6:$AB$119,20,0)) = 0, "", VLOOKUP($B81,[1]Main!$F$6:$AB$119,20,0))</f>
        <v>#N/A</v>
      </c>
      <c r="L81" t="e">
        <f ca="1">IF(LEN(VLOOKUP($B81,[1]Main!$F$6:$AB$119,21,0)) = 0, "", VLOOKUP($B81,[1]Main!$F$6:$AB$119,21,0))</f>
        <v>#N/A</v>
      </c>
      <c r="M81" t="e">
        <f ca="1">IF(LEN(VLOOKUP($B81,[1]Main!$F$6:$AB$119,22,0)) = 0, "", VLOOKUP($B81,[1]Main!$F$6:$AB$119,22,0))</f>
        <v>#N/A</v>
      </c>
      <c r="N81" t="e">
        <f ca="1">IF(LEN(VLOOKUP($B81,[1]Main!$F$6:$AB$119,23,0)) = 0, "", VLOOKUP($B81,[1]Main!$F$6:$AB$119,23,0))</f>
        <v>#N/A</v>
      </c>
      <c r="O81" s="22"/>
      <c r="P81" s="22"/>
      <c r="Q81" s="22"/>
      <c r="R81" s="22"/>
      <c r="S81" s="22"/>
      <c r="T81" s="22"/>
      <c r="U81" s="22"/>
    </row>
    <row r="82" spans="1:21">
      <c r="A82" s="14">
        <f ca="1"/>
        <v>0</v>
      </c>
      <c r="B82">
        <f ca="1"/>
        <v>0</v>
      </c>
      <c r="D82" t="e">
        <f ca="1">IF(LEN(VLOOKUP($B82,[1]Main!$F$6:$AB$119,4,0)) = 0, "", VLOOKUP($B82,[1]Main!$F$6:$AB$119,4,0))</f>
        <v>#N/A</v>
      </c>
      <c r="E82" t="e">
        <f ca="1">IF(LEN(VLOOKUP($B82,[1]Main!$F$6:$AB$119,5,0)) = 0, "", VLOOKUP($B82,[1]Main!$F$6:$AB$119,5,0))</f>
        <v>#N/A</v>
      </c>
      <c r="F82" t="e">
        <f ca="1">IF(LEN(VLOOKUP($B82,[1]Main!$F$6:$AB$119,7,0)) = 0, "", VLOOKUP($B82,[1]Main!$F$6:$AB$119,7,0))</f>
        <v>#N/A</v>
      </c>
      <c r="G82" t="e">
        <f ca="1">IF(LEN(VLOOKUP($B82,[1]Main!$F$6:$AB$119,8,0)) = 0, "", VLOOKUP($B82,[1]Main!$F$6:$AB$119,8,0))</f>
        <v>#N/A</v>
      </c>
      <c r="H82" t="e">
        <f ca="1">IF(LEN(VLOOKUP($B82,[1]Main!$F$6:$AB$119,12,0)) = 0, "", VLOOKUP($B82,[1]Main!$F$6:$AB$119,12,0))</f>
        <v>#N/A</v>
      </c>
      <c r="I82" t="e">
        <f ca="1">IF(LEN(VLOOKUP($B82,[1]Main!$F$6:$AB$119,18,0)) = 0, "", VLOOKUP($B82,[1]Main!$F$6:$AB$119,18,0))</f>
        <v>#N/A</v>
      </c>
      <c r="J82" t="e">
        <f ca="1">IF(LEN(VLOOKUP($B82,[1]Main!$F$6:$AB$119,19,0)) = 0, "", VLOOKUP($B82,[1]Main!$F$6:$AB$119,19,0))</f>
        <v>#N/A</v>
      </c>
      <c r="K82" t="e">
        <f ca="1">IF(LEN(VLOOKUP($B82,[1]Main!$F$6:$AB$119,20,0)) = 0, "", VLOOKUP($B82,[1]Main!$F$6:$AB$119,20,0))</f>
        <v>#N/A</v>
      </c>
      <c r="L82" t="e">
        <f ca="1">IF(LEN(VLOOKUP($B82,[1]Main!$F$6:$AB$119,21,0)) = 0, "", VLOOKUP($B82,[1]Main!$F$6:$AB$119,21,0))</f>
        <v>#N/A</v>
      </c>
      <c r="M82" t="e">
        <f ca="1">IF(LEN(VLOOKUP($B82,[1]Main!$F$6:$AB$119,22,0)) = 0, "", VLOOKUP($B82,[1]Main!$F$6:$AB$119,22,0))</f>
        <v>#N/A</v>
      </c>
      <c r="N82" t="e">
        <f ca="1">IF(LEN(VLOOKUP($B82,[1]Main!$F$6:$AB$119,23,0)) = 0, "", VLOOKUP($B82,[1]Main!$F$6:$AB$119,23,0))</f>
        <v>#N/A</v>
      </c>
      <c r="O82" s="22"/>
      <c r="P82" s="22"/>
      <c r="Q82" s="22"/>
      <c r="R82" s="22"/>
      <c r="S82" s="22"/>
      <c r="T82" s="22"/>
      <c r="U82" s="22"/>
    </row>
    <row r="83" spans="1:21">
      <c r="A83" s="14">
        <f ca="1"/>
        <v>0</v>
      </c>
      <c r="B83">
        <f ca="1"/>
        <v>0</v>
      </c>
      <c r="D83" t="e">
        <f ca="1">IF(LEN(VLOOKUP($B83,[1]Main!$F$6:$AB$119,4,0)) = 0, "", VLOOKUP($B83,[1]Main!$F$6:$AB$119,4,0))</f>
        <v>#N/A</v>
      </c>
      <c r="E83" t="e">
        <f ca="1">IF(LEN(VLOOKUP($B83,[1]Main!$F$6:$AB$119,5,0)) = 0, "", VLOOKUP($B83,[1]Main!$F$6:$AB$119,5,0))</f>
        <v>#N/A</v>
      </c>
      <c r="F83" t="e">
        <f ca="1">IF(LEN(VLOOKUP($B83,[1]Main!$F$6:$AB$119,7,0)) = 0, "", VLOOKUP($B83,[1]Main!$F$6:$AB$119,7,0))</f>
        <v>#N/A</v>
      </c>
      <c r="G83" t="e">
        <f ca="1">IF(LEN(VLOOKUP($B83,[1]Main!$F$6:$AB$119,8,0)) = 0, "", VLOOKUP($B83,[1]Main!$F$6:$AB$119,8,0))</f>
        <v>#N/A</v>
      </c>
      <c r="H83" t="e">
        <f ca="1">IF(LEN(VLOOKUP($B83,[1]Main!$F$6:$AB$119,12,0)) = 0, "", VLOOKUP($B83,[1]Main!$F$6:$AB$119,12,0))</f>
        <v>#N/A</v>
      </c>
      <c r="I83" t="e">
        <f ca="1">IF(LEN(VLOOKUP($B83,[1]Main!$F$6:$AB$119,18,0)) = 0, "", VLOOKUP($B83,[1]Main!$F$6:$AB$119,18,0))</f>
        <v>#N/A</v>
      </c>
      <c r="J83" t="e">
        <f ca="1">IF(LEN(VLOOKUP($B83,[1]Main!$F$6:$AB$119,19,0)) = 0, "", VLOOKUP($B83,[1]Main!$F$6:$AB$119,19,0))</f>
        <v>#N/A</v>
      </c>
      <c r="K83" t="e">
        <f ca="1">IF(LEN(VLOOKUP($B83,[1]Main!$F$6:$AB$119,20,0)) = 0, "", VLOOKUP($B83,[1]Main!$F$6:$AB$119,20,0))</f>
        <v>#N/A</v>
      </c>
      <c r="L83" t="e">
        <f ca="1">IF(LEN(VLOOKUP($B83,[1]Main!$F$6:$AB$119,21,0)) = 0, "", VLOOKUP($B83,[1]Main!$F$6:$AB$119,21,0))</f>
        <v>#N/A</v>
      </c>
      <c r="M83" t="e">
        <f ca="1">IF(LEN(VLOOKUP($B83,[1]Main!$F$6:$AB$119,22,0)) = 0, "", VLOOKUP($B83,[1]Main!$F$6:$AB$119,22,0))</f>
        <v>#N/A</v>
      </c>
      <c r="N83" t="e">
        <f ca="1">IF(LEN(VLOOKUP($B83,[1]Main!$F$6:$AB$119,23,0)) = 0, "", VLOOKUP($B83,[1]Main!$F$6:$AB$119,23,0))</f>
        <v>#N/A</v>
      </c>
      <c r="O83" s="22"/>
      <c r="P83" s="22"/>
      <c r="Q83" s="22"/>
      <c r="R83" s="22"/>
      <c r="S83" s="22"/>
      <c r="T83" s="22"/>
      <c r="U83" s="22"/>
    </row>
    <row r="84" spans="1:21">
      <c r="A84" s="14">
        <f ca="1"/>
        <v>0</v>
      </c>
      <c r="B84">
        <f ca="1"/>
        <v>0</v>
      </c>
      <c r="D84" t="e">
        <f ca="1">IF(LEN(VLOOKUP($B84,[1]Main!$F$6:$AB$119,4,0)) = 0, "", VLOOKUP($B84,[1]Main!$F$6:$AB$119,4,0))</f>
        <v>#N/A</v>
      </c>
      <c r="E84" t="e">
        <f ca="1">IF(LEN(VLOOKUP($B84,[1]Main!$F$6:$AB$119,5,0)) = 0, "", VLOOKUP($B84,[1]Main!$F$6:$AB$119,5,0))</f>
        <v>#N/A</v>
      </c>
      <c r="F84" t="e">
        <f ca="1">IF(LEN(VLOOKUP($B84,[1]Main!$F$6:$AB$119,7,0)) = 0, "", VLOOKUP($B84,[1]Main!$F$6:$AB$119,7,0))</f>
        <v>#N/A</v>
      </c>
      <c r="G84" t="e">
        <f ca="1">IF(LEN(VLOOKUP($B84,[1]Main!$F$6:$AB$119,8,0)) = 0, "", VLOOKUP($B84,[1]Main!$F$6:$AB$119,8,0))</f>
        <v>#N/A</v>
      </c>
      <c r="H84" t="e">
        <f ca="1">IF(LEN(VLOOKUP($B84,[1]Main!$F$6:$AB$119,12,0)) = 0, "", VLOOKUP($B84,[1]Main!$F$6:$AB$119,12,0))</f>
        <v>#N/A</v>
      </c>
      <c r="I84" t="e">
        <f ca="1">IF(LEN(VLOOKUP($B84,[1]Main!$F$6:$AB$119,18,0)) = 0, "", VLOOKUP($B84,[1]Main!$F$6:$AB$119,18,0))</f>
        <v>#N/A</v>
      </c>
      <c r="J84" t="e">
        <f ca="1">IF(LEN(VLOOKUP($B84,[1]Main!$F$6:$AB$119,19,0)) = 0, "", VLOOKUP($B84,[1]Main!$F$6:$AB$119,19,0))</f>
        <v>#N/A</v>
      </c>
      <c r="K84" t="e">
        <f ca="1">IF(LEN(VLOOKUP($B84,[1]Main!$F$6:$AB$119,20,0)) = 0, "", VLOOKUP($B84,[1]Main!$F$6:$AB$119,20,0))</f>
        <v>#N/A</v>
      </c>
      <c r="L84" t="e">
        <f ca="1">IF(LEN(VLOOKUP($B84,[1]Main!$F$6:$AB$119,21,0)) = 0, "", VLOOKUP($B84,[1]Main!$F$6:$AB$119,21,0))</f>
        <v>#N/A</v>
      </c>
      <c r="M84" t="e">
        <f ca="1">IF(LEN(VLOOKUP($B84,[1]Main!$F$6:$AB$119,22,0)) = 0, "", VLOOKUP($B84,[1]Main!$F$6:$AB$119,22,0))</f>
        <v>#N/A</v>
      </c>
      <c r="N84" t="e">
        <f ca="1">IF(LEN(VLOOKUP($B84,[1]Main!$F$6:$AB$119,23,0)) = 0, "", VLOOKUP($B84,[1]Main!$F$6:$AB$119,23,0))</f>
        <v>#N/A</v>
      </c>
      <c r="O84" s="22"/>
      <c r="P84" s="22"/>
      <c r="Q84" s="22"/>
      <c r="R84" s="22"/>
      <c r="S84" s="22"/>
      <c r="T84" s="22"/>
      <c r="U84" s="22"/>
    </row>
    <row r="85" spans="1:21">
      <c r="A85" s="14">
        <f ca="1"/>
        <v>0</v>
      </c>
      <c r="B85">
        <f ca="1"/>
        <v>0</v>
      </c>
      <c r="D85" t="e">
        <f ca="1">IF(LEN(VLOOKUP($B85,[1]Main!$F$6:$AB$119,4,0)) = 0, "", VLOOKUP($B85,[1]Main!$F$6:$AB$119,4,0))</f>
        <v>#N/A</v>
      </c>
      <c r="E85" t="e">
        <f ca="1">IF(LEN(VLOOKUP($B85,[1]Main!$F$6:$AB$119,5,0)) = 0, "", VLOOKUP($B85,[1]Main!$F$6:$AB$119,5,0))</f>
        <v>#N/A</v>
      </c>
      <c r="F85" t="e">
        <f ca="1">IF(LEN(VLOOKUP($B85,[1]Main!$F$6:$AB$119,7,0)) = 0, "", VLOOKUP($B85,[1]Main!$F$6:$AB$119,7,0))</f>
        <v>#N/A</v>
      </c>
      <c r="G85" t="e">
        <f ca="1">IF(LEN(VLOOKUP($B85,[1]Main!$F$6:$AB$119,8,0)) = 0, "", VLOOKUP($B85,[1]Main!$F$6:$AB$119,8,0))</f>
        <v>#N/A</v>
      </c>
      <c r="H85" t="e">
        <f ca="1">IF(LEN(VLOOKUP($B85,[1]Main!$F$6:$AB$119,12,0)) = 0, "", VLOOKUP($B85,[1]Main!$F$6:$AB$119,12,0))</f>
        <v>#N/A</v>
      </c>
      <c r="I85" t="e">
        <f ca="1">IF(LEN(VLOOKUP($B85,[1]Main!$F$6:$AB$119,18,0)) = 0, "", VLOOKUP($B85,[1]Main!$F$6:$AB$119,18,0))</f>
        <v>#N/A</v>
      </c>
      <c r="J85" t="e">
        <f ca="1">IF(LEN(VLOOKUP($B85,[1]Main!$F$6:$AB$119,19,0)) = 0, "", VLOOKUP($B85,[1]Main!$F$6:$AB$119,19,0))</f>
        <v>#N/A</v>
      </c>
      <c r="K85" t="e">
        <f ca="1">IF(LEN(VLOOKUP($B85,[1]Main!$F$6:$AB$119,20,0)) = 0, "", VLOOKUP($B85,[1]Main!$F$6:$AB$119,20,0))</f>
        <v>#N/A</v>
      </c>
      <c r="L85" t="e">
        <f ca="1">IF(LEN(VLOOKUP($B85,[1]Main!$F$6:$AB$119,21,0)) = 0, "", VLOOKUP($B85,[1]Main!$F$6:$AB$119,21,0))</f>
        <v>#N/A</v>
      </c>
      <c r="M85" t="e">
        <f ca="1">IF(LEN(VLOOKUP($B85,[1]Main!$F$6:$AB$119,22,0)) = 0, "", VLOOKUP($B85,[1]Main!$F$6:$AB$119,22,0))</f>
        <v>#N/A</v>
      </c>
      <c r="N85" t="e">
        <f ca="1">IF(LEN(VLOOKUP($B85,[1]Main!$F$6:$AB$119,23,0)) = 0, "", VLOOKUP($B85,[1]Main!$F$6:$AB$119,23,0))</f>
        <v>#N/A</v>
      </c>
      <c r="O85" s="22"/>
      <c r="P85" s="22"/>
      <c r="Q85" s="22"/>
      <c r="R85" s="22"/>
      <c r="S85" s="22"/>
      <c r="T85" s="22"/>
      <c r="U85" s="22"/>
    </row>
    <row r="86" spans="1:21">
      <c r="A86" s="14">
        <f ca="1"/>
        <v>0</v>
      </c>
      <c r="B86">
        <f ca="1"/>
        <v>0</v>
      </c>
      <c r="D86" t="e">
        <f ca="1">IF(LEN(VLOOKUP($B86,[1]Main!$F$6:$AB$119,4,0)) = 0, "", VLOOKUP($B86,[1]Main!$F$6:$AB$119,4,0))</f>
        <v>#N/A</v>
      </c>
      <c r="E86" t="e">
        <f ca="1">IF(LEN(VLOOKUP($B86,[1]Main!$F$6:$AB$119,5,0)) = 0, "", VLOOKUP($B86,[1]Main!$F$6:$AB$119,5,0))</f>
        <v>#N/A</v>
      </c>
      <c r="F86" t="e">
        <f ca="1">IF(LEN(VLOOKUP($B86,[1]Main!$F$6:$AB$119,7,0)) = 0, "", VLOOKUP($B86,[1]Main!$F$6:$AB$119,7,0))</f>
        <v>#N/A</v>
      </c>
      <c r="G86" t="e">
        <f ca="1">IF(LEN(VLOOKUP($B86,[1]Main!$F$6:$AB$119,8,0)) = 0, "", VLOOKUP($B86,[1]Main!$F$6:$AB$119,8,0))</f>
        <v>#N/A</v>
      </c>
      <c r="H86" t="e">
        <f ca="1">IF(LEN(VLOOKUP($B86,[1]Main!$F$6:$AB$119,12,0)) = 0, "", VLOOKUP($B86,[1]Main!$F$6:$AB$119,12,0))</f>
        <v>#N/A</v>
      </c>
      <c r="I86" t="e">
        <f ca="1">IF(LEN(VLOOKUP($B86,[1]Main!$F$6:$AB$119,18,0)) = 0, "", VLOOKUP($B86,[1]Main!$F$6:$AB$119,18,0))</f>
        <v>#N/A</v>
      </c>
      <c r="J86" t="e">
        <f ca="1">IF(LEN(VLOOKUP($B86,[1]Main!$F$6:$AB$119,19,0)) = 0, "", VLOOKUP($B86,[1]Main!$F$6:$AB$119,19,0))</f>
        <v>#N/A</v>
      </c>
      <c r="K86" t="e">
        <f ca="1">IF(LEN(VLOOKUP($B86,[1]Main!$F$6:$AB$119,20,0)) = 0, "", VLOOKUP($B86,[1]Main!$F$6:$AB$119,20,0))</f>
        <v>#N/A</v>
      </c>
      <c r="L86" t="e">
        <f ca="1">IF(LEN(VLOOKUP($B86,[1]Main!$F$6:$AB$119,21,0)) = 0, "", VLOOKUP($B86,[1]Main!$F$6:$AB$119,21,0))</f>
        <v>#N/A</v>
      </c>
      <c r="M86" t="e">
        <f ca="1">IF(LEN(VLOOKUP($B86,[1]Main!$F$6:$AB$119,22,0)) = 0, "", VLOOKUP($B86,[1]Main!$F$6:$AB$119,22,0))</f>
        <v>#N/A</v>
      </c>
      <c r="N86" t="e">
        <f ca="1">IF(LEN(VLOOKUP($B86,[1]Main!$F$6:$AB$119,23,0)) = 0, "", VLOOKUP($B86,[1]Main!$F$6:$AB$119,23,0))</f>
        <v>#N/A</v>
      </c>
      <c r="O86" s="22"/>
      <c r="P86" s="22"/>
      <c r="Q86" s="22"/>
      <c r="R86" s="22"/>
      <c r="S86" s="22"/>
      <c r="T86" s="22"/>
      <c r="U86" s="22"/>
    </row>
    <row r="87" spans="1:21">
      <c r="A87" s="14">
        <f ca="1"/>
        <v>0</v>
      </c>
      <c r="B87">
        <f ca="1"/>
        <v>0</v>
      </c>
      <c r="D87" t="e">
        <f ca="1">IF(LEN(VLOOKUP($B87,[1]Main!$F$6:$AB$119,4,0)) = 0, "", VLOOKUP($B87,[1]Main!$F$6:$AB$119,4,0))</f>
        <v>#N/A</v>
      </c>
      <c r="E87" t="e">
        <f ca="1">IF(LEN(VLOOKUP($B87,[1]Main!$F$6:$AB$119,5,0)) = 0, "", VLOOKUP($B87,[1]Main!$F$6:$AB$119,5,0))</f>
        <v>#N/A</v>
      </c>
      <c r="F87" t="e">
        <f ca="1">IF(LEN(VLOOKUP($B87,[1]Main!$F$6:$AB$119,7,0)) = 0, "", VLOOKUP($B87,[1]Main!$F$6:$AB$119,7,0))</f>
        <v>#N/A</v>
      </c>
      <c r="G87" t="e">
        <f ca="1">IF(LEN(VLOOKUP($B87,[1]Main!$F$6:$AB$119,8,0)) = 0, "", VLOOKUP($B87,[1]Main!$F$6:$AB$119,8,0))</f>
        <v>#N/A</v>
      </c>
      <c r="H87" t="e">
        <f ca="1">IF(LEN(VLOOKUP($B87,[1]Main!$F$6:$AB$119,12,0)) = 0, "", VLOOKUP($B87,[1]Main!$F$6:$AB$119,12,0))</f>
        <v>#N/A</v>
      </c>
      <c r="I87" t="e">
        <f ca="1">IF(LEN(VLOOKUP($B87,[1]Main!$F$6:$AB$119,18,0)) = 0, "", VLOOKUP($B87,[1]Main!$F$6:$AB$119,18,0))</f>
        <v>#N/A</v>
      </c>
      <c r="J87" t="e">
        <f ca="1">IF(LEN(VLOOKUP($B87,[1]Main!$F$6:$AB$119,19,0)) = 0, "", VLOOKUP($B87,[1]Main!$F$6:$AB$119,19,0))</f>
        <v>#N/A</v>
      </c>
      <c r="K87" t="e">
        <f ca="1">IF(LEN(VLOOKUP($B87,[1]Main!$F$6:$AB$119,20,0)) = 0, "", VLOOKUP($B87,[1]Main!$F$6:$AB$119,20,0))</f>
        <v>#N/A</v>
      </c>
      <c r="L87" t="e">
        <f ca="1">IF(LEN(VLOOKUP($B87,[1]Main!$F$6:$AB$119,21,0)) = 0, "", VLOOKUP($B87,[1]Main!$F$6:$AB$119,21,0))</f>
        <v>#N/A</v>
      </c>
      <c r="M87" t="e">
        <f ca="1">IF(LEN(VLOOKUP($B87,[1]Main!$F$6:$AB$119,22,0)) = 0, "", VLOOKUP($B87,[1]Main!$F$6:$AB$119,22,0))</f>
        <v>#N/A</v>
      </c>
      <c r="N87" t="e">
        <f ca="1">IF(LEN(VLOOKUP($B87,[1]Main!$F$6:$AB$119,23,0)) = 0, "", VLOOKUP($B87,[1]Main!$F$6:$AB$119,23,0))</f>
        <v>#N/A</v>
      </c>
      <c r="O87" s="22"/>
      <c r="P87" s="22"/>
      <c r="Q87" s="22"/>
      <c r="R87" s="22"/>
      <c r="S87" s="22"/>
      <c r="T87" s="22"/>
      <c r="U87" s="22"/>
    </row>
    <row r="88" spans="1:21">
      <c r="A88" s="14">
        <f ca="1"/>
        <v>0</v>
      </c>
      <c r="B88">
        <f ca="1"/>
        <v>0</v>
      </c>
      <c r="D88" t="e">
        <f ca="1">IF(LEN(VLOOKUP($B88,[1]Main!$F$6:$AB$119,4,0)) = 0, "", VLOOKUP($B88,[1]Main!$F$6:$AB$119,4,0))</f>
        <v>#N/A</v>
      </c>
      <c r="E88" t="e">
        <f ca="1">IF(LEN(VLOOKUP($B88,[1]Main!$F$6:$AB$119,5,0)) = 0, "", VLOOKUP($B88,[1]Main!$F$6:$AB$119,5,0))</f>
        <v>#N/A</v>
      </c>
      <c r="F88" t="e">
        <f ca="1">IF(LEN(VLOOKUP($B88,[1]Main!$F$6:$AB$119,7,0)) = 0, "", VLOOKUP($B88,[1]Main!$F$6:$AB$119,7,0))</f>
        <v>#N/A</v>
      </c>
      <c r="G88" t="e">
        <f ca="1">IF(LEN(VLOOKUP($B88,[1]Main!$F$6:$AB$119,8,0)) = 0, "", VLOOKUP($B88,[1]Main!$F$6:$AB$119,8,0))</f>
        <v>#N/A</v>
      </c>
      <c r="H88" t="e">
        <f ca="1">IF(LEN(VLOOKUP($B88,[1]Main!$F$6:$AB$119,12,0)) = 0, "", VLOOKUP($B88,[1]Main!$F$6:$AB$119,12,0))</f>
        <v>#N/A</v>
      </c>
      <c r="I88" t="e">
        <f ca="1">IF(LEN(VLOOKUP($B88,[1]Main!$F$6:$AB$119,18,0)) = 0, "", VLOOKUP($B88,[1]Main!$F$6:$AB$119,18,0))</f>
        <v>#N/A</v>
      </c>
      <c r="J88" t="e">
        <f ca="1">IF(LEN(VLOOKUP($B88,[1]Main!$F$6:$AB$119,19,0)) = 0, "", VLOOKUP($B88,[1]Main!$F$6:$AB$119,19,0))</f>
        <v>#N/A</v>
      </c>
      <c r="K88" t="e">
        <f ca="1">IF(LEN(VLOOKUP($B88,[1]Main!$F$6:$AB$119,20,0)) = 0, "", VLOOKUP($B88,[1]Main!$F$6:$AB$119,20,0))</f>
        <v>#N/A</v>
      </c>
      <c r="L88" t="e">
        <f ca="1">IF(LEN(VLOOKUP($B88,[1]Main!$F$6:$AB$119,21,0)) = 0, "", VLOOKUP($B88,[1]Main!$F$6:$AB$119,21,0))</f>
        <v>#N/A</v>
      </c>
      <c r="M88" t="e">
        <f ca="1">IF(LEN(VLOOKUP($B88,[1]Main!$F$6:$AB$119,22,0)) = 0, "", VLOOKUP($B88,[1]Main!$F$6:$AB$119,22,0))</f>
        <v>#N/A</v>
      </c>
      <c r="N88" t="e">
        <f ca="1">IF(LEN(VLOOKUP($B88,[1]Main!$F$6:$AB$119,23,0)) = 0, "", VLOOKUP($B88,[1]Main!$F$6:$AB$119,23,0))</f>
        <v>#N/A</v>
      </c>
      <c r="O88" s="22"/>
      <c r="P88" s="22"/>
      <c r="Q88" s="22"/>
      <c r="R88" s="22"/>
      <c r="S88" s="22"/>
      <c r="T88" s="22"/>
      <c r="U88" s="22"/>
    </row>
    <row r="89" spans="1:21">
      <c r="A89" s="14">
        <f ca="1"/>
        <v>0</v>
      </c>
      <c r="B89">
        <f ca="1"/>
        <v>0</v>
      </c>
    </row>
    <row r="90" spans="1:21">
      <c r="A90" s="14">
        <f ca="1"/>
        <v>0</v>
      </c>
      <c r="B90">
        <f ca="1"/>
        <v>0</v>
      </c>
    </row>
    <row r="91" spans="1:21">
      <c r="A91" s="14">
        <f ca="1"/>
        <v>0</v>
      </c>
      <c r="B91">
        <f ca="1"/>
        <v>0</v>
      </c>
    </row>
    <row r="92" spans="1:21">
      <c r="A92" s="14">
        <f ca="1"/>
        <v>0</v>
      </c>
      <c r="B92">
        <f ca="1"/>
        <v>0</v>
      </c>
    </row>
    <row r="93" spans="1:21">
      <c r="A93" s="14">
        <f ca="1"/>
        <v>0</v>
      </c>
      <c r="B93">
        <f ca="1"/>
        <v>0</v>
      </c>
    </row>
    <row r="94" spans="1:21">
      <c r="A94" s="14">
        <f ca="1"/>
        <v>0</v>
      </c>
      <c r="B94">
        <f ca="1"/>
        <v>0</v>
      </c>
    </row>
    <row r="95" spans="1:21">
      <c r="A95" s="14">
        <f ca="1"/>
        <v>0</v>
      </c>
      <c r="B95">
        <f ca="1"/>
        <v>0</v>
      </c>
    </row>
    <row r="96" spans="1:21">
      <c r="A96" s="14">
        <f ca="1"/>
        <v>0</v>
      </c>
      <c r="B96">
        <f ca="1"/>
        <v>0</v>
      </c>
    </row>
    <row r="97" spans="1:2">
      <c r="A97">
        <f ca="1"/>
        <v>0</v>
      </c>
      <c r="B97">
        <f ca="1"/>
        <v>0</v>
      </c>
    </row>
    <row r="98" spans="1:2">
      <c r="A98">
        <f ca="1"/>
        <v>0</v>
      </c>
      <c r="B98">
        <f ca="1"/>
        <v>0</v>
      </c>
    </row>
    <row r="99" spans="1:2">
      <c r="A99">
        <f ca="1"/>
        <v>0</v>
      </c>
      <c r="B99">
        <f ca="1"/>
        <v>0</v>
      </c>
    </row>
    <row r="100" spans="1:2">
      <c r="A100">
        <f ca="1"/>
        <v>0</v>
      </c>
      <c r="B100">
        <f ca="1"/>
        <v>0</v>
      </c>
    </row>
    <row r="101" spans="1:2">
      <c r="A101">
        <f ca="1"/>
        <v>0</v>
      </c>
      <c r="B101">
        <f ca="1"/>
        <v>0</v>
      </c>
    </row>
    <row r="102" spans="1:2">
      <c r="A102">
        <f ca="1"/>
        <v>0</v>
      </c>
      <c r="B102">
        <f ca="1"/>
        <v>0</v>
      </c>
    </row>
    <row r="103" spans="1:2">
      <c r="A103">
        <f ca="1"/>
        <v>0</v>
      </c>
      <c r="B103">
        <f ca="1"/>
        <v>0</v>
      </c>
    </row>
    <row r="104" spans="1:2">
      <c r="A104">
        <f ca="1"/>
        <v>0</v>
      </c>
      <c r="B104">
        <f ca="1"/>
        <v>0</v>
      </c>
    </row>
    <row r="105" spans="1:2">
      <c r="A105">
        <f ca="1"/>
        <v>0</v>
      </c>
      <c r="B105">
        <f ca="1"/>
        <v>0</v>
      </c>
    </row>
    <row r="106" spans="1:2">
      <c r="A106">
        <f ca="1"/>
        <v>0</v>
      </c>
      <c r="B106">
        <f ca="1"/>
        <v>0</v>
      </c>
    </row>
    <row r="107" spans="1:2">
      <c r="A107">
        <f ca="1"/>
        <v>0</v>
      </c>
      <c r="B107">
        <f ca="1"/>
        <v>0</v>
      </c>
    </row>
    <row r="108" spans="1:2">
      <c r="A108">
        <f ca="1"/>
        <v>0</v>
      </c>
      <c r="B108">
        <f ca="1"/>
        <v>0</v>
      </c>
    </row>
    <row r="109" spans="1:2">
      <c r="A109">
        <f ca="1"/>
        <v>0</v>
      </c>
      <c r="B109">
        <f ca="1"/>
        <v>0</v>
      </c>
    </row>
    <row r="110" spans="1:2">
      <c r="A110">
        <f ca="1"/>
        <v>0</v>
      </c>
      <c r="B110">
        <f ca="1"/>
        <v>0</v>
      </c>
    </row>
    <row r="111" spans="1:2">
      <c r="A111">
        <f ca="1"/>
        <v>0</v>
      </c>
      <c r="B111">
        <f ca="1"/>
        <v>0</v>
      </c>
    </row>
    <row r="112" spans="1:2">
      <c r="A112">
        <f ca="1"/>
        <v>0</v>
      </c>
      <c r="B112">
        <f ca="1"/>
        <v>0</v>
      </c>
    </row>
    <row r="113" spans="1:2">
      <c r="A113">
        <f ca="1"/>
        <v>0</v>
      </c>
      <c r="B113">
        <f ca="1"/>
        <v>0</v>
      </c>
    </row>
    <row r="114" spans="1:2">
      <c r="A114">
        <f ca="1"/>
        <v>0</v>
      </c>
      <c r="B114">
        <f ca="1"/>
        <v>0</v>
      </c>
    </row>
    <row r="115" spans="1:2">
      <c r="A115">
        <f ca="1"/>
        <v>0</v>
      </c>
      <c r="B115">
        <f ca="1"/>
        <v>0</v>
      </c>
    </row>
    <row r="116" spans="1:2">
      <c r="A116">
        <f ca="1"/>
        <v>0</v>
      </c>
      <c r="B116">
        <f ca="1"/>
        <v>0</v>
      </c>
    </row>
    <row r="117" spans="1:2">
      <c r="A117">
        <f ca="1"/>
        <v>0</v>
      </c>
      <c r="B117">
        <f ca="1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03A616288134D95E86CC1107EAAC9" ma:contentTypeVersion="15" ma:contentTypeDescription="Create a new document." ma:contentTypeScope="" ma:versionID="3f6070626eb26587830da84281f12dee">
  <xsd:schema xmlns:xsd="http://www.w3.org/2001/XMLSchema" xmlns:xs="http://www.w3.org/2001/XMLSchema" xmlns:p="http://schemas.microsoft.com/office/2006/metadata/properties" xmlns:ns2="7ba6f3e1-c3b9-43e2-ae76-f279a48a04c6" xmlns:ns3="573a0b91-dfe3-4f86-849f-fe8c8f5aa0c1" xmlns:ns4="e818abce-a7bf-4793-b0df-f26c875b5659" targetNamespace="http://schemas.microsoft.com/office/2006/metadata/properties" ma:root="true" ma:fieldsID="561097581e69d7c4fa58a09f77bf3dec" ns2:_="" ns3:_="" ns4:_="">
    <xsd:import namespace="7ba6f3e1-c3b9-43e2-ae76-f279a48a04c6"/>
    <xsd:import namespace="573a0b91-dfe3-4f86-849f-fe8c8f5aa0c1"/>
    <xsd:import namespace="e818abce-a7bf-4793-b0df-f26c875b5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6f3e1-c3b9-43e2-ae76-f279a48a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354813c-11b9-47e8-a31a-cbfea2ba9f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3a0b91-dfe3-4f86-849f-fe8c8f5aa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8abce-a7bf-4793-b0df-f26c875b565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0701b9-ffad-43e3-9b2f-f835131a3b09}" ma:internalName="TaxCatchAll" ma:showField="CatchAllData" ma:web="573a0b91-dfe3-4f86-849f-fe8c8f5aa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a6f3e1-c3b9-43e2-ae76-f279a48a04c6">
      <Terms xmlns="http://schemas.microsoft.com/office/infopath/2007/PartnerControls"/>
    </lcf76f155ced4ddcb4097134ff3c332f>
    <TaxCatchAll xmlns="e818abce-a7bf-4793-b0df-f26c875b5659" xsi:nil="true"/>
  </documentManagement>
</p:properties>
</file>

<file path=customXml/itemProps1.xml><?xml version="1.0" encoding="utf-8"?>
<ds:datastoreItem xmlns:ds="http://schemas.openxmlformats.org/officeDocument/2006/customXml" ds:itemID="{91101D13-E8EA-460A-A4B0-E07EBACFE8FB}"/>
</file>

<file path=customXml/itemProps2.xml><?xml version="1.0" encoding="utf-8"?>
<ds:datastoreItem xmlns:ds="http://schemas.openxmlformats.org/officeDocument/2006/customXml" ds:itemID="{286B03A2-6840-4943-B186-AA5AA34CF1D2}"/>
</file>

<file path=customXml/itemProps3.xml><?xml version="1.0" encoding="utf-8"?>
<ds:datastoreItem xmlns:ds="http://schemas.openxmlformats.org/officeDocument/2006/customXml" ds:itemID="{A0DA8C88-2E96-4FFB-860F-650A9FA87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Razo Alcala, Eduardo Alfonso</dc:creator>
  <cp:keywords/>
  <dc:description/>
  <cp:lastModifiedBy>Razo Alcala, Eduardo Alfonso</cp:lastModifiedBy>
  <cp:revision/>
  <dcterms:created xsi:type="dcterms:W3CDTF">2023-06-26T13:07:09Z</dcterms:created>
  <dcterms:modified xsi:type="dcterms:W3CDTF">2023-09-28T15:32:01Z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0x010100E3603A616288134D95E86CC1107EAAC9</vt:lpwstr>
  </property>
  <property fmtid="{D5CDD505-2E9C-101B-9397-08002B2CF9AE}" pid="3" name="MediaServiceImageTags">
    <vt:lpwstr/>
  </property>
</Properties>
</file>