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60" windowHeight="18960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Pricing'!$O$65:$O$83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Pricing'!$P$48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Pricing'!$P$48</definedName>
    <definedName name="FixedLegBDC" localSheetId="5">'1Y Pricing'!$P$63</definedName>
    <definedName name="FixedLegBDC" localSheetId="3">'3M Pricing'!$P$63</definedName>
    <definedName name="FixedLegBDC" localSheetId="4">'6M Pricing'!$P$63</definedName>
    <definedName name="FixedLegDayCounter" localSheetId="2">'1M Pricing'!$Q$48</definedName>
    <definedName name="FixedLegDayCounter" localSheetId="5">'1Y Pricing'!$Q$63</definedName>
    <definedName name="FixedLegDayCounter" localSheetId="3">'3M Pricing'!$Q$63</definedName>
    <definedName name="FixedLegDayCounter" localSheetId="4">'6M Pricing'!$Q$63</definedName>
    <definedName name="FixedLegTenor" localSheetId="2">'1M Pricing'!$O$48</definedName>
    <definedName name="FixedLegTenor" localSheetId="5">'1Y Pricing'!$O$63</definedName>
    <definedName name="FixedLegTenor" localSheetId="3">'3M Pricing'!$O$63</definedName>
    <definedName name="FixedLegTenor" localSheetId="4">'6M Pricing'!$O$63</definedName>
    <definedName name="FwdStart" localSheetId="6">'ON Pricing'!$O$48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Contribution!$I$6:$I$114</definedName>
    <definedName name="Ric1Y">Contribution!$R$6:$R$114</definedName>
    <definedName name="Ric3M">Contribution!$L$6:$L$114</definedName>
    <definedName name="Ric6M">Contribution!$O$6:$O$114</definedName>
    <definedName name="RicON">Contribution!$U$6:$U$114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AM47" i="7" l="1"/>
  <c r="AS115" i="7"/>
  <c r="AS114" i="7"/>
  <c r="AS113" i="7"/>
  <c r="AS112" i="7"/>
  <c r="AS110" i="7"/>
  <c r="AS109" i="7"/>
  <c r="AS108" i="7"/>
  <c r="AS107" i="7"/>
  <c r="AS78" i="7"/>
  <c r="AS77" i="7"/>
  <c r="AS76" i="7"/>
  <c r="AS62" i="7"/>
  <c r="AS47" i="7"/>
  <c r="AS46" i="7"/>
  <c r="AS45" i="7"/>
  <c r="AS44" i="7"/>
  <c r="AS43" i="7"/>
  <c r="AS42" i="7"/>
  <c r="AS41" i="7"/>
  <c r="AS40" i="7"/>
  <c r="AS39" i="7"/>
  <c r="AS38" i="7"/>
  <c r="AS37" i="7"/>
  <c r="AS36" i="7"/>
  <c r="AS35" i="7"/>
  <c r="AS34" i="7"/>
  <c r="AS33" i="7"/>
  <c r="AS32" i="7"/>
  <c r="AS31" i="7"/>
  <c r="AS30" i="7"/>
  <c r="AS29" i="7"/>
  <c r="AS28" i="7"/>
  <c r="AS27" i="7"/>
  <c r="AS26" i="7"/>
  <c r="AS25" i="7"/>
  <c r="AS24" i="7"/>
  <c r="AS23" i="7"/>
  <c r="AS22" i="7"/>
  <c r="AS21" i="7"/>
  <c r="AS20" i="7"/>
  <c r="AS19" i="7"/>
  <c r="AS18" i="7"/>
  <c r="AS17" i="7"/>
  <c r="AS16" i="7"/>
  <c r="AS15" i="7"/>
  <c r="AS14" i="7"/>
  <c r="AS13" i="7"/>
  <c r="AS12" i="7"/>
  <c r="AS11" i="7"/>
  <c r="AS10" i="7"/>
  <c r="AS9" i="7"/>
  <c r="AQ78" i="7"/>
  <c r="AQ77" i="7"/>
  <c r="AQ76" i="7"/>
  <c r="AQ75" i="7"/>
  <c r="AQ74" i="7"/>
  <c r="AQ73" i="7"/>
  <c r="AQ72" i="7"/>
  <c r="AQ71" i="7"/>
  <c r="AQ70" i="7"/>
  <c r="AQ69" i="7"/>
  <c r="AQ68" i="7"/>
  <c r="AQ67" i="7"/>
  <c r="AQ66" i="7"/>
  <c r="AQ65" i="7"/>
  <c r="AQ64" i="7"/>
  <c r="AQ63" i="7"/>
  <c r="AQ62" i="7"/>
  <c r="AQ61" i="7"/>
  <c r="AQ60" i="7"/>
  <c r="AQ59" i="7"/>
  <c r="AQ58" i="7"/>
  <c r="AQ57" i="7"/>
  <c r="AQ56" i="7"/>
  <c r="AQ55" i="7"/>
  <c r="AQ54" i="7"/>
  <c r="AQ53" i="7"/>
  <c r="AQ52" i="7"/>
  <c r="AQ51" i="7"/>
  <c r="AQ50" i="7"/>
  <c r="AQ49" i="7"/>
  <c r="AQ48" i="7"/>
  <c r="AQ47" i="7"/>
  <c r="AQ46" i="7"/>
  <c r="AQ45" i="7"/>
  <c r="AQ44" i="7"/>
  <c r="AQ43" i="7"/>
  <c r="AQ42" i="7"/>
  <c r="AQ41" i="7"/>
  <c r="AQ40" i="7"/>
  <c r="AQ39" i="7"/>
  <c r="AQ38" i="7"/>
  <c r="AQ37" i="7"/>
  <c r="AQ36" i="7"/>
  <c r="AQ7" i="7"/>
  <c r="AQ6" i="7"/>
  <c r="AO78" i="7"/>
  <c r="AO77" i="7"/>
  <c r="AO76" i="7"/>
  <c r="AO75" i="7"/>
  <c r="AO74" i="7"/>
  <c r="AO73" i="7"/>
  <c r="AO72" i="7"/>
  <c r="AO71" i="7"/>
  <c r="AO70" i="7"/>
  <c r="AO69" i="7"/>
  <c r="AO68" i="7"/>
  <c r="AO67" i="7"/>
  <c r="AO66" i="7"/>
  <c r="AO65" i="7"/>
  <c r="AO64" i="7"/>
  <c r="AO63" i="7"/>
  <c r="AO62" i="7"/>
  <c r="AO61" i="7"/>
  <c r="AO60" i="7"/>
  <c r="AO59" i="7"/>
  <c r="AO58" i="7"/>
  <c r="AO57" i="7"/>
  <c r="AO56" i="7"/>
  <c r="AO55" i="7"/>
  <c r="AO54" i="7"/>
  <c r="AO53" i="7"/>
  <c r="AO52" i="7"/>
  <c r="AO51" i="7"/>
  <c r="AO50" i="7"/>
  <c r="AO49" i="7"/>
  <c r="AO48" i="7"/>
  <c r="AO47" i="7"/>
  <c r="AO46" i="7"/>
  <c r="AO45" i="7"/>
  <c r="AO44" i="7"/>
  <c r="AO43" i="7"/>
  <c r="AO42" i="7"/>
  <c r="AO23" i="7"/>
  <c r="AO22" i="7"/>
  <c r="AO21" i="7"/>
  <c r="AO20" i="7"/>
  <c r="AO19" i="7"/>
  <c r="AO18" i="7"/>
  <c r="AO7" i="7"/>
  <c r="AO6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23" i="7"/>
  <c r="AM22" i="7"/>
  <c r="AM21" i="7"/>
  <c r="AM20" i="7"/>
  <c r="AM19" i="7"/>
  <c r="AM18" i="7"/>
  <c r="AM17" i="7"/>
  <c r="AM16" i="7"/>
  <c r="AM15" i="7"/>
  <c r="AM7" i="7"/>
  <c r="AM6" i="7"/>
  <c r="AK74" i="7"/>
  <c r="AK73" i="7"/>
  <c r="AK71" i="7"/>
  <c r="AK70" i="7"/>
  <c r="AK68" i="7"/>
  <c r="AK67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7" i="7"/>
  <c r="AK65" i="7"/>
  <c r="AK64" i="7"/>
  <c r="AK63" i="7"/>
  <c r="AK50" i="7"/>
  <c r="AK49" i="7"/>
  <c r="AK48" i="7"/>
  <c r="AK47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K6" i="7"/>
  <c r="AR115" i="7"/>
  <c r="AR114" i="7"/>
  <c r="AR113" i="7"/>
  <c r="AR112" i="7"/>
  <c r="AR110" i="7"/>
  <c r="AR109" i="7"/>
  <c r="AR108" i="7"/>
  <c r="AR107" i="7"/>
  <c r="AR78" i="7"/>
  <c r="AR77" i="7"/>
  <c r="AR76" i="7"/>
  <c r="AR62" i="7"/>
  <c r="AR47" i="7"/>
  <c r="AR46" i="7"/>
  <c r="AR45" i="7"/>
  <c r="AR44" i="7"/>
  <c r="AR43" i="7"/>
  <c r="AR42" i="7"/>
  <c r="AR41" i="7"/>
  <c r="AR40" i="7"/>
  <c r="AR39" i="7"/>
  <c r="AR38" i="7"/>
  <c r="AR37" i="7"/>
  <c r="AR36" i="7"/>
  <c r="AR35" i="7"/>
  <c r="AR34" i="7"/>
  <c r="AR33" i="7"/>
  <c r="AR32" i="7"/>
  <c r="AR31" i="7"/>
  <c r="AR30" i="7"/>
  <c r="AR29" i="7"/>
  <c r="AR28" i="7"/>
  <c r="AR27" i="7"/>
  <c r="AR26" i="7"/>
  <c r="AR25" i="7"/>
  <c r="AR24" i="7"/>
  <c r="AR23" i="7"/>
  <c r="AR22" i="7"/>
  <c r="AR21" i="7"/>
  <c r="AR20" i="7"/>
  <c r="AR19" i="7"/>
  <c r="AR18" i="7"/>
  <c r="AR17" i="7"/>
  <c r="AR16" i="7"/>
  <c r="AR15" i="7"/>
  <c r="AR14" i="7"/>
  <c r="AR13" i="7"/>
  <c r="AR12" i="7"/>
  <c r="AR11" i="7"/>
  <c r="AR10" i="7"/>
  <c r="AR9" i="7"/>
  <c r="AP78" i="7"/>
  <c r="AP77" i="7"/>
  <c r="AP76" i="7"/>
  <c r="AP75" i="7"/>
  <c r="AP74" i="7"/>
  <c r="AP73" i="7"/>
  <c r="AP72" i="7"/>
  <c r="AP71" i="7"/>
  <c r="AP70" i="7"/>
  <c r="AP69" i="7"/>
  <c r="AP68" i="7"/>
  <c r="AP67" i="7"/>
  <c r="AP66" i="7"/>
  <c r="AP65" i="7"/>
  <c r="AP64" i="7"/>
  <c r="AP63" i="7"/>
  <c r="AP62" i="7"/>
  <c r="AP61" i="7"/>
  <c r="AP60" i="7"/>
  <c r="AP59" i="7"/>
  <c r="AP58" i="7"/>
  <c r="AP57" i="7"/>
  <c r="AP56" i="7"/>
  <c r="AP55" i="7"/>
  <c r="AP54" i="7"/>
  <c r="AP53" i="7"/>
  <c r="AP52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7" i="7"/>
  <c r="AP6" i="7"/>
  <c r="AN78" i="7"/>
  <c r="AN77" i="7"/>
  <c r="AN76" i="7"/>
  <c r="AN75" i="7"/>
  <c r="AN74" i="7"/>
  <c r="AN73" i="7"/>
  <c r="AN72" i="7"/>
  <c r="AN71" i="7"/>
  <c r="AN70" i="7"/>
  <c r="AN69" i="7"/>
  <c r="AN68" i="7"/>
  <c r="AN67" i="7"/>
  <c r="AN66" i="7"/>
  <c r="AN65" i="7"/>
  <c r="AN64" i="7"/>
  <c r="AN63" i="7"/>
  <c r="AN62" i="7"/>
  <c r="AN61" i="7"/>
  <c r="AN60" i="7"/>
  <c r="AN59" i="7"/>
  <c r="AN58" i="7"/>
  <c r="AN57" i="7"/>
  <c r="AN56" i="7"/>
  <c r="AN55" i="7"/>
  <c r="AN54" i="7"/>
  <c r="AN53" i="7"/>
  <c r="AN52" i="7"/>
  <c r="AN51" i="7"/>
  <c r="AN50" i="7"/>
  <c r="AN49" i="7"/>
  <c r="AN48" i="7"/>
  <c r="AN47" i="7"/>
  <c r="AN46" i="7"/>
  <c r="AN45" i="7"/>
  <c r="AN44" i="7"/>
  <c r="AN43" i="7"/>
  <c r="AN42" i="7"/>
  <c r="AN23" i="7"/>
  <c r="AN22" i="7"/>
  <c r="AN21" i="7"/>
  <c r="AN20" i="7"/>
  <c r="AN19" i="7"/>
  <c r="AN18" i="7"/>
  <c r="AN7" i="7"/>
  <c r="AN6" i="7"/>
  <c r="AL78" i="7"/>
  <c r="AL77" i="7"/>
  <c r="AL76" i="7"/>
  <c r="AL75" i="7"/>
  <c r="AL74" i="7"/>
  <c r="AL73" i="7"/>
  <c r="AL72" i="7"/>
  <c r="AL71" i="7"/>
  <c r="AL70" i="7"/>
  <c r="AL69" i="7"/>
  <c r="AL68" i="7"/>
  <c r="AL67" i="7"/>
  <c r="AL66" i="7"/>
  <c r="AL65" i="7"/>
  <c r="AL64" i="7"/>
  <c r="AL63" i="7"/>
  <c r="AL62" i="7"/>
  <c r="AL61" i="7"/>
  <c r="AL60" i="7"/>
  <c r="AL59" i="7"/>
  <c r="AL58" i="7"/>
  <c r="AL57" i="7"/>
  <c r="AL56" i="7"/>
  <c r="AL55" i="7"/>
  <c r="AL54" i="7"/>
  <c r="AL53" i="7"/>
  <c r="AL52" i="7"/>
  <c r="AL51" i="7"/>
  <c r="AL50" i="7"/>
  <c r="AL49" i="7"/>
  <c r="AL48" i="7"/>
  <c r="AL47" i="7"/>
  <c r="AL23" i="7"/>
  <c r="AL22" i="7"/>
  <c r="AL21" i="7"/>
  <c r="AL20" i="7"/>
  <c r="AL19" i="7"/>
  <c r="AL18" i="7"/>
  <c r="AL17" i="7"/>
  <c r="AL16" i="7"/>
  <c r="AL15" i="7"/>
  <c r="AL7" i="7"/>
  <c r="AL6" i="7"/>
  <c r="AJ6" i="7"/>
  <c r="AJ74" i="7"/>
  <c r="AJ73" i="7"/>
  <c r="AJ71" i="7"/>
  <c r="AJ70" i="7"/>
  <c r="AJ68" i="7"/>
  <c r="AJ67" i="7"/>
  <c r="AJ65" i="7"/>
  <c r="AJ64" i="7"/>
  <c r="AJ63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J38" i="7"/>
  <c r="AJ37" i="7"/>
  <c r="AJ36" i="7"/>
  <c r="AJ35" i="7"/>
  <c r="AJ34" i="7"/>
  <c r="AJ33" i="7"/>
  <c r="AJ32" i="7"/>
  <c r="AJ31" i="7"/>
  <c r="AJ30" i="7"/>
  <c r="AJ29" i="7"/>
  <c r="AJ28" i="7"/>
  <c r="AJ27" i="7"/>
  <c r="AJ26" i="7"/>
  <c r="AJ25" i="7"/>
  <c r="AJ24" i="7"/>
  <c r="AJ23" i="7"/>
  <c r="AJ22" i="7"/>
  <c r="AJ21" i="7"/>
  <c r="AJ20" i="7"/>
  <c r="AJ19" i="7"/>
  <c r="AJ18" i="7"/>
  <c r="AJ17" i="7"/>
  <c r="AJ16" i="7"/>
  <c r="AJ15" i="7"/>
  <c r="AJ14" i="7"/>
  <c r="AJ13" i="7"/>
  <c r="AJ7" i="7"/>
  <c r="AM39" i="7"/>
  <c r="AM46" i="7"/>
  <c r="AM38" i="7"/>
  <c r="AM45" i="7"/>
  <c r="AM37" i="7"/>
  <c r="AM44" i="7"/>
  <c r="AM43" i="7"/>
  <c r="AM42" i="7"/>
  <c r="AM41" i="7"/>
  <c r="AM40" i="7"/>
  <c r="AM36" i="7"/>
  <c r="AS118" i="7"/>
  <c r="AS102" i="7"/>
  <c r="AS94" i="7"/>
  <c r="AS86" i="7"/>
  <c r="AS70" i="7"/>
  <c r="AS54" i="7"/>
  <c r="AS117" i="7"/>
  <c r="AS101" i="7"/>
  <c r="AS93" i="7"/>
  <c r="AS85" i="7"/>
  <c r="AS69" i="7"/>
  <c r="AS61" i="7"/>
  <c r="AS53" i="7"/>
  <c r="AS51" i="7"/>
  <c r="AS116" i="7"/>
  <c r="AS100" i="7"/>
  <c r="AS92" i="7"/>
  <c r="AS84" i="7"/>
  <c r="AS68" i="7"/>
  <c r="AS60" i="7"/>
  <c r="AS52" i="7"/>
  <c r="AS99" i="7"/>
  <c r="AS91" i="7"/>
  <c r="AS83" i="7"/>
  <c r="AS75" i="7"/>
  <c r="AS67" i="7"/>
  <c r="AS59" i="7"/>
  <c r="AS106" i="7"/>
  <c r="AS98" i="7"/>
  <c r="AS90" i="7"/>
  <c r="AS82" i="7"/>
  <c r="AS74" i="7"/>
  <c r="AS66" i="7"/>
  <c r="AS58" i="7"/>
  <c r="AS50" i="7"/>
  <c r="AS105" i="7"/>
  <c r="AS97" i="7"/>
  <c r="AS89" i="7"/>
  <c r="AS81" i="7"/>
  <c r="AS73" i="7"/>
  <c r="AS65" i="7"/>
  <c r="AS57" i="7"/>
  <c r="AS49" i="7"/>
  <c r="AS104" i="7"/>
  <c r="AS96" i="7"/>
  <c r="AS88" i="7"/>
  <c r="AS80" i="7"/>
  <c r="AS72" i="7"/>
  <c r="AS64" i="7"/>
  <c r="AS56" i="7"/>
  <c r="AS48" i="7"/>
  <c r="AS8" i="7"/>
  <c r="AS111" i="7"/>
  <c r="AS103" i="7"/>
  <c r="AS95" i="7"/>
  <c r="AS87" i="7"/>
  <c r="AS79" i="7"/>
  <c r="AS71" i="7"/>
  <c r="AS63" i="7"/>
  <c r="AS55" i="7"/>
  <c r="AS7" i="7"/>
  <c r="AS6" i="7"/>
  <c r="AQ118" i="7"/>
  <c r="AQ110" i="7"/>
  <c r="AQ102" i="7"/>
  <c r="AQ94" i="7"/>
  <c r="AQ86" i="7"/>
  <c r="AQ30" i="7"/>
  <c r="AQ22" i="7"/>
  <c r="AQ14" i="7"/>
  <c r="AQ19" i="7"/>
  <c r="AQ26" i="7"/>
  <c r="AQ105" i="7"/>
  <c r="AQ17" i="7"/>
  <c r="AQ80" i="7"/>
  <c r="AQ32" i="7"/>
  <c r="AQ8" i="7"/>
  <c r="AQ31" i="7"/>
  <c r="AQ117" i="7"/>
  <c r="AQ109" i="7"/>
  <c r="AQ101" i="7"/>
  <c r="AQ93" i="7"/>
  <c r="AQ85" i="7"/>
  <c r="AQ29" i="7"/>
  <c r="AQ21" i="7"/>
  <c r="AQ13" i="7"/>
  <c r="AQ10" i="7"/>
  <c r="AQ97" i="7"/>
  <c r="AQ25" i="7"/>
  <c r="AQ88" i="7"/>
  <c r="AQ16" i="7"/>
  <c r="AQ116" i="7"/>
  <c r="AQ108" i="7"/>
  <c r="AQ100" i="7"/>
  <c r="AQ92" i="7"/>
  <c r="AQ84" i="7"/>
  <c r="AQ28" i="7"/>
  <c r="AQ20" i="7"/>
  <c r="AQ12" i="7"/>
  <c r="AQ11" i="7"/>
  <c r="AQ18" i="7"/>
  <c r="AQ89" i="7"/>
  <c r="AQ81" i="7"/>
  <c r="AQ33" i="7"/>
  <c r="AQ9" i="7"/>
  <c r="AQ24" i="7"/>
  <c r="AQ23" i="7"/>
  <c r="AQ115" i="7"/>
  <c r="AQ107" i="7"/>
  <c r="AQ99" i="7"/>
  <c r="AQ91" i="7"/>
  <c r="AQ83" i="7"/>
  <c r="AQ35" i="7"/>
  <c r="AQ27" i="7"/>
  <c r="AQ114" i="7"/>
  <c r="AQ106" i="7"/>
  <c r="AQ98" i="7"/>
  <c r="AQ90" i="7"/>
  <c r="AQ82" i="7"/>
  <c r="AQ34" i="7"/>
  <c r="AQ113" i="7"/>
  <c r="AQ112" i="7"/>
  <c r="AQ104" i="7"/>
  <c r="AQ96" i="7"/>
  <c r="AQ111" i="7"/>
  <c r="AQ103" i="7"/>
  <c r="AQ95" i="7"/>
  <c r="AQ87" i="7"/>
  <c r="AQ79" i="7"/>
  <c r="AQ15" i="7"/>
  <c r="AO118" i="7"/>
  <c r="AO110" i="7"/>
  <c r="AO102" i="7"/>
  <c r="AO94" i="7"/>
  <c r="AO86" i="7"/>
  <c r="AO38" i="7"/>
  <c r="AO30" i="7"/>
  <c r="AO14" i="7"/>
  <c r="AO108" i="7"/>
  <c r="AO92" i="7"/>
  <c r="AO36" i="7"/>
  <c r="AO107" i="7"/>
  <c r="AO99" i="7"/>
  <c r="AO83" i="7"/>
  <c r="AO35" i="7"/>
  <c r="AO114" i="7"/>
  <c r="AO98" i="7"/>
  <c r="AO82" i="7"/>
  <c r="AO26" i="7"/>
  <c r="AO10" i="7"/>
  <c r="AO105" i="7"/>
  <c r="AO89" i="7"/>
  <c r="AO33" i="7"/>
  <c r="AO25" i="7"/>
  <c r="AO9" i="7"/>
  <c r="AO104" i="7"/>
  <c r="AO96" i="7"/>
  <c r="AO80" i="7"/>
  <c r="AO40" i="7"/>
  <c r="AO24" i="7"/>
  <c r="AO95" i="7"/>
  <c r="AO39" i="7"/>
  <c r="AO117" i="7"/>
  <c r="AO109" i="7"/>
  <c r="AO101" i="7"/>
  <c r="AO93" i="7"/>
  <c r="AO85" i="7"/>
  <c r="AO37" i="7"/>
  <c r="AO29" i="7"/>
  <c r="AO13" i="7"/>
  <c r="AO116" i="7"/>
  <c r="AO100" i="7"/>
  <c r="AO84" i="7"/>
  <c r="AO28" i="7"/>
  <c r="AO12" i="7"/>
  <c r="AO115" i="7"/>
  <c r="AO91" i="7"/>
  <c r="AO27" i="7"/>
  <c r="AO11" i="7"/>
  <c r="AO106" i="7"/>
  <c r="AO90" i="7"/>
  <c r="AO34" i="7"/>
  <c r="AO113" i="7"/>
  <c r="AO81" i="7"/>
  <c r="AO41" i="7"/>
  <c r="AO17" i="7"/>
  <c r="AO112" i="7"/>
  <c r="AO88" i="7"/>
  <c r="AO32" i="7"/>
  <c r="AO8" i="7"/>
  <c r="AO111" i="7"/>
  <c r="AO16" i="7"/>
  <c r="AO79" i="7"/>
  <c r="AO31" i="7"/>
  <c r="AO87" i="7"/>
  <c r="AO103" i="7"/>
  <c r="AO97" i="7"/>
  <c r="AO15" i="7"/>
  <c r="AM118" i="7"/>
  <c r="AM110" i="7"/>
  <c r="AM102" i="7"/>
  <c r="AM94" i="7"/>
  <c r="AM86" i="7"/>
  <c r="AM30" i="7"/>
  <c r="AM14" i="7"/>
  <c r="AM11" i="7"/>
  <c r="AM97" i="7"/>
  <c r="AM117" i="7"/>
  <c r="AM109" i="7"/>
  <c r="AM101" i="7"/>
  <c r="AM93" i="7"/>
  <c r="AM85" i="7"/>
  <c r="AM29" i="7"/>
  <c r="AM13" i="7"/>
  <c r="AM28" i="7"/>
  <c r="AM105" i="7"/>
  <c r="AM81" i="7"/>
  <c r="AM33" i="7"/>
  <c r="AM116" i="7"/>
  <c r="AM108" i="7"/>
  <c r="AM100" i="7"/>
  <c r="AM92" i="7"/>
  <c r="AM84" i="7"/>
  <c r="AM12" i="7"/>
  <c r="AM115" i="7"/>
  <c r="AM107" i="7"/>
  <c r="AM99" i="7"/>
  <c r="AM91" i="7"/>
  <c r="AM83" i="7"/>
  <c r="AM35" i="7"/>
  <c r="AM27" i="7"/>
  <c r="AM114" i="7"/>
  <c r="AM106" i="7"/>
  <c r="AM98" i="7"/>
  <c r="AM90" i="7"/>
  <c r="AM82" i="7"/>
  <c r="AM34" i="7"/>
  <c r="AM26" i="7"/>
  <c r="AM10" i="7"/>
  <c r="AM112" i="7"/>
  <c r="AM104" i="7"/>
  <c r="AM96" i="7"/>
  <c r="AM88" i="7"/>
  <c r="AM80" i="7"/>
  <c r="AM32" i="7"/>
  <c r="AM24" i="7"/>
  <c r="AM8" i="7"/>
  <c r="AM89" i="7"/>
  <c r="AM9" i="7"/>
  <c r="AM111" i="7"/>
  <c r="AM103" i="7"/>
  <c r="AM95" i="7"/>
  <c r="AM87" i="7"/>
  <c r="AM79" i="7"/>
  <c r="AM31" i="7"/>
  <c r="AM113" i="7"/>
  <c r="AM25" i="7"/>
  <c r="AK118" i="7"/>
  <c r="AK117" i="7"/>
  <c r="AK116" i="7"/>
  <c r="AK115" i="7"/>
  <c r="AK114" i="7"/>
  <c r="AK113" i="7"/>
  <c r="AK112" i="7"/>
  <c r="AK111" i="7"/>
  <c r="AK110" i="7"/>
  <c r="AK109" i="7"/>
  <c r="AK108" i="7"/>
  <c r="AK107" i="7"/>
  <c r="AK106" i="7"/>
  <c r="AK105" i="7"/>
  <c r="AK104" i="7"/>
  <c r="AK103" i="7"/>
  <c r="AK102" i="7"/>
  <c r="AK101" i="7"/>
  <c r="AK100" i="7"/>
  <c r="AK99" i="7"/>
  <c r="AK98" i="7"/>
  <c r="AK97" i="7"/>
  <c r="AK96" i="7"/>
  <c r="AK95" i="7"/>
  <c r="AK94" i="7"/>
  <c r="AK93" i="7"/>
  <c r="AK92" i="7"/>
  <c r="AK91" i="7"/>
  <c r="AK90" i="7"/>
  <c r="AK89" i="7"/>
  <c r="AK88" i="7"/>
  <c r="AK87" i="7"/>
  <c r="AK86" i="7"/>
  <c r="AK85" i="7"/>
  <c r="AK84" i="7"/>
  <c r="AK83" i="7"/>
  <c r="AK82" i="7"/>
  <c r="AK81" i="7"/>
  <c r="AK80" i="7"/>
  <c r="AK79" i="7"/>
  <c r="AK75" i="7"/>
  <c r="AK78" i="7"/>
  <c r="AK77" i="7"/>
  <c r="AK76" i="7"/>
  <c r="AK72" i="7"/>
  <c r="AK69" i="7"/>
  <c r="AK66" i="7"/>
  <c r="AK55" i="7"/>
  <c r="AK56" i="7"/>
  <c r="AK61" i="7"/>
  <c r="AK62" i="7"/>
  <c r="AK60" i="7"/>
  <c r="AK59" i="7"/>
  <c r="AK58" i="7"/>
  <c r="AK57" i="7"/>
  <c r="AK54" i="7"/>
  <c r="AK53" i="7"/>
  <c r="AK52" i="7"/>
  <c r="AK51" i="7"/>
  <c r="AK12" i="7"/>
  <c r="AK11" i="7"/>
  <c r="AK10" i="7"/>
  <c r="AK9" i="7"/>
  <c r="AK8" i="7"/>
  <c r="D46" i="7" l="1"/>
  <c r="D45" i="7"/>
  <c r="D44" i="7"/>
  <c r="D43" i="7"/>
  <c r="D42" i="7"/>
  <c r="D41" i="7"/>
  <c r="D40" i="7"/>
  <c r="D39" i="7"/>
  <c r="D38" i="7"/>
  <c r="D37" i="7"/>
  <c r="D36" i="7"/>
  <c r="D35" i="7"/>
  <c r="J35" i="17"/>
  <c r="J34" i="17"/>
  <c r="J33" i="17"/>
  <c r="J32" i="17"/>
  <c r="J31" i="17"/>
  <c r="J30" i="17"/>
  <c r="J29" i="17"/>
  <c r="J28" i="17"/>
  <c r="J27" i="17"/>
  <c r="J26" i="17"/>
  <c r="J25" i="17"/>
  <c r="J24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34" i="7"/>
  <c r="D33" i="7"/>
  <c r="D32" i="7"/>
  <c r="G35" i="17"/>
  <c r="H35" i="17" s="1"/>
  <c r="G33" i="17"/>
  <c r="H33" i="17" s="1"/>
  <c r="G31" i="17"/>
  <c r="H31" i="17" s="1"/>
  <c r="G29" i="17"/>
  <c r="H29" i="17" s="1"/>
  <c r="G27" i="17"/>
  <c r="H27" i="17" s="1"/>
  <c r="G25" i="17"/>
  <c r="H25" i="17" s="1"/>
  <c r="F35" i="17"/>
  <c r="F33" i="17"/>
  <c r="F31" i="17"/>
  <c r="F29" i="17"/>
  <c r="F27" i="17"/>
  <c r="F25" i="17"/>
  <c r="G34" i="17"/>
  <c r="H34" i="17" s="1"/>
  <c r="G32" i="17"/>
  <c r="H32" i="17" s="1"/>
  <c r="G30" i="17"/>
  <c r="H30" i="17" s="1"/>
  <c r="G28" i="17"/>
  <c r="H28" i="17" s="1"/>
  <c r="G26" i="17"/>
  <c r="H26" i="17" s="1"/>
  <c r="G24" i="17"/>
  <c r="H24" i="17" s="1"/>
  <c r="F34" i="17"/>
  <c r="F32" i="17"/>
  <c r="F30" i="17"/>
  <c r="F28" i="17"/>
  <c r="F26" i="17"/>
  <c r="F24" i="17"/>
  <c r="AH115" i="7" l="1"/>
  <c r="AH114" i="7"/>
  <c r="AH113" i="7"/>
  <c r="AH112" i="7"/>
  <c r="AH110" i="7"/>
  <c r="AH109" i="7"/>
  <c r="AH108" i="7"/>
  <c r="AH107" i="7"/>
  <c r="AH78" i="7"/>
  <c r="AH77" i="7"/>
  <c r="AH62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15" i="7"/>
  <c r="AG114" i="7"/>
  <c r="AG113" i="7"/>
  <c r="AG112" i="7"/>
  <c r="AG110" i="7"/>
  <c r="AG109" i="7"/>
  <c r="AG108" i="7"/>
  <c r="AG107" i="7"/>
  <c r="AG78" i="7"/>
  <c r="AG77" i="7"/>
  <c r="AG62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7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23" i="7"/>
  <c r="AB22" i="7"/>
  <c r="AB21" i="7"/>
  <c r="AB20" i="7"/>
  <c r="AB19" i="7"/>
  <c r="AB18" i="7"/>
  <c r="AB17" i="7"/>
  <c r="AB16" i="7"/>
  <c r="AB7" i="7"/>
  <c r="AB6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23" i="7"/>
  <c r="AA22" i="7"/>
  <c r="AA21" i="7"/>
  <c r="AA20" i="7"/>
  <c r="AA19" i="7"/>
  <c r="AA18" i="7"/>
  <c r="AA17" i="7"/>
  <c r="AA16" i="7"/>
  <c r="AA7" i="7"/>
  <c r="AA6" i="7"/>
  <c r="Z74" i="7"/>
  <c r="Z73" i="7"/>
  <c r="Z71" i="7"/>
  <c r="Z70" i="7"/>
  <c r="Z68" i="7"/>
  <c r="Z67" i="7"/>
  <c r="Z65" i="7"/>
  <c r="Z64" i="7"/>
  <c r="Z63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74" i="7"/>
  <c r="Y73" i="7"/>
  <c r="Y71" i="7"/>
  <c r="Y70" i="7"/>
  <c r="Y68" i="7"/>
  <c r="Y67" i="7"/>
  <c r="Y65" i="7"/>
  <c r="Y64" i="7"/>
  <c r="Y63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R118" i="7" a="1"/>
  <c r="R118" i="7" s="1"/>
  <c r="O118" i="7" a="1"/>
  <c r="O118" i="7" s="1"/>
  <c r="I118" i="7" a="1"/>
  <c r="I118" i="7" s="1"/>
  <c r="J115" i="21" l="1"/>
  <c r="J114" i="21"/>
  <c r="J113" i="21"/>
  <c r="J112" i="21"/>
  <c r="J111" i="21"/>
  <c r="J110" i="21"/>
  <c r="J109" i="21"/>
  <c r="J108" i="21"/>
  <c r="J107" i="21"/>
  <c r="K115" i="18"/>
  <c r="J115" i="18"/>
  <c r="K114" i="18"/>
  <c r="J114" i="18"/>
  <c r="K113" i="18"/>
  <c r="J113" i="18"/>
  <c r="K112" i="18"/>
  <c r="J112" i="18"/>
  <c r="K111" i="18"/>
  <c r="J111" i="18"/>
  <c r="K110" i="18"/>
  <c r="J110" i="18"/>
  <c r="K109" i="18"/>
  <c r="J109" i="18"/>
  <c r="K108" i="18"/>
  <c r="J108" i="18"/>
  <c r="K107" i="18"/>
  <c r="J107" i="18"/>
  <c r="J115" i="14"/>
  <c r="J114" i="14"/>
  <c r="J113" i="14"/>
  <c r="J112" i="14"/>
  <c r="J111" i="14"/>
  <c r="J110" i="14"/>
  <c r="J109" i="14"/>
  <c r="J108" i="14"/>
  <c r="J107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18" i="17"/>
  <c r="L118" i="7" s="1" a="1"/>
  <c r="L118" i="7" s="1"/>
  <c r="K118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96" i="19"/>
  <c r="M74" i="19"/>
  <c r="M98" i="19"/>
  <c r="M88" i="19"/>
  <c r="M94" i="19"/>
  <c r="G98" i="19"/>
  <c r="M51" i="19"/>
  <c r="M100" i="19"/>
  <c r="M73" i="19"/>
  <c r="H96" i="19"/>
  <c r="M69" i="19"/>
  <c r="G69" i="19" s="1"/>
  <c r="M82" i="19"/>
  <c r="M72" i="19"/>
  <c r="M81" i="19"/>
  <c r="H81" i="19" s="1"/>
  <c r="M99" i="19"/>
  <c r="M85" i="19"/>
  <c r="G94" i="19"/>
  <c r="M49" i="19"/>
  <c r="G81" i="19"/>
  <c r="M66" i="19"/>
  <c r="M80" i="19"/>
  <c r="M55" i="19"/>
  <c r="M97" i="19"/>
  <c r="M92" i="19"/>
  <c r="M71" i="19"/>
  <c r="H100" i="19"/>
  <c r="M59" i="19"/>
  <c r="H59" i="19" s="1"/>
  <c r="M79" i="19"/>
  <c r="M111" i="19"/>
  <c r="H111" i="19" s="1"/>
  <c r="G85" i="19"/>
  <c r="G59" i="19"/>
  <c r="H51" i="19"/>
  <c r="M50" i="19"/>
  <c r="H50" i="19" s="1"/>
  <c r="H88" i="19"/>
  <c r="M91" i="19"/>
  <c r="M116" i="19"/>
  <c r="G116" i="19" s="1"/>
  <c r="M89" i="19"/>
  <c r="H89" i="19" s="1"/>
  <c r="M52" i="19"/>
  <c r="M118" i="19"/>
  <c r="G92" i="19"/>
  <c r="G99" i="19"/>
  <c r="H73" i="19"/>
  <c r="M93" i="19"/>
  <c r="M64" i="19"/>
  <c r="H64" i="19" s="1"/>
  <c r="G50" i="19"/>
  <c r="H80" i="19"/>
  <c r="M70" i="19"/>
  <c r="M68" i="19"/>
  <c r="G89" i="19"/>
  <c r="M67" i="19"/>
  <c r="G66" i="19"/>
  <c r="H68" i="19"/>
  <c r="H49" i="19"/>
  <c r="G111" i="19"/>
  <c r="H93" i="19"/>
  <c r="H82" i="19"/>
  <c r="M60" i="19"/>
  <c r="G60" i="19"/>
  <c r="M63" i="19"/>
  <c r="M75" i="19"/>
  <c r="G93" i="19"/>
  <c r="G55" i="19"/>
  <c r="G75" i="19"/>
  <c r="G70" i="19"/>
  <c r="M102" i="19"/>
  <c r="H67" i="19"/>
  <c r="M48" i="19"/>
  <c r="H99" i="19"/>
  <c r="M58" i="19"/>
  <c r="G88" i="19"/>
  <c r="M103" i="19"/>
  <c r="G91" i="19"/>
  <c r="M87" i="19"/>
  <c r="H69" i="19"/>
  <c r="M53" i="19"/>
  <c r="G53" i="19" s="1"/>
  <c r="M84" i="19"/>
  <c r="G84" i="19" s="1"/>
  <c r="H92" i="19"/>
  <c r="G64" i="19"/>
  <c r="M104" i="19"/>
  <c r="G104" i="19" s="1"/>
  <c r="M56" i="19"/>
  <c r="G72" i="19"/>
  <c r="M117" i="19"/>
  <c r="H52" i="19"/>
  <c r="H104" i="19"/>
  <c r="M57" i="19"/>
  <c r="H97" i="19"/>
  <c r="G52" i="19"/>
  <c r="M101" i="19"/>
  <c r="H101" i="19" s="1"/>
  <c r="M90" i="19"/>
  <c r="G103" i="19"/>
  <c r="M105" i="19"/>
  <c r="M86" i="19"/>
  <c r="H66" i="19"/>
  <c r="M65" i="19"/>
  <c r="G80" i="19"/>
  <c r="H75" i="19"/>
  <c r="H70" i="19"/>
  <c r="H74" i="19"/>
  <c r="H58" i="19"/>
  <c r="G102" i="19"/>
  <c r="M54" i="19"/>
  <c r="M61" i="19"/>
  <c r="M106" i="19"/>
  <c r="M95" i="19"/>
  <c r="M83" i="19"/>
  <c r="H84" i="19"/>
  <c r="H71" i="19"/>
  <c r="G71" i="19"/>
  <c r="G79" i="19"/>
  <c r="G118" i="19"/>
  <c r="H63" i="19"/>
  <c r="G48" i="19"/>
  <c r="H48" i="19"/>
  <c r="G87" i="19"/>
  <c r="H87" i="19"/>
  <c r="G56" i="19"/>
  <c r="G117" i="19"/>
  <c r="H57" i="19"/>
  <c r="G57" i="19"/>
  <c r="H90" i="19"/>
  <c r="G105" i="19"/>
  <c r="G86" i="19"/>
  <c r="H86" i="19"/>
  <c r="H65" i="19"/>
  <c r="H54" i="19"/>
  <c r="G54" i="19"/>
  <c r="H61" i="19"/>
  <c r="G61" i="19"/>
  <c r="H106" i="19"/>
  <c r="H95" i="19"/>
  <c r="G95" i="19"/>
  <c r="H83" i="19"/>
  <c r="G83" i="19"/>
  <c r="J118" i="18" l="1"/>
  <c r="J117" i="18"/>
  <c r="J116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17" i="18"/>
  <c r="J16" i="18"/>
  <c r="J15" i="18"/>
  <c r="J14" i="18"/>
  <c r="J13" i="18"/>
  <c r="J12" i="18"/>
  <c r="J11" i="18"/>
  <c r="J10" i="18"/>
  <c r="J9" i="18"/>
  <c r="K62" i="14"/>
  <c r="K61" i="14"/>
  <c r="K60" i="14"/>
  <c r="K59" i="14"/>
  <c r="K58" i="14"/>
  <c r="K57" i="14"/>
  <c r="K56" i="14"/>
  <c r="K55" i="14"/>
  <c r="K54" i="14"/>
  <c r="K53" i="14"/>
  <c r="K52" i="14"/>
  <c r="K51" i="14"/>
  <c r="J51" i="14"/>
  <c r="G106" i="19"/>
  <c r="G67" i="19"/>
  <c r="G74" i="19"/>
  <c r="G51" i="19"/>
  <c r="G49" i="19"/>
  <c r="G65" i="19"/>
  <c r="H118" i="19"/>
  <c r="H103" i="19"/>
  <c r="G73" i="19"/>
  <c r="H105" i="19"/>
  <c r="H91" i="19"/>
  <c r="G68" i="19"/>
  <c r="G100" i="19"/>
  <c r="G90" i="19"/>
  <c r="H79" i="19"/>
  <c r="H53" i="19"/>
  <c r="H116" i="19"/>
  <c r="H117" i="19"/>
  <c r="H55" i="19"/>
  <c r="G82" i="19"/>
  <c r="H85" i="19"/>
  <c r="H56" i="19"/>
  <c r="H72" i="19"/>
  <c r="G101" i="19"/>
  <c r="H102" i="19"/>
  <c r="H94" i="19"/>
  <c r="G97" i="19"/>
  <c r="G58" i="19"/>
  <c r="G63" i="19"/>
  <c r="H98" i="19"/>
  <c r="H60" i="19"/>
  <c r="G96" i="19"/>
  <c r="K117" i="17" l="1"/>
  <c r="K116" i="17"/>
  <c r="K106" i="17"/>
  <c r="K101" i="17"/>
  <c r="K96" i="17"/>
  <c r="K91" i="17"/>
  <c r="K88" i="17"/>
  <c r="K87" i="17"/>
  <c r="K86" i="17"/>
  <c r="K85" i="17"/>
  <c r="K84" i="17"/>
  <c r="K83" i="17"/>
  <c r="K82" i="17"/>
  <c r="K81" i="17"/>
  <c r="K80" i="17"/>
  <c r="K79" i="17"/>
  <c r="J117" i="17" l="1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14" i="17"/>
  <c r="J13" i="17"/>
  <c r="J12" i="17"/>
  <c r="J11" i="17"/>
  <c r="J10" i="17"/>
  <c r="J9" i="17"/>
  <c r="J8" i="17"/>
  <c r="J118" i="21"/>
  <c r="J117" i="21"/>
  <c r="J116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18" i="18"/>
  <c r="K117" i="18"/>
  <c r="K116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R6" i="7" l="1" a="1"/>
  <c r="J8" i="18"/>
  <c r="O6" i="7" s="1" a="1"/>
  <c r="R21" i="7" l="1"/>
  <c r="R41" i="7"/>
  <c r="R67" i="7"/>
  <c r="S67" i="7" s="1"/>
  <c r="R87" i="7"/>
  <c r="R113" i="7"/>
  <c r="R50" i="7"/>
  <c r="R69" i="7"/>
  <c r="S69" i="7" s="1"/>
  <c r="R115" i="7"/>
  <c r="R25" i="7"/>
  <c r="R71" i="7"/>
  <c r="S71" i="7" s="1"/>
  <c r="R34" i="7"/>
  <c r="R103" i="7"/>
  <c r="R58" i="7"/>
  <c r="R107" i="7"/>
  <c r="R40" i="7"/>
  <c r="R23" i="7"/>
  <c r="R42" i="7"/>
  <c r="R68" i="7"/>
  <c r="S68" i="7" s="1"/>
  <c r="R95" i="7"/>
  <c r="R114" i="7"/>
  <c r="R24" i="7"/>
  <c r="R96" i="7"/>
  <c r="R6" i="7"/>
  <c r="R51" i="7"/>
  <c r="R97" i="7"/>
  <c r="R98" i="7"/>
  <c r="R11" i="7"/>
  <c r="R57" i="7"/>
  <c r="R80" i="7"/>
  <c r="R39" i="7"/>
  <c r="R112" i="7"/>
  <c r="R7" i="7"/>
  <c r="R29" i="7"/>
  <c r="R52" i="7"/>
  <c r="R79" i="7"/>
  <c r="R12" i="7"/>
  <c r="R84" i="7"/>
  <c r="R13" i="7"/>
  <c r="R85" i="7"/>
  <c r="R66" i="7"/>
  <c r="S66" i="7" s="1"/>
  <c r="R26" i="7"/>
  <c r="R99" i="7"/>
  <c r="R55" i="7"/>
  <c r="R19" i="7"/>
  <c r="R92" i="7"/>
  <c r="R32" i="7"/>
  <c r="R20" i="7"/>
  <c r="R15" i="7"/>
  <c r="R54" i="7"/>
  <c r="R82" i="7"/>
  <c r="R94" i="7"/>
  <c r="R14" i="7"/>
  <c r="R72" i="7"/>
  <c r="S72" i="7" s="1"/>
  <c r="R27" i="7"/>
  <c r="R100" i="7"/>
  <c r="R65" i="7"/>
  <c r="S65" i="7" s="1"/>
  <c r="R76" i="7"/>
  <c r="S76" i="7" s="1"/>
  <c r="R61" i="7"/>
  <c r="R59" i="7"/>
  <c r="R78" i="7"/>
  <c r="S78" i="7" s="1"/>
  <c r="R35" i="7"/>
  <c r="R108" i="7"/>
  <c r="R64" i="7"/>
  <c r="S64" i="7" s="1"/>
  <c r="R28" i="7"/>
  <c r="R101" i="7"/>
  <c r="R16" i="7"/>
  <c r="R116" i="7"/>
  <c r="R110" i="7"/>
  <c r="R46" i="7"/>
  <c r="R53" i="7"/>
  <c r="R47" i="7"/>
  <c r="R93" i="7"/>
  <c r="R30" i="7"/>
  <c r="R18" i="7"/>
  <c r="R56" i="7"/>
  <c r="R77" i="7"/>
  <c r="S77" i="7" s="1"/>
  <c r="R86" i="7"/>
  <c r="R17" i="7"/>
  <c r="R90" i="7"/>
  <c r="R45" i="7"/>
  <c r="R10" i="7"/>
  <c r="R83" i="7"/>
  <c r="R48" i="7"/>
  <c r="R33" i="7"/>
  <c r="R31" i="7"/>
  <c r="R62" i="7"/>
  <c r="R44" i="7"/>
  <c r="R117" i="7"/>
  <c r="R73" i="7"/>
  <c r="S73" i="7" s="1"/>
  <c r="R37" i="7"/>
  <c r="R111" i="7"/>
  <c r="R106" i="7"/>
  <c r="R104" i="7"/>
  <c r="R102" i="7"/>
  <c r="R38" i="7"/>
  <c r="R9" i="7"/>
  <c r="R105" i="7"/>
  <c r="R88" i="7"/>
  <c r="R63" i="7"/>
  <c r="R91" i="7"/>
  <c r="R89" i="7"/>
  <c r="R75" i="7"/>
  <c r="S75" i="7" s="1"/>
  <c r="R22" i="7"/>
  <c r="R8" i="7"/>
  <c r="R81" i="7"/>
  <c r="R36" i="7"/>
  <c r="R109" i="7"/>
  <c r="R74" i="7"/>
  <c r="S74" i="7" s="1"/>
  <c r="R60" i="7"/>
  <c r="R49" i="7"/>
  <c r="R43" i="7"/>
  <c r="R70" i="7"/>
  <c r="S70" i="7" s="1"/>
  <c r="O12" i="7"/>
  <c r="O31" i="7"/>
  <c r="O55" i="7"/>
  <c r="O73" i="7"/>
  <c r="P73" i="7" s="1"/>
  <c r="O91" i="7"/>
  <c r="O115" i="7"/>
  <c r="O23" i="7"/>
  <c r="O41" i="7"/>
  <c r="O59" i="7"/>
  <c r="O83" i="7"/>
  <c r="O104" i="7"/>
  <c r="O9" i="7"/>
  <c r="O27" i="7"/>
  <c r="O45" i="7"/>
  <c r="O66" i="7"/>
  <c r="P66" i="7" s="1"/>
  <c r="O47" i="7"/>
  <c r="O67" i="7"/>
  <c r="P67" i="7" s="1"/>
  <c r="O85" i="7"/>
  <c r="O106" i="7"/>
  <c r="O29" i="7"/>
  <c r="O50" i="7"/>
  <c r="O68" i="7"/>
  <c r="P68" i="7" s="1"/>
  <c r="O87" i="7"/>
  <c r="O114" i="7"/>
  <c r="O13" i="7"/>
  <c r="O37" i="7"/>
  <c r="O56" i="7"/>
  <c r="O74" i="7"/>
  <c r="P74" i="7" s="1"/>
  <c r="O96" i="7"/>
  <c r="O116" i="7"/>
  <c r="O21" i="7"/>
  <c r="O40" i="7"/>
  <c r="O58" i="7"/>
  <c r="O82" i="7"/>
  <c r="O101" i="7"/>
  <c r="O28" i="7"/>
  <c r="O11" i="7"/>
  <c r="O18" i="7"/>
  <c r="O39" i="7"/>
  <c r="O57" i="7"/>
  <c r="O75" i="7"/>
  <c r="P75" i="7" s="1"/>
  <c r="O97" i="7"/>
  <c r="O117" i="7"/>
  <c r="O84" i="7"/>
  <c r="O10" i="7"/>
  <c r="O105" i="7"/>
  <c r="O42" i="7"/>
  <c r="O7" i="7"/>
  <c r="O80" i="7"/>
  <c r="O44" i="7"/>
  <c r="O77" i="7"/>
  <c r="P77" i="7" s="1"/>
  <c r="O64" i="7"/>
  <c r="P64" i="7" s="1"/>
  <c r="O111" i="7"/>
  <c r="O70" i="7"/>
  <c r="P70" i="7" s="1"/>
  <c r="O69" i="7"/>
  <c r="P69" i="7" s="1"/>
  <c r="O72" i="7"/>
  <c r="P72" i="7" s="1"/>
  <c r="O36" i="7"/>
  <c r="O110" i="7"/>
  <c r="O43" i="7"/>
  <c r="O20" i="7"/>
  <c r="O15" i="7"/>
  <c r="O88" i="7"/>
  <c r="O52" i="7"/>
  <c r="O17" i="7"/>
  <c r="O90" i="7"/>
  <c r="O107" i="7"/>
  <c r="O94" i="7"/>
  <c r="O30" i="7"/>
  <c r="O51" i="7"/>
  <c r="O16" i="7"/>
  <c r="O89" i="7"/>
  <c r="O53" i="7"/>
  <c r="O65" i="7"/>
  <c r="P65" i="7" s="1"/>
  <c r="O48" i="7"/>
  <c r="O103" i="7"/>
  <c r="O62" i="7"/>
  <c r="O14" i="7"/>
  <c r="O34" i="7"/>
  <c r="O109" i="7"/>
  <c r="O19" i="7"/>
  <c r="O46" i="7"/>
  <c r="O81" i="7"/>
  <c r="O102" i="7"/>
  <c r="O24" i="7"/>
  <c r="O98" i="7"/>
  <c r="O61" i="7"/>
  <c r="O26" i="7"/>
  <c r="O100" i="7"/>
  <c r="O113" i="7"/>
  <c r="O92" i="7"/>
  <c r="O86" i="7"/>
  <c r="O22" i="7"/>
  <c r="O60" i="7"/>
  <c r="O25" i="7"/>
  <c r="O99" i="7"/>
  <c r="O63" i="7"/>
  <c r="O49" i="7"/>
  <c r="O32" i="7"/>
  <c r="O95" i="7"/>
  <c r="O54" i="7"/>
  <c r="O6" i="7"/>
  <c r="O79" i="7"/>
  <c r="O8" i="7"/>
  <c r="O38" i="7"/>
  <c r="O33" i="7"/>
  <c r="O108" i="7"/>
  <c r="O71" i="7"/>
  <c r="P71" i="7" s="1"/>
  <c r="O35" i="7"/>
  <c r="O112" i="7"/>
  <c r="O93" i="7"/>
  <c r="O76" i="7"/>
  <c r="P76" i="7" s="1"/>
  <c r="O78" i="7"/>
  <c r="P78" i="7" s="1"/>
  <c r="J118" i="14"/>
  <c r="J117" i="14"/>
  <c r="J116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2" i="14"/>
  <c r="J69" i="14"/>
  <c r="J66" i="14"/>
  <c r="J62" i="14"/>
  <c r="J61" i="14"/>
  <c r="J60" i="14"/>
  <c r="J59" i="14"/>
  <c r="J58" i="14"/>
  <c r="J57" i="14"/>
  <c r="J56" i="14"/>
  <c r="J55" i="14"/>
  <c r="J54" i="14"/>
  <c r="J53" i="14"/>
  <c r="J52" i="14"/>
  <c r="J12" i="14"/>
  <c r="J11" i="14"/>
  <c r="J10" i="14"/>
  <c r="J9" i="14"/>
  <c r="J8" i="14"/>
  <c r="J118" i="19"/>
  <c r="U118" i="7" s="1" a="1"/>
  <c r="U118" i="7" s="1"/>
  <c r="J117" i="19"/>
  <c r="J116" i="19"/>
  <c r="J111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8" i="19"/>
  <c r="J7" i="19"/>
  <c r="I6" i="7" l="1" a="1"/>
  <c r="S57" i="7"/>
  <c r="S44" i="7"/>
  <c r="S6" i="7"/>
  <c r="S60" i="7"/>
  <c r="S48" i="7"/>
  <c r="S55" i="7"/>
  <c r="S7" i="7"/>
  <c r="S51" i="7"/>
  <c r="S43" i="7"/>
  <c r="S38" i="7"/>
  <c r="S47" i="7"/>
  <c r="S40" i="7"/>
  <c r="S49" i="7"/>
  <c r="S62" i="7"/>
  <c r="S53" i="7"/>
  <c r="S50" i="7"/>
  <c r="S63" i="7"/>
  <c r="S56" i="7"/>
  <c r="S36" i="7"/>
  <c r="S37" i="7"/>
  <c r="S61" i="7"/>
  <c r="S52" i="7"/>
  <c r="S41" i="7"/>
  <c r="S45" i="7"/>
  <c r="S39" i="7"/>
  <c r="S46" i="7"/>
  <c r="S58" i="7"/>
  <c r="S59" i="7"/>
  <c r="S54" i="7"/>
  <c r="S42" i="7"/>
  <c r="P19" i="7"/>
  <c r="P53" i="7"/>
  <c r="P7" i="7"/>
  <c r="P57" i="7"/>
  <c r="P50" i="7"/>
  <c r="P63" i="7"/>
  <c r="P52" i="7"/>
  <c r="P42" i="7"/>
  <c r="P21" i="7"/>
  <c r="P61" i="7"/>
  <c r="P60" i="7"/>
  <c r="P47" i="7"/>
  <c r="P23" i="7"/>
  <c r="P18" i="7"/>
  <c r="P45" i="7"/>
  <c r="P51" i="7"/>
  <c r="P54" i="7"/>
  <c r="P22" i="7"/>
  <c r="P62" i="7"/>
  <c r="P20" i="7"/>
  <c r="P43" i="7"/>
  <c r="P56" i="7"/>
  <c r="P55" i="7"/>
  <c r="P48" i="7"/>
  <c r="P44" i="7"/>
  <c r="P49" i="7"/>
  <c r="P46" i="7"/>
  <c r="P58" i="7"/>
  <c r="P59" i="7"/>
  <c r="U6" i="7" a="1"/>
  <c r="U46" i="7" s="1"/>
  <c r="V46" i="7" s="1"/>
  <c r="W46" i="7" s="1"/>
  <c r="P6" i="7"/>
  <c r="I6" i="7" l="1"/>
  <c r="I21" i="7"/>
  <c r="I61" i="7"/>
  <c r="I100" i="7"/>
  <c r="I36" i="7"/>
  <c r="J36" i="7" s="1"/>
  <c r="K36" i="7" s="1"/>
  <c r="I83" i="7"/>
  <c r="I19" i="7"/>
  <c r="J19" i="7" s="1"/>
  <c r="K19" i="7" s="1"/>
  <c r="I66" i="7"/>
  <c r="I113" i="7"/>
  <c r="I49" i="7"/>
  <c r="J49" i="7" s="1"/>
  <c r="K49" i="7" s="1"/>
  <c r="I96" i="7"/>
  <c r="I32" i="7"/>
  <c r="J32" i="7" s="1"/>
  <c r="K32" i="7" s="1"/>
  <c r="I79" i="7"/>
  <c r="I15" i="7"/>
  <c r="I7" i="7"/>
  <c r="J7" i="7" s="1"/>
  <c r="K7" i="7" s="1"/>
  <c r="I45" i="7"/>
  <c r="J45" i="7" s="1"/>
  <c r="K45" i="7" s="1"/>
  <c r="I53" i="7"/>
  <c r="I93" i="7"/>
  <c r="I92" i="7"/>
  <c r="I28" i="7"/>
  <c r="J28" i="7" s="1"/>
  <c r="K28" i="7" s="1"/>
  <c r="I75" i="7"/>
  <c r="I11" i="7"/>
  <c r="I58" i="7"/>
  <c r="I105" i="7"/>
  <c r="I41" i="7"/>
  <c r="J41" i="7" s="1"/>
  <c r="K41" i="7" s="1"/>
  <c r="I88" i="7"/>
  <c r="I24" i="7"/>
  <c r="J24" i="7" s="1"/>
  <c r="K24" i="7" s="1"/>
  <c r="I71" i="7"/>
  <c r="J71" i="7" s="1"/>
  <c r="I37" i="7"/>
  <c r="J37" i="7" s="1"/>
  <c r="K37" i="7" s="1"/>
  <c r="I77" i="7"/>
  <c r="I85" i="7"/>
  <c r="I30" i="7"/>
  <c r="J30" i="7" s="1"/>
  <c r="K30" i="7" s="1"/>
  <c r="I84" i="7"/>
  <c r="I20" i="7"/>
  <c r="J20" i="7" s="1"/>
  <c r="K20" i="7" s="1"/>
  <c r="I67" i="7"/>
  <c r="I114" i="7"/>
  <c r="I50" i="7"/>
  <c r="J50" i="7" s="1"/>
  <c r="K50" i="7" s="1"/>
  <c r="I97" i="7"/>
  <c r="I33" i="7"/>
  <c r="J33" i="7" s="1"/>
  <c r="K33" i="7" s="1"/>
  <c r="I80" i="7"/>
  <c r="I16" i="7"/>
  <c r="J16" i="7" s="1"/>
  <c r="K16" i="7" s="1"/>
  <c r="I63" i="7"/>
  <c r="I69" i="7"/>
  <c r="I109" i="7"/>
  <c r="I117" i="7"/>
  <c r="I62" i="7"/>
  <c r="I76" i="7"/>
  <c r="I12" i="7"/>
  <c r="I59" i="7"/>
  <c r="I106" i="7"/>
  <c r="I42" i="7"/>
  <c r="J42" i="7" s="1"/>
  <c r="K42" i="7" s="1"/>
  <c r="I89" i="7"/>
  <c r="I25" i="7"/>
  <c r="J25" i="7" s="1"/>
  <c r="K25" i="7" s="1"/>
  <c r="I72" i="7"/>
  <c r="I8" i="7"/>
  <c r="I55" i="7"/>
  <c r="I101" i="7"/>
  <c r="I14" i="7"/>
  <c r="J14" i="7" s="1"/>
  <c r="K14" i="7" s="1"/>
  <c r="I22" i="7"/>
  <c r="I94" i="7"/>
  <c r="I68" i="7"/>
  <c r="J68" i="7" s="1"/>
  <c r="I115" i="7"/>
  <c r="I51" i="7"/>
  <c r="I98" i="7"/>
  <c r="I34" i="7"/>
  <c r="I81" i="7"/>
  <c r="I17" i="7"/>
  <c r="J17" i="7" s="1"/>
  <c r="K17" i="7" s="1"/>
  <c r="I64" i="7"/>
  <c r="J64" i="7" s="1"/>
  <c r="K64" i="7" s="1"/>
  <c r="I111" i="7"/>
  <c r="I47" i="7"/>
  <c r="J47" i="7" s="1"/>
  <c r="K47" i="7" s="1"/>
  <c r="I38" i="7"/>
  <c r="J38" i="7" s="1"/>
  <c r="K38" i="7" s="1"/>
  <c r="I46" i="7"/>
  <c r="J46" i="7" s="1"/>
  <c r="K46" i="7" s="1"/>
  <c r="I54" i="7"/>
  <c r="I13" i="7"/>
  <c r="J13" i="7" s="1"/>
  <c r="K13" i="7" s="1"/>
  <c r="I60" i="7"/>
  <c r="I107" i="7"/>
  <c r="I43" i="7"/>
  <c r="J43" i="7" s="1"/>
  <c r="K43" i="7" s="1"/>
  <c r="I90" i="7"/>
  <c r="I26" i="7"/>
  <c r="J26" i="7" s="1"/>
  <c r="K26" i="7" s="1"/>
  <c r="I73" i="7"/>
  <c r="I9" i="7"/>
  <c r="I56" i="7"/>
  <c r="I103" i="7"/>
  <c r="I39" i="7"/>
  <c r="J39" i="7" s="1"/>
  <c r="K39" i="7" s="1"/>
  <c r="I70" i="7"/>
  <c r="I52" i="7"/>
  <c r="I18" i="7"/>
  <c r="J18" i="7" s="1"/>
  <c r="K18" i="7" s="1"/>
  <c r="I95" i="7"/>
  <c r="I102" i="7"/>
  <c r="I44" i="7"/>
  <c r="J44" i="7" s="1"/>
  <c r="K44" i="7" s="1"/>
  <c r="I10" i="7"/>
  <c r="I87" i="7"/>
  <c r="I78" i="7"/>
  <c r="I99" i="7"/>
  <c r="I65" i="7"/>
  <c r="J65" i="7" s="1"/>
  <c r="I31" i="7"/>
  <c r="J31" i="7" s="1"/>
  <c r="K31" i="7" s="1"/>
  <c r="I110" i="7"/>
  <c r="I91" i="7"/>
  <c r="I57" i="7"/>
  <c r="I23" i="7"/>
  <c r="J23" i="7" s="1"/>
  <c r="K23" i="7" s="1"/>
  <c r="I86" i="7"/>
  <c r="I35" i="7"/>
  <c r="J35" i="7" s="1"/>
  <c r="K35" i="7" s="1"/>
  <c r="I112" i="7"/>
  <c r="I29" i="7"/>
  <c r="J29" i="7" s="1"/>
  <c r="K29" i="7" s="1"/>
  <c r="I27" i="7"/>
  <c r="J27" i="7" s="1"/>
  <c r="K27" i="7" s="1"/>
  <c r="I104" i="7"/>
  <c r="I116" i="7"/>
  <c r="I82" i="7"/>
  <c r="I48" i="7"/>
  <c r="J48" i="7" s="1"/>
  <c r="K48" i="7" s="1"/>
  <c r="I108" i="7"/>
  <c r="I74" i="7"/>
  <c r="J74" i="7" s="1"/>
  <c r="I40" i="7"/>
  <c r="J40" i="7" s="1"/>
  <c r="K40" i="7" s="1"/>
  <c r="T72" i="7"/>
  <c r="T43" i="7"/>
  <c r="T38" i="7"/>
  <c r="T50" i="7"/>
  <c r="T37" i="7"/>
  <c r="T60" i="7"/>
  <c r="T67" i="7"/>
  <c r="T64" i="7"/>
  <c r="T36" i="7"/>
  <c r="T59" i="7"/>
  <c r="T45" i="7"/>
  <c r="T56" i="7"/>
  <c r="T53" i="7"/>
  <c r="T51" i="7"/>
  <c r="T6" i="7"/>
  <c r="T58" i="7"/>
  <c r="T41" i="7"/>
  <c r="T62" i="7"/>
  <c r="T7" i="7"/>
  <c r="T44" i="7"/>
  <c r="T42" i="7"/>
  <c r="T46" i="7"/>
  <c r="T71" i="7"/>
  <c r="T63" i="7"/>
  <c r="T75" i="7"/>
  <c r="T66" i="7"/>
  <c r="T65" i="7"/>
  <c r="T54" i="7"/>
  <c r="T39" i="7"/>
  <c r="T68" i="7"/>
  <c r="T49" i="7"/>
  <c r="T70" i="7"/>
  <c r="T76" i="7"/>
  <c r="T52" i="7"/>
  <c r="T74" i="7"/>
  <c r="T40" i="7"/>
  <c r="T55" i="7"/>
  <c r="T57" i="7"/>
  <c r="T73" i="7"/>
  <c r="T69" i="7"/>
  <c r="T61" i="7"/>
  <c r="T47" i="7"/>
  <c r="T48" i="7"/>
  <c r="T77" i="7"/>
  <c r="Q61" i="7"/>
  <c r="Q21" i="7"/>
  <c r="Q65" i="7"/>
  <c r="Q74" i="7"/>
  <c r="Q50" i="7"/>
  <c r="Q46" i="7"/>
  <c r="Q55" i="7"/>
  <c r="Q64" i="7"/>
  <c r="Q45" i="7"/>
  <c r="Q68" i="7"/>
  <c r="Q20" i="7"/>
  <c r="Q18" i="7"/>
  <c r="Q42" i="7"/>
  <c r="Q66" i="7"/>
  <c r="Q49" i="7"/>
  <c r="Q56" i="7"/>
  <c r="Q62" i="7"/>
  <c r="Q23" i="7"/>
  <c r="Q69" i="7"/>
  <c r="Q59" i="7"/>
  <c r="Q44" i="7"/>
  <c r="Q77" i="7"/>
  <c r="Q22" i="7"/>
  <c r="Q76" i="7"/>
  <c r="Q52" i="7"/>
  <c r="Q57" i="7"/>
  <c r="Q67" i="7"/>
  <c r="Q43" i="7"/>
  <c r="Q54" i="7"/>
  <c r="Q47" i="7"/>
  <c r="Q7" i="7"/>
  <c r="Q58" i="7"/>
  <c r="Q48" i="7"/>
  <c r="Q71" i="7"/>
  <c r="Q60" i="7"/>
  <c r="Q72" i="7"/>
  <c r="Q53" i="7"/>
  <c r="Q75" i="7"/>
  <c r="Q73" i="7"/>
  <c r="Q51" i="7"/>
  <c r="Q70" i="7"/>
  <c r="Q63" i="7"/>
  <c r="Q19" i="7"/>
  <c r="J15" i="7"/>
  <c r="K15" i="7" s="1"/>
  <c r="J21" i="7"/>
  <c r="K21" i="7" s="1"/>
  <c r="J34" i="7"/>
  <c r="K34" i="7" s="1"/>
  <c r="J22" i="7"/>
  <c r="K22" i="7" s="1"/>
  <c r="U20" i="7"/>
  <c r="V20" i="7" s="1"/>
  <c r="W20" i="7" s="1"/>
  <c r="U26" i="7"/>
  <c r="V26" i="7" s="1"/>
  <c r="W26" i="7" s="1"/>
  <c r="U14" i="7"/>
  <c r="V14" i="7" s="1"/>
  <c r="W14" i="7" s="1"/>
  <c r="U54" i="7"/>
  <c r="U35" i="7"/>
  <c r="V35" i="7" s="1"/>
  <c r="W35" i="7" s="1"/>
  <c r="U29" i="7"/>
  <c r="V29" i="7" s="1"/>
  <c r="W29" i="7" s="1"/>
  <c r="U25" i="7"/>
  <c r="U9" i="7"/>
  <c r="U44" i="7"/>
  <c r="V44" i="7" s="1"/>
  <c r="W44" i="7" s="1"/>
  <c r="U38" i="7"/>
  <c r="V38" i="7" s="1"/>
  <c r="W38" i="7" s="1"/>
  <c r="U16" i="7"/>
  <c r="V16" i="7" s="1"/>
  <c r="W16" i="7" s="1"/>
  <c r="U28" i="7"/>
  <c r="U8" i="7"/>
  <c r="U56" i="7"/>
  <c r="U33" i="7"/>
  <c r="U55" i="7"/>
  <c r="U114" i="7"/>
  <c r="U77" i="7"/>
  <c r="U85" i="7"/>
  <c r="U108" i="7"/>
  <c r="U76" i="7"/>
  <c r="U62" i="7"/>
  <c r="U105" i="7"/>
  <c r="U61" i="7"/>
  <c r="U57" i="7"/>
  <c r="U43" i="7"/>
  <c r="U50" i="7"/>
  <c r="U48" i="7"/>
  <c r="U70" i="7"/>
  <c r="U101" i="7"/>
  <c r="U19" i="7"/>
  <c r="U111" i="7"/>
  <c r="U18" i="7"/>
  <c r="V18" i="7" s="1"/>
  <c r="W18" i="7" s="1"/>
  <c r="U37" i="7"/>
  <c r="V37" i="7" s="1"/>
  <c r="W37" i="7" s="1"/>
  <c r="U21" i="7"/>
  <c r="V21" i="7" s="1"/>
  <c r="W21" i="7" s="1"/>
  <c r="U97" i="7"/>
  <c r="U107" i="7"/>
  <c r="U13" i="7"/>
  <c r="U34" i="7"/>
  <c r="U67" i="7"/>
  <c r="U112" i="7"/>
  <c r="U39" i="7"/>
  <c r="U78" i="7"/>
  <c r="V78" i="7" s="1"/>
  <c r="U90" i="7"/>
  <c r="U100" i="7"/>
  <c r="U99" i="7"/>
  <c r="U6" i="7"/>
  <c r="U27" i="7"/>
  <c r="V27" i="7" s="1"/>
  <c r="W27" i="7" s="1"/>
  <c r="U11" i="7"/>
  <c r="V11" i="7" s="1"/>
  <c r="W11" i="7" s="1"/>
  <c r="U83" i="7"/>
  <c r="U96" i="7"/>
  <c r="U117" i="7"/>
  <c r="U22" i="7"/>
  <c r="U58" i="7"/>
  <c r="U103" i="7"/>
  <c r="U31" i="7"/>
  <c r="U86" i="7"/>
  <c r="U79" i="7"/>
  <c r="U89" i="7"/>
  <c r="U88" i="7"/>
  <c r="U109" i="7"/>
  <c r="U17" i="7"/>
  <c r="U115" i="7"/>
  <c r="V115" i="7" s="1"/>
  <c r="U72" i="7"/>
  <c r="U82" i="7"/>
  <c r="U106" i="7"/>
  <c r="U12" i="7"/>
  <c r="U49" i="7"/>
  <c r="U93" i="7"/>
  <c r="U23" i="7"/>
  <c r="U94" i="7"/>
  <c r="U10" i="7"/>
  <c r="V10" i="7" s="1"/>
  <c r="W10" i="7" s="1"/>
  <c r="U64" i="7"/>
  <c r="U74" i="7"/>
  <c r="U98" i="7"/>
  <c r="U116" i="7"/>
  <c r="U65" i="7"/>
  <c r="U60" i="7"/>
  <c r="U71" i="7"/>
  <c r="U92" i="7"/>
  <c r="U113" i="7"/>
  <c r="U40" i="7"/>
  <c r="U84" i="7"/>
  <c r="U15" i="7"/>
  <c r="V15" i="7" s="1"/>
  <c r="W15" i="7" s="1"/>
  <c r="U102" i="7"/>
  <c r="U80" i="7"/>
  <c r="U52" i="7"/>
  <c r="U63" i="7"/>
  <c r="U87" i="7"/>
  <c r="U91" i="7"/>
  <c r="U53" i="7"/>
  <c r="U47" i="7"/>
  <c r="V47" i="7" s="1"/>
  <c r="W47" i="7" s="1"/>
  <c r="U59" i="7"/>
  <c r="U81" i="7"/>
  <c r="U104" i="7"/>
  <c r="U32" i="7"/>
  <c r="U75" i="7"/>
  <c r="U7" i="7"/>
  <c r="U110" i="7"/>
  <c r="V110" i="7" s="1"/>
  <c r="U30" i="7"/>
  <c r="V30" i="7" s="1"/>
  <c r="W30" i="7" s="1"/>
  <c r="U41" i="7"/>
  <c r="U51" i="7"/>
  <c r="U73" i="7"/>
  <c r="U68" i="7"/>
  <c r="U42" i="7"/>
  <c r="V42" i="7" s="1"/>
  <c r="W42" i="7" s="1"/>
  <c r="U36" i="7"/>
  <c r="V36" i="7" s="1"/>
  <c r="W36" i="7" s="1"/>
  <c r="U45" i="7"/>
  <c r="U69" i="7"/>
  <c r="U95" i="7"/>
  <c r="U24" i="7"/>
  <c r="U66" i="7"/>
  <c r="J73" i="7" l="1"/>
  <c r="K73" i="7" s="1"/>
  <c r="J70" i="7"/>
  <c r="K70" i="7" s="1"/>
  <c r="J67" i="7"/>
  <c r="K67" i="7" s="1"/>
  <c r="V109" i="7"/>
  <c r="W109" i="7" s="1"/>
  <c r="V108" i="7"/>
  <c r="W108" i="7" s="1"/>
  <c r="V107" i="7"/>
  <c r="W107" i="7" s="1"/>
  <c r="V77" i="7"/>
  <c r="W77" i="7" s="1"/>
  <c r="V112" i="7"/>
  <c r="W112" i="7" s="1"/>
  <c r="V113" i="7"/>
  <c r="W113" i="7" s="1"/>
  <c r="V114" i="7"/>
  <c r="W114" i="7" s="1"/>
  <c r="V24" i="7"/>
  <c r="W24" i="7" s="1"/>
  <c r="V45" i="7"/>
  <c r="W45" i="7" s="1"/>
  <c r="V41" i="7"/>
  <c r="W41" i="7" s="1"/>
  <c r="V32" i="7"/>
  <c r="W32" i="7" s="1"/>
  <c r="V40" i="7"/>
  <c r="W40" i="7" s="1"/>
  <c r="V23" i="7"/>
  <c r="W23" i="7" s="1"/>
  <c r="V12" i="7"/>
  <c r="W12" i="7" s="1"/>
  <c r="V17" i="7"/>
  <c r="W17" i="7" s="1"/>
  <c r="V31" i="7"/>
  <c r="W31" i="7" s="1"/>
  <c r="V22" i="7"/>
  <c r="W22" i="7" s="1"/>
  <c r="V39" i="7"/>
  <c r="W39" i="7" s="1"/>
  <c r="V34" i="7"/>
  <c r="W34" i="7" s="1"/>
  <c r="V13" i="7"/>
  <c r="W13" i="7" s="1"/>
  <c r="V19" i="7"/>
  <c r="W19" i="7" s="1"/>
  <c r="V43" i="7"/>
  <c r="W43" i="7" s="1"/>
  <c r="V62" i="7"/>
  <c r="W62" i="7" s="1"/>
  <c r="V33" i="7"/>
  <c r="W33" i="7" s="1"/>
  <c r="V28" i="7"/>
  <c r="W28" i="7" s="1"/>
  <c r="V9" i="7"/>
  <c r="W9" i="7" s="1"/>
  <c r="V25" i="7"/>
  <c r="W25" i="7" s="1"/>
  <c r="J6" i="7"/>
  <c r="F2" i="21"/>
  <c r="K118" i="19"/>
  <c r="K117" i="19"/>
  <c r="K116" i="19"/>
  <c r="K106" i="19"/>
  <c r="K101" i="19"/>
  <c r="K96" i="19"/>
  <c r="K91" i="19"/>
  <c r="K88" i="19"/>
  <c r="K87" i="19"/>
  <c r="K86" i="19"/>
  <c r="K85" i="19"/>
  <c r="K84" i="19"/>
  <c r="K83" i="19"/>
  <c r="K82" i="19"/>
  <c r="K81" i="19"/>
  <c r="K80" i="19"/>
  <c r="K79" i="19"/>
  <c r="K75" i="19"/>
  <c r="K72" i="19"/>
  <c r="K69" i="19"/>
  <c r="K66" i="19"/>
  <c r="K63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D13" i="2"/>
  <c r="M22" i="21"/>
  <c r="M11" i="21"/>
  <c r="M19" i="21"/>
  <c r="M10" i="21"/>
  <c r="M13" i="21"/>
  <c r="M16" i="21"/>
  <c r="M20" i="21"/>
  <c r="M14" i="21"/>
  <c r="M9" i="21"/>
  <c r="M15" i="21"/>
  <c r="M21" i="21"/>
  <c r="M12" i="21"/>
  <c r="M18" i="21"/>
  <c r="M17" i="21"/>
  <c r="F3" i="21" l="1"/>
  <c r="F2" i="19"/>
  <c r="F2" i="18"/>
  <c r="F2" i="17"/>
  <c r="B1" i="2"/>
  <c r="M10" i="18"/>
  <c r="M15" i="18"/>
  <c r="M10" i="17"/>
  <c r="M13" i="17"/>
  <c r="M11" i="17"/>
  <c r="M14" i="18"/>
  <c r="M12" i="18"/>
  <c r="D5" i="2"/>
  <c r="M13" i="18"/>
  <c r="M11" i="18"/>
  <c r="M9" i="17"/>
  <c r="M9" i="18"/>
  <c r="M12" i="17"/>
  <c r="M16" i="18"/>
  <c r="F111" i="18" l="1"/>
  <c r="F113" i="14"/>
  <c r="F115" i="21"/>
  <c r="F111" i="21"/>
  <c r="F107" i="21"/>
  <c r="F108" i="18"/>
  <c r="F112" i="14"/>
  <c r="F113" i="18"/>
  <c r="F111" i="14"/>
  <c r="F114" i="21"/>
  <c r="F110" i="21"/>
  <c r="F110" i="18"/>
  <c r="F110" i="14"/>
  <c r="F115" i="18"/>
  <c r="F107" i="18"/>
  <c r="F109" i="14"/>
  <c r="F109" i="21"/>
  <c r="F112" i="18"/>
  <c r="F107" i="14"/>
  <c r="F108" i="21"/>
  <c r="F114" i="18"/>
  <c r="F114" i="14"/>
  <c r="F113" i="21"/>
  <c r="F108" i="14"/>
  <c r="F109" i="18"/>
  <c r="F115" i="14"/>
  <c r="F112" i="21"/>
  <c r="F118" i="17"/>
  <c r="F51" i="14"/>
  <c r="F14" i="17"/>
  <c r="F81" i="17"/>
  <c r="F89" i="17"/>
  <c r="F97" i="17"/>
  <c r="F105" i="17"/>
  <c r="F113" i="17"/>
  <c r="F80" i="21"/>
  <c r="F88" i="21"/>
  <c r="F96" i="21"/>
  <c r="F104" i="21"/>
  <c r="F9" i="21"/>
  <c r="F17" i="21"/>
  <c r="F82" i="18"/>
  <c r="F90" i="18"/>
  <c r="F98" i="18"/>
  <c r="F106" i="18"/>
  <c r="F13" i="17"/>
  <c r="F82" i="17"/>
  <c r="F90" i="17"/>
  <c r="F98" i="17"/>
  <c r="F106" i="17"/>
  <c r="F114" i="17"/>
  <c r="F81" i="21"/>
  <c r="F89" i="21"/>
  <c r="F97" i="21"/>
  <c r="F105" i="21"/>
  <c r="F10" i="21"/>
  <c r="F18" i="21"/>
  <c r="F83" i="18"/>
  <c r="F91" i="18"/>
  <c r="F99" i="18"/>
  <c r="F12" i="17"/>
  <c r="F83" i="17"/>
  <c r="F91" i="17"/>
  <c r="F99" i="17"/>
  <c r="F107" i="17"/>
  <c r="F115" i="17"/>
  <c r="F82" i="21"/>
  <c r="F90" i="21"/>
  <c r="F98" i="21"/>
  <c r="F106" i="21"/>
  <c r="F11" i="21"/>
  <c r="F19" i="21"/>
  <c r="F84" i="18"/>
  <c r="F92" i="18"/>
  <c r="F100" i="18"/>
  <c r="F116" i="18"/>
  <c r="F11" i="17"/>
  <c r="F84" i="17"/>
  <c r="F92" i="17"/>
  <c r="F100" i="17"/>
  <c r="F108" i="17"/>
  <c r="F116" i="17"/>
  <c r="F83" i="21"/>
  <c r="F91" i="21"/>
  <c r="F99" i="21"/>
  <c r="F12" i="21"/>
  <c r="F20" i="21"/>
  <c r="F85" i="18"/>
  <c r="F93" i="18"/>
  <c r="F101" i="18"/>
  <c r="F117" i="18"/>
  <c r="F10" i="17"/>
  <c r="F85" i="17"/>
  <c r="F93" i="17"/>
  <c r="F101" i="17"/>
  <c r="F109" i="17"/>
  <c r="F117" i="17"/>
  <c r="F84" i="21"/>
  <c r="F92" i="21"/>
  <c r="F100" i="21"/>
  <c r="F116" i="21"/>
  <c r="F13" i="21"/>
  <c r="F21" i="21"/>
  <c r="F86" i="18"/>
  <c r="F94" i="18"/>
  <c r="F102" i="18"/>
  <c r="F118" i="18"/>
  <c r="F9" i="17"/>
  <c r="F86" i="17"/>
  <c r="F94" i="17"/>
  <c r="F102" i="17"/>
  <c r="F85" i="21"/>
  <c r="F93" i="21"/>
  <c r="F101" i="21"/>
  <c r="F117" i="21"/>
  <c r="F14" i="21"/>
  <c r="F22" i="21"/>
  <c r="F79" i="18"/>
  <c r="F95" i="18"/>
  <c r="F79" i="17"/>
  <c r="F95" i="17"/>
  <c r="F103" i="17"/>
  <c r="F94" i="21"/>
  <c r="F118" i="21"/>
  <c r="F23" i="21"/>
  <c r="F88" i="18"/>
  <c r="F96" i="18"/>
  <c r="F88" i="17"/>
  <c r="F96" i="17"/>
  <c r="F112" i="17"/>
  <c r="F95" i="21"/>
  <c r="F8" i="21"/>
  <c r="F89" i="18"/>
  <c r="F105" i="18"/>
  <c r="F110" i="17"/>
  <c r="F87" i="18"/>
  <c r="F103" i="18"/>
  <c r="F87" i="17"/>
  <c r="F111" i="17"/>
  <c r="F8" i="17"/>
  <c r="F86" i="21"/>
  <c r="F102" i="21"/>
  <c r="F15" i="21"/>
  <c r="F80" i="18"/>
  <c r="F104" i="18"/>
  <c r="F80" i="17"/>
  <c r="F104" i="17"/>
  <c r="F79" i="21"/>
  <c r="F87" i="21"/>
  <c r="F103" i="21"/>
  <c r="F16" i="21"/>
  <c r="F81" i="18"/>
  <c r="F97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03" i="14"/>
  <c r="F95" i="14"/>
  <c r="F87" i="14"/>
  <c r="F79" i="14"/>
  <c r="F62" i="14"/>
  <c r="F54" i="14"/>
  <c r="F117" i="14"/>
  <c r="F101" i="14"/>
  <c r="F93" i="14"/>
  <c r="F85" i="14"/>
  <c r="F77" i="14"/>
  <c r="F69" i="14"/>
  <c r="F60" i="14"/>
  <c r="F116" i="14"/>
  <c r="F92" i="14"/>
  <c r="F84" i="14"/>
  <c r="F76" i="14"/>
  <c r="F59" i="14"/>
  <c r="F99" i="14"/>
  <c r="F91" i="14"/>
  <c r="F83" i="14"/>
  <c r="F75" i="14"/>
  <c r="F58" i="14"/>
  <c r="F118" i="14"/>
  <c r="F102" i="14"/>
  <c r="F94" i="14"/>
  <c r="F86" i="14"/>
  <c r="F78" i="14"/>
  <c r="F61" i="14"/>
  <c r="F53" i="14"/>
  <c r="F100" i="14"/>
  <c r="F97" i="14"/>
  <c r="F55" i="14"/>
  <c r="F96" i="14"/>
  <c r="F90" i="14"/>
  <c r="F72" i="14"/>
  <c r="F89" i="14"/>
  <c r="F66" i="14"/>
  <c r="F106" i="14"/>
  <c r="F88" i="14"/>
  <c r="F105" i="14"/>
  <c r="F82" i="14"/>
  <c r="F104" i="14"/>
  <c r="F81" i="14"/>
  <c r="F57" i="14"/>
  <c r="F98" i="14"/>
  <c r="F80" i="14"/>
  <c r="F56" i="14"/>
  <c r="F71" i="19"/>
  <c r="F82" i="19"/>
  <c r="F90" i="19"/>
  <c r="F98" i="19"/>
  <c r="F106" i="19"/>
  <c r="F72" i="19"/>
  <c r="F83" i="19"/>
  <c r="F91" i="19"/>
  <c r="F99" i="19"/>
  <c r="F111" i="19"/>
  <c r="F73" i="19"/>
  <c r="F84" i="19"/>
  <c r="F92" i="19"/>
  <c r="F100" i="19"/>
  <c r="F116" i="19"/>
  <c r="F74" i="19"/>
  <c r="F85" i="19"/>
  <c r="F93" i="19"/>
  <c r="F101" i="19"/>
  <c r="F117" i="19"/>
  <c r="F75" i="19"/>
  <c r="F86" i="19"/>
  <c r="F94" i="19"/>
  <c r="F102" i="19"/>
  <c r="F118" i="19"/>
  <c r="F79" i="19"/>
  <c r="F87" i="19"/>
  <c r="F95" i="19"/>
  <c r="F103" i="19"/>
  <c r="F80" i="19"/>
  <c r="F88" i="19"/>
  <c r="F96" i="19"/>
  <c r="F104" i="19"/>
  <c r="F70" i="19"/>
  <c r="F81" i="19"/>
  <c r="F89" i="19"/>
  <c r="F97" i="19"/>
  <c r="F105" i="19"/>
  <c r="F65" i="19"/>
  <c r="F56" i="19"/>
  <c r="F48" i="19"/>
  <c r="F63" i="19"/>
  <c r="F69" i="19"/>
  <c r="F68" i="19"/>
  <c r="F51" i="19"/>
  <c r="F58" i="19"/>
  <c r="F64" i="19"/>
  <c r="F55" i="19"/>
  <c r="F54" i="19"/>
  <c r="F53" i="19"/>
  <c r="F60" i="19"/>
  <c r="F50" i="19"/>
  <c r="F61" i="19"/>
  <c r="F52" i="19"/>
  <c r="F59" i="19"/>
  <c r="F67" i="19"/>
  <c r="F66" i="19"/>
  <c r="F57" i="19"/>
  <c r="F49" i="19"/>
  <c r="F3" i="18"/>
  <c r="F3" i="17"/>
  <c r="F52" i="14"/>
  <c r="F3" i="14"/>
  <c r="G22" i="21"/>
  <c r="G20" i="21"/>
  <c r="G21" i="21"/>
  <c r="G12" i="21"/>
  <c r="D36" i="17"/>
  <c r="G23" i="21"/>
  <c r="G14" i="18"/>
  <c r="G14" i="17"/>
  <c r="G10" i="21"/>
  <c r="G9" i="17"/>
  <c r="G11" i="21"/>
  <c r="G13" i="21"/>
  <c r="G15" i="21"/>
  <c r="G12" i="14"/>
  <c r="G13" i="18"/>
  <c r="G18" i="21"/>
  <c r="G10" i="18"/>
  <c r="G12" i="18"/>
  <c r="G11" i="18"/>
  <c r="D18" i="2"/>
  <c r="G12" i="17"/>
  <c r="G17" i="18"/>
  <c r="G14" i="21"/>
  <c r="G16" i="21"/>
  <c r="G11" i="17"/>
  <c r="G19" i="21"/>
  <c r="G10" i="17"/>
  <c r="G6" i="19"/>
  <c r="G15" i="18"/>
  <c r="G17" i="21"/>
  <c r="G9" i="18"/>
  <c r="G9" i="21"/>
  <c r="G16" i="18"/>
  <c r="G13" i="17"/>
  <c r="J36" i="17" l="1"/>
  <c r="K36" i="17"/>
  <c r="D19" i="2"/>
  <c r="H14" i="21"/>
  <c r="H13" i="18"/>
  <c r="M107" i="18"/>
  <c r="M115" i="18"/>
  <c r="M109" i="18"/>
  <c r="H12" i="17"/>
  <c r="H15" i="21"/>
  <c r="H9" i="18"/>
  <c r="M111" i="21"/>
  <c r="G111" i="21" s="1"/>
  <c r="H23" i="21"/>
  <c r="M114" i="18"/>
  <c r="M107" i="21"/>
  <c r="H10" i="18"/>
  <c r="M115" i="21"/>
  <c r="M101" i="14"/>
  <c r="H11" i="18"/>
  <c r="H10" i="17"/>
  <c r="M114" i="21"/>
  <c r="H18" i="21"/>
  <c r="M107" i="14"/>
  <c r="H12" i="18"/>
  <c r="M113" i="18"/>
  <c r="M109" i="14"/>
  <c r="H14" i="18"/>
  <c r="D37" i="17"/>
  <c r="H12" i="21"/>
  <c r="H13" i="17"/>
  <c r="H6" i="19"/>
  <c r="M108" i="21"/>
  <c r="H12" i="14"/>
  <c r="M108" i="14"/>
  <c r="M110" i="21"/>
  <c r="H11" i="21"/>
  <c r="H20" i="21"/>
  <c r="H16" i="18"/>
  <c r="H17" i="21"/>
  <c r="H15" i="18"/>
  <c r="H16" i="21"/>
  <c r="M112" i="21"/>
  <c r="M112" i="14"/>
  <c r="G115" i="18"/>
  <c r="M112" i="18"/>
  <c r="G112" i="18"/>
  <c r="M108" i="18"/>
  <c r="M118" i="17"/>
  <c r="M115" i="14"/>
  <c r="G112" i="21"/>
  <c r="H112" i="21" s="1"/>
  <c r="H9" i="21"/>
  <c r="H11" i="17"/>
  <c r="H21" i="21"/>
  <c r="M113" i="21"/>
  <c r="M113" i="14"/>
  <c r="G109" i="18"/>
  <c r="H10" i="21"/>
  <c r="H17" i="18"/>
  <c r="M110" i="18"/>
  <c r="G110" i="18" s="1"/>
  <c r="H19" i="21"/>
  <c r="G114" i="21"/>
  <c r="M114" i="14"/>
  <c r="G115" i="21"/>
  <c r="H22" i="21"/>
  <c r="M110" i="14"/>
  <c r="H14" i="17"/>
  <c r="G36" i="17"/>
  <c r="M111" i="18"/>
  <c r="H9" i="17"/>
  <c r="H13" i="21"/>
  <c r="M111" i="14"/>
  <c r="G107" i="18"/>
  <c r="M109" i="21"/>
  <c r="G37" i="17"/>
  <c r="G107" i="14"/>
  <c r="H107" i="14" s="1"/>
  <c r="G115" i="14"/>
  <c r="H115" i="14" s="1"/>
  <c r="F36" i="17"/>
  <c r="H36" i="17"/>
  <c r="F37" i="17"/>
  <c r="H37" i="17"/>
  <c r="K37" i="17" l="1"/>
  <c r="J37" i="17"/>
  <c r="D12" i="2"/>
  <c r="F2" i="14"/>
  <c r="G109" i="21"/>
  <c r="G101" i="14"/>
  <c r="H101" i="14"/>
  <c r="H109" i="21"/>
  <c r="H112" i="18"/>
  <c r="G110" i="14"/>
  <c r="G114" i="18"/>
  <c r="G118" i="17"/>
  <c r="G114" i="14"/>
  <c r="G111" i="14"/>
  <c r="H110" i="18"/>
  <c r="H111" i="21"/>
  <c r="H115" i="21"/>
  <c r="H109" i="18"/>
  <c r="G113" i="21"/>
  <c r="H113" i="21" s="1"/>
  <c r="G108" i="14"/>
  <c r="D38" i="17"/>
  <c r="G108" i="18"/>
  <c r="G107" i="21"/>
  <c r="H107" i="21" s="1"/>
  <c r="H114" i="18"/>
  <c r="G113" i="18"/>
  <c r="G110" i="21"/>
  <c r="H110" i="14"/>
  <c r="H114" i="21"/>
  <c r="G113" i="14"/>
  <c r="G108" i="21"/>
  <c r="H108" i="21" s="1"/>
  <c r="G111" i="18"/>
  <c r="H108" i="18"/>
  <c r="H111" i="18"/>
  <c r="G109" i="14"/>
  <c r="H109" i="14" s="1"/>
  <c r="H107" i="18"/>
  <c r="H115" i="18"/>
  <c r="G112" i="14"/>
  <c r="H110" i="21"/>
  <c r="G38" i="17"/>
  <c r="D39" i="17"/>
  <c r="H38" i="17"/>
  <c r="F38" i="17"/>
  <c r="D40" i="17"/>
  <c r="G39" i="17"/>
  <c r="D41" i="17"/>
  <c r="G40" i="17"/>
  <c r="F39" i="17"/>
  <c r="H39" i="17"/>
  <c r="D42" i="17"/>
  <c r="G41" i="17"/>
  <c r="F40" i="17"/>
  <c r="H40" i="17"/>
  <c r="D43" i="17"/>
  <c r="G42" i="17"/>
  <c r="H41" i="17"/>
  <c r="F41" i="17"/>
  <c r="H42" i="17"/>
  <c r="F42" i="17"/>
  <c r="D44" i="17"/>
  <c r="G43" i="17"/>
  <c r="G44" i="17"/>
  <c r="D45" i="17"/>
  <c r="H43" i="17"/>
  <c r="F43" i="17"/>
  <c r="F44" i="17"/>
  <c r="H44" i="17"/>
  <c r="G45" i="17"/>
  <c r="D46" i="17"/>
  <c r="H45" i="17"/>
  <c r="F45" i="17"/>
  <c r="G46" i="17"/>
  <c r="F46" i="17"/>
  <c r="H46" i="17"/>
  <c r="K46" i="17" l="1"/>
  <c r="J46" i="17"/>
  <c r="K45" i="17"/>
  <c r="J45" i="17"/>
  <c r="J44" i="17"/>
  <c r="K44" i="17"/>
  <c r="J43" i="17"/>
  <c r="K43" i="17"/>
  <c r="K42" i="17"/>
  <c r="J42" i="17"/>
  <c r="K41" i="17"/>
  <c r="J41" i="17"/>
  <c r="K40" i="17"/>
  <c r="J40" i="17"/>
  <c r="J39" i="17"/>
  <c r="K39" i="17"/>
  <c r="J38" i="17"/>
  <c r="K38" i="17"/>
  <c r="F7" i="19"/>
  <c r="H112" i="14"/>
  <c r="M80" i="17"/>
  <c r="M92" i="17"/>
  <c r="M101" i="21"/>
  <c r="M94" i="17"/>
  <c r="M89" i="17"/>
  <c r="M105" i="17"/>
  <c r="M87" i="18"/>
  <c r="M106" i="14"/>
  <c r="M95" i="17"/>
  <c r="M53" i="14"/>
  <c r="M102" i="21"/>
  <c r="M98" i="18"/>
  <c r="M80" i="21"/>
  <c r="M102" i="14"/>
  <c r="M89" i="14"/>
  <c r="M100" i="18"/>
  <c r="M107" i="17"/>
  <c r="M117" i="21"/>
  <c r="M96" i="17"/>
  <c r="M86" i="17"/>
  <c r="M100" i="14"/>
  <c r="M90" i="14"/>
  <c r="M97" i="18"/>
  <c r="M83" i="21"/>
  <c r="M105" i="21"/>
  <c r="M101" i="18"/>
  <c r="M90" i="17"/>
  <c r="M93" i="17"/>
  <c r="M98" i="21"/>
  <c r="M11" i="14"/>
  <c r="M82" i="14"/>
  <c r="M81" i="21"/>
  <c r="M82" i="18"/>
  <c r="M98" i="17"/>
  <c r="M106" i="21"/>
  <c r="M87" i="21"/>
  <c r="M92" i="14"/>
  <c r="M93" i="21"/>
  <c r="M95" i="14"/>
  <c r="M99" i="17"/>
  <c r="M88" i="14"/>
  <c r="M92" i="18"/>
  <c r="M81" i="17"/>
  <c r="M105" i="18"/>
  <c r="M84" i="18"/>
  <c r="M103" i="17"/>
  <c r="M10" i="14"/>
  <c r="G105" i="17"/>
  <c r="H118" i="17"/>
  <c r="M55" i="14"/>
  <c r="M99" i="18"/>
  <c r="G99" i="18" s="1"/>
  <c r="M83" i="14"/>
  <c r="M86" i="18"/>
  <c r="M92" i="21"/>
  <c r="M86" i="21"/>
  <c r="M94" i="21"/>
  <c r="G94" i="21" s="1"/>
  <c r="M91" i="14"/>
  <c r="G11" i="14"/>
  <c r="M88" i="17"/>
  <c r="M110" i="17"/>
  <c r="M118" i="21"/>
  <c r="G88" i="14"/>
  <c r="M102" i="18"/>
  <c r="G102" i="18" s="1"/>
  <c r="M108" i="17"/>
  <c r="M61" i="14"/>
  <c r="M117" i="14"/>
  <c r="H11" i="14"/>
  <c r="M102" i="17"/>
  <c r="M85" i="18"/>
  <c r="M8" i="18"/>
  <c r="H113" i="14"/>
  <c r="M79" i="17"/>
  <c r="G79" i="17" s="1"/>
  <c r="M9" i="14"/>
  <c r="M85" i="17"/>
  <c r="M94" i="18"/>
  <c r="M81" i="18"/>
  <c r="D20" i="2"/>
  <c r="M79" i="21"/>
  <c r="M8" i="21"/>
  <c r="G8" i="21" s="1"/>
  <c r="M60" i="14"/>
  <c r="M99" i="14"/>
  <c r="G82" i="18"/>
  <c r="M109" i="17"/>
  <c r="M84" i="17"/>
  <c r="M87" i="17"/>
  <c r="M118" i="18"/>
  <c r="G101" i="21"/>
  <c r="M83" i="17"/>
  <c r="G26" i="21"/>
  <c r="H26" i="21" s="1"/>
  <c r="M116" i="17"/>
  <c r="M116" i="21"/>
  <c r="M114" i="17"/>
  <c r="M8" i="14"/>
  <c r="G118" i="18"/>
  <c r="M76" i="14"/>
  <c r="G97" i="18"/>
  <c r="G33" i="21"/>
  <c r="G80" i="21"/>
  <c r="G30" i="21"/>
  <c r="M104" i="14"/>
  <c r="M57" i="14"/>
  <c r="G105" i="18"/>
  <c r="M79" i="14"/>
  <c r="G103" i="17"/>
  <c r="M116" i="18"/>
  <c r="M104" i="17"/>
  <c r="F33" i="21"/>
  <c r="M83" i="18"/>
  <c r="M78" i="14"/>
  <c r="G78" i="14" s="1"/>
  <c r="M84" i="21"/>
  <c r="G24" i="18"/>
  <c r="G34" i="21"/>
  <c r="G104" i="14"/>
  <c r="M113" i="17"/>
  <c r="G94" i="18"/>
  <c r="M85" i="21"/>
  <c r="G116" i="18"/>
  <c r="H114" i="14"/>
  <c r="M112" i="17"/>
  <c r="M89" i="21"/>
  <c r="M84" i="14"/>
  <c r="G84" i="14" s="1"/>
  <c r="G25" i="18"/>
  <c r="M51" i="14"/>
  <c r="H25" i="18"/>
  <c r="M97" i="17"/>
  <c r="G97" i="17" s="1"/>
  <c r="G116" i="21"/>
  <c r="M115" i="17"/>
  <c r="M52" i="14"/>
  <c r="M104" i="18"/>
  <c r="G80" i="17"/>
  <c r="M90" i="18"/>
  <c r="M72" i="14"/>
  <c r="G92" i="21"/>
  <c r="M69" i="14"/>
  <c r="M101" i="17"/>
  <c r="G102" i="21"/>
  <c r="H102" i="21" s="1"/>
  <c r="M96" i="21"/>
  <c r="M91" i="18"/>
  <c r="M100" i="17"/>
  <c r="M90" i="21"/>
  <c r="F25" i="18"/>
  <c r="M80" i="18"/>
  <c r="M98" i="14"/>
  <c r="M97" i="14"/>
  <c r="M82" i="21"/>
  <c r="M58" i="14"/>
  <c r="G53" i="14"/>
  <c r="G27" i="21"/>
  <c r="G110" i="17"/>
  <c r="M89" i="18"/>
  <c r="H108" i="14"/>
  <c r="M77" i="14"/>
  <c r="M117" i="18"/>
  <c r="M116" i="14"/>
  <c r="H113" i="18"/>
  <c r="M95" i="21"/>
  <c r="M59" i="14"/>
  <c r="M62" i="14"/>
  <c r="M54" i="14"/>
  <c r="G94" i="17"/>
  <c r="M66" i="14"/>
  <c r="G29" i="18"/>
  <c r="H29" i="18" s="1"/>
  <c r="G39" i="18"/>
  <c r="M117" i="17"/>
  <c r="F26" i="21"/>
  <c r="G36" i="18"/>
  <c r="M99" i="21"/>
  <c r="M118" i="14"/>
  <c r="M56" i="14"/>
  <c r="G56" i="14" s="1"/>
  <c r="G41" i="18"/>
  <c r="F41" i="18" s="1"/>
  <c r="H39" i="18"/>
  <c r="G59" i="14"/>
  <c r="G84" i="21"/>
  <c r="H33" i="21"/>
  <c r="M97" i="21"/>
  <c r="G97" i="21" s="1"/>
  <c r="M87" i="14"/>
  <c r="M96" i="18"/>
  <c r="G96" i="18" s="1"/>
  <c r="M95" i="18"/>
  <c r="M106" i="18"/>
  <c r="G106" i="18" s="1"/>
  <c r="G95" i="21"/>
  <c r="M8" i="17"/>
  <c r="M86" i="14"/>
  <c r="G84" i="17"/>
  <c r="M79" i="18"/>
  <c r="M91" i="21"/>
  <c r="G91" i="21" s="1"/>
  <c r="G7" i="19"/>
  <c r="M80" i="14"/>
  <c r="H24" i="18"/>
  <c r="G99" i="17"/>
  <c r="M85" i="14"/>
  <c r="G26" i="18"/>
  <c r="G107" i="17"/>
  <c r="G57" i="14"/>
  <c r="M94" i="14"/>
  <c r="H80" i="21"/>
  <c r="G89" i="17"/>
  <c r="M111" i="17"/>
  <c r="G111" i="17" s="1"/>
  <c r="M100" i="21"/>
  <c r="M103" i="14"/>
  <c r="M88" i="18"/>
  <c r="M88" i="21"/>
  <c r="G106" i="14"/>
  <c r="G32" i="21"/>
  <c r="G38" i="18"/>
  <c r="H38" i="18" s="1"/>
  <c r="H41" i="18"/>
  <c r="G117" i="18"/>
  <c r="M81" i="14"/>
  <c r="M103" i="21"/>
  <c r="H96" i="18"/>
  <c r="M93" i="18"/>
  <c r="M82" i="17"/>
  <c r="G60" i="14"/>
  <c r="F29" i="18"/>
  <c r="H111" i="14"/>
  <c r="G55" i="14"/>
  <c r="M104" i="21"/>
  <c r="G98" i="21"/>
  <c r="H98" i="21" s="1"/>
  <c r="G37" i="18"/>
  <c r="G40" i="18"/>
  <c r="M103" i="18"/>
  <c r="G103" i="18" s="1"/>
  <c r="M106" i="17"/>
  <c r="M105" i="14"/>
  <c r="G83" i="14"/>
  <c r="H83" i="14" s="1"/>
  <c r="G99" i="14"/>
  <c r="M93" i="14"/>
  <c r="G93" i="14" s="1"/>
  <c r="G85" i="17"/>
  <c r="G79" i="21"/>
  <c r="G27" i="18"/>
  <c r="F27" i="18" s="1"/>
  <c r="M91" i="17"/>
  <c r="H27" i="18"/>
  <c r="M96" i="14"/>
  <c r="M75" i="14"/>
  <c r="G35" i="21"/>
  <c r="G95" i="14"/>
  <c r="G31" i="18"/>
  <c r="G99" i="21"/>
  <c r="H37" i="18"/>
  <c r="G9" i="14"/>
  <c r="G117" i="14"/>
  <c r="G33" i="18"/>
  <c r="F33" i="18" s="1"/>
  <c r="G25" i="21"/>
  <c r="H25" i="21" s="1"/>
  <c r="G34" i="18"/>
  <c r="G24" i="21"/>
  <c r="G29" i="21"/>
  <c r="G32" i="18"/>
  <c r="G31" i="21"/>
  <c r="G28" i="21"/>
  <c r="F27" i="21"/>
  <c r="G28" i="18"/>
  <c r="H28" i="18" s="1"/>
  <c r="G35" i="18"/>
  <c r="G30" i="18"/>
  <c r="H30" i="21"/>
  <c r="F30" i="21"/>
  <c r="H34" i="21"/>
  <c r="H36" i="18"/>
  <c r="F36" i="18"/>
  <c r="F26" i="18"/>
  <c r="H40" i="18"/>
  <c r="F40" i="18"/>
  <c r="G106" i="17"/>
  <c r="H106" i="17"/>
  <c r="H31" i="18"/>
  <c r="F31" i="18"/>
  <c r="H34" i="18"/>
  <c r="F34" i="18"/>
  <c r="F24" i="21"/>
  <c r="H29" i="21"/>
  <c r="F29" i="21"/>
  <c r="H32" i="18"/>
  <c r="F32" i="18"/>
  <c r="F31" i="21"/>
  <c r="H28" i="21"/>
  <c r="H35" i="18"/>
  <c r="F35" i="18"/>
  <c r="F30" i="18"/>
  <c r="H30" i="18"/>
  <c r="L6" i="7" l="1" a="1"/>
  <c r="L71" i="7" s="1"/>
  <c r="M71" i="7" s="1"/>
  <c r="F28" i="21"/>
  <c r="F32" i="21"/>
  <c r="G117" i="17"/>
  <c r="H104" i="14"/>
  <c r="G87" i="17"/>
  <c r="G87" i="21"/>
  <c r="G89" i="14"/>
  <c r="G88" i="21"/>
  <c r="H59" i="14"/>
  <c r="H118" i="18"/>
  <c r="G118" i="21"/>
  <c r="G97" i="14"/>
  <c r="H84" i="17"/>
  <c r="G104" i="17"/>
  <c r="H101" i="21"/>
  <c r="H53" i="14"/>
  <c r="G90" i="18"/>
  <c r="G93" i="18"/>
  <c r="H107" i="17"/>
  <c r="G85" i="14"/>
  <c r="H35" i="21"/>
  <c r="H31" i="21"/>
  <c r="H106" i="14"/>
  <c r="F39" i="18"/>
  <c r="F34" i="21"/>
  <c r="G109" i="17"/>
  <c r="G106" i="21"/>
  <c r="H106" i="21" s="1"/>
  <c r="G95" i="17"/>
  <c r="H33" i="18"/>
  <c r="G105" i="14"/>
  <c r="H103" i="17"/>
  <c r="H103" i="18"/>
  <c r="G83" i="18"/>
  <c r="H95" i="21"/>
  <c r="G61" i="14"/>
  <c r="G86" i="14"/>
  <c r="H7" i="19"/>
  <c r="G103" i="14"/>
  <c r="H99" i="17"/>
  <c r="G82" i="21"/>
  <c r="G81" i="17"/>
  <c r="G72" i="14"/>
  <c r="H72" i="14" s="1"/>
  <c r="H89" i="14"/>
  <c r="H117" i="18"/>
  <c r="G58" i="14"/>
  <c r="H85" i="17"/>
  <c r="G8" i="18"/>
  <c r="H24" i="21"/>
  <c r="H89" i="17"/>
  <c r="G98" i="14"/>
  <c r="H78" i="14"/>
  <c r="G91" i="14"/>
  <c r="G101" i="18"/>
  <c r="G90" i="21"/>
  <c r="G91" i="18"/>
  <c r="H91" i="18" s="1"/>
  <c r="H95" i="17"/>
  <c r="H106" i="18"/>
  <c r="H99" i="21"/>
  <c r="H118" i="21"/>
  <c r="H95" i="14"/>
  <c r="H80" i="17"/>
  <c r="G108" i="17"/>
  <c r="H87" i="17"/>
  <c r="H84" i="21"/>
  <c r="H97" i="21"/>
  <c r="G80" i="14"/>
  <c r="G66" i="14"/>
  <c r="G95" i="18"/>
  <c r="H79" i="21"/>
  <c r="H97" i="17"/>
  <c r="G104" i="18"/>
  <c r="G104" i="21"/>
  <c r="H99" i="14"/>
  <c r="H117" i="14"/>
  <c r="H26" i="18"/>
  <c r="G80" i="18"/>
  <c r="G79" i="14"/>
  <c r="H79" i="14" s="1"/>
  <c r="H94" i="21"/>
  <c r="G83" i="21"/>
  <c r="G96" i="14"/>
  <c r="H94" i="18"/>
  <c r="G100" i="21"/>
  <c r="H79" i="17"/>
  <c r="G112" i="17"/>
  <c r="G100" i="17"/>
  <c r="H112" i="17"/>
  <c r="G116" i="14"/>
  <c r="H80" i="18"/>
  <c r="G88" i="17"/>
  <c r="G89" i="21"/>
  <c r="G81" i="14"/>
  <c r="H32" i="21"/>
  <c r="H88" i="21"/>
  <c r="G92" i="14"/>
  <c r="G90" i="14"/>
  <c r="H116" i="18"/>
  <c r="H9" i="14"/>
  <c r="G79" i="18"/>
  <c r="H79" i="18" s="1"/>
  <c r="G101" i="17"/>
  <c r="H101" i="17" s="1"/>
  <c r="H105" i="18"/>
  <c r="G86" i="18"/>
  <c r="G100" i="14"/>
  <c r="H55" i="14"/>
  <c r="G81" i="18"/>
  <c r="H81" i="18" s="1"/>
  <c r="H116" i="21"/>
  <c r="F38" i="18"/>
  <c r="G77" i="14"/>
  <c r="F35" i="21"/>
  <c r="G113" i="17"/>
  <c r="H113" i="17" s="1"/>
  <c r="G96" i="17"/>
  <c r="H83" i="21"/>
  <c r="G98" i="18"/>
  <c r="H93" i="14"/>
  <c r="H97" i="14"/>
  <c r="G85" i="18"/>
  <c r="G98" i="17"/>
  <c r="H100" i="17"/>
  <c r="H101" i="18"/>
  <c r="G51" i="14"/>
  <c r="G75" i="14"/>
  <c r="H75" i="14" s="1"/>
  <c r="G114" i="17"/>
  <c r="G117" i="21"/>
  <c r="H117" i="21" s="1"/>
  <c r="H111" i="17"/>
  <c r="G92" i="18"/>
  <c r="G84" i="18"/>
  <c r="H98" i="14"/>
  <c r="G102" i="14"/>
  <c r="H57" i="14"/>
  <c r="H92" i="18"/>
  <c r="G91" i="17"/>
  <c r="H91" i="17" s="1"/>
  <c r="G116" i="17"/>
  <c r="H116" i="17" s="1"/>
  <c r="H82" i="18"/>
  <c r="H114" i="17"/>
  <c r="H88" i="14"/>
  <c r="H96" i="17"/>
  <c r="G89" i="18"/>
  <c r="G115" i="17"/>
  <c r="G87" i="14"/>
  <c r="G8" i="17"/>
  <c r="H8" i="17" s="1"/>
  <c r="G83" i="17"/>
  <c r="H83" i="17" s="1"/>
  <c r="F28" i="18"/>
  <c r="G10" i="14"/>
  <c r="G100" i="18"/>
  <c r="H91" i="21"/>
  <c r="G62" i="14"/>
  <c r="H84" i="14"/>
  <c r="G82" i="14"/>
  <c r="H81" i="14"/>
  <c r="H110" i="17"/>
  <c r="F24" i="18"/>
  <c r="H56" i="14"/>
  <c r="H99" i="18"/>
  <c r="G69" i="14"/>
  <c r="G94" i="14"/>
  <c r="H94" i="14" s="1"/>
  <c r="H94" i="17"/>
  <c r="G87" i="18"/>
  <c r="H87" i="18" s="1"/>
  <c r="G93" i="17"/>
  <c r="G81" i="21"/>
  <c r="G88" i="18"/>
  <c r="H88" i="18" s="1"/>
  <c r="H96" i="14"/>
  <c r="G102" i="17"/>
  <c r="G118" i="14"/>
  <c r="H118" i="14" s="1"/>
  <c r="H27" i="21"/>
  <c r="H69" i="14"/>
  <c r="G8" i="14"/>
  <c r="H8" i="14" s="1"/>
  <c r="F25" i="21"/>
  <c r="G92" i="17"/>
  <c r="H92" i="17" s="1"/>
  <c r="G103" i="21"/>
  <c r="G54" i="14"/>
  <c r="H102" i="18"/>
  <c r="G90" i="17"/>
  <c r="H66" i="14"/>
  <c r="H103" i="14"/>
  <c r="H92" i="21"/>
  <c r="G93" i="21"/>
  <c r="H93" i="21" s="1"/>
  <c r="H117" i="17"/>
  <c r="G76" i="14"/>
  <c r="H61" i="14"/>
  <c r="H60" i="14"/>
  <c r="G52" i="14"/>
  <c r="F37" i="18"/>
  <c r="G96" i="21"/>
  <c r="G86" i="21"/>
  <c r="G85" i="21"/>
  <c r="H85" i="21" s="1"/>
  <c r="G105" i="21"/>
  <c r="H87" i="21"/>
  <c r="H83" i="18"/>
  <c r="H108" i="17"/>
  <c r="H97" i="18"/>
  <c r="H105" i="17"/>
  <c r="H100" i="14"/>
  <c r="H109" i="17"/>
  <c r="H86" i="18"/>
  <c r="H91" i="14"/>
  <c r="G86" i="17"/>
  <c r="H86" i="17" s="1"/>
  <c r="G82" i="17"/>
  <c r="H8" i="21"/>
  <c r="L31" i="7" l="1"/>
  <c r="L49" i="7"/>
  <c r="M49" i="7" s="1"/>
  <c r="N49" i="7" s="1"/>
  <c r="L66" i="7"/>
  <c r="M66" i="7" s="1"/>
  <c r="N66" i="7" s="1"/>
  <c r="L53" i="7"/>
  <c r="M53" i="7" s="1"/>
  <c r="N53" i="7" s="1"/>
  <c r="L105" i="7"/>
  <c r="L88" i="7"/>
  <c r="L103" i="7"/>
  <c r="L17" i="7"/>
  <c r="M17" i="7" s="1"/>
  <c r="N17" i="7" s="1"/>
  <c r="L114" i="7"/>
  <c r="L9" i="7"/>
  <c r="L95" i="7"/>
  <c r="L84" i="7"/>
  <c r="L101" i="7"/>
  <c r="L75" i="7"/>
  <c r="M75" i="7" s="1"/>
  <c r="N75" i="7" s="1"/>
  <c r="L18" i="7"/>
  <c r="M18" i="7" s="1"/>
  <c r="N18" i="7" s="1"/>
  <c r="L85" i="7"/>
  <c r="L24" i="7"/>
  <c r="L45" i="7"/>
  <c r="L25" i="7"/>
  <c r="L47" i="7"/>
  <c r="M47" i="7" s="1"/>
  <c r="N47" i="7" s="1"/>
  <c r="L99" i="7"/>
  <c r="L110" i="7"/>
  <c r="L98" i="7"/>
  <c r="L14" i="7"/>
  <c r="L48" i="7"/>
  <c r="M48" i="7" s="1"/>
  <c r="L26" i="7"/>
  <c r="L11" i="7"/>
  <c r="L116" i="7"/>
  <c r="L65" i="7"/>
  <c r="M65" i="7" s="1"/>
  <c r="N65" i="7" s="1"/>
  <c r="L93" i="7"/>
  <c r="L115" i="7"/>
  <c r="L36" i="7"/>
  <c r="L97" i="7"/>
  <c r="L37" i="7"/>
  <c r="L39" i="7"/>
  <c r="L90" i="7"/>
  <c r="L20" i="7"/>
  <c r="M20" i="7" s="1"/>
  <c r="N20" i="7" s="1"/>
  <c r="L6" i="7"/>
  <c r="M6" i="7" s="1"/>
  <c r="N6" i="7" s="1"/>
  <c r="L67" i="7"/>
  <c r="M67" i="7" s="1"/>
  <c r="N67" i="7" s="1"/>
  <c r="L113" i="7"/>
  <c r="L58" i="7"/>
  <c r="M58" i="7" s="1"/>
  <c r="N58" i="7" s="1"/>
  <c r="L68" i="7"/>
  <c r="M68" i="7" s="1"/>
  <c r="L78" i="7"/>
  <c r="M78" i="7" s="1"/>
  <c r="N78" i="7" s="1"/>
  <c r="L112" i="7"/>
  <c r="L60" i="7"/>
  <c r="M60" i="7" s="1"/>
  <c r="N60" i="7" s="1"/>
  <c r="L69" i="7"/>
  <c r="M69" i="7" s="1"/>
  <c r="N69" i="7" s="1"/>
  <c r="L92" i="7"/>
  <c r="L72" i="7"/>
  <c r="M72" i="7" s="1"/>
  <c r="N72" i="7" s="1"/>
  <c r="L61" i="7"/>
  <c r="M61" i="7" s="1"/>
  <c r="N61" i="7" s="1"/>
  <c r="L27" i="7"/>
  <c r="L34" i="7"/>
  <c r="L43" i="7"/>
  <c r="L94" i="7"/>
  <c r="L16" i="7"/>
  <c r="M16" i="7" s="1"/>
  <c r="N16" i="7" s="1"/>
  <c r="L83" i="7"/>
  <c r="L13" i="7"/>
  <c r="L8" i="7"/>
  <c r="L44" i="7"/>
  <c r="L33" i="7"/>
  <c r="L73" i="7"/>
  <c r="M73" i="7" s="1"/>
  <c r="N73" i="7" s="1"/>
  <c r="L62" i="7"/>
  <c r="M62" i="7" s="1"/>
  <c r="N62" i="7" s="1"/>
  <c r="L87" i="7"/>
  <c r="L52" i="7"/>
  <c r="M52" i="7" s="1"/>
  <c r="N52" i="7" s="1"/>
  <c r="L12" i="7"/>
  <c r="L42" i="7"/>
  <c r="L102" i="7"/>
  <c r="L86" i="7"/>
  <c r="L96" i="7"/>
  <c r="L51" i="7"/>
  <c r="M51" i="7" s="1"/>
  <c r="N51" i="7" s="1"/>
  <c r="L32" i="7"/>
  <c r="L77" i="7"/>
  <c r="M77" i="7" s="1"/>
  <c r="N77" i="7" s="1"/>
  <c r="L82" i="7"/>
  <c r="L55" i="7"/>
  <c r="M55" i="7" s="1"/>
  <c r="N55" i="7" s="1"/>
  <c r="L106" i="7"/>
  <c r="L80" i="7"/>
  <c r="L30" i="7"/>
  <c r="L79" i="7"/>
  <c r="L21" i="7"/>
  <c r="M21" i="7" s="1"/>
  <c r="N21" i="7" s="1"/>
  <c r="L91" i="7"/>
  <c r="L41" i="7"/>
  <c r="L74" i="7"/>
  <c r="M74" i="7" s="1"/>
  <c r="N74" i="7" s="1"/>
  <c r="L35" i="7"/>
  <c r="L107" i="7"/>
  <c r="L56" i="7"/>
  <c r="M56" i="7" s="1"/>
  <c r="N56" i="7" s="1"/>
  <c r="L100" i="7"/>
  <c r="L89" i="7"/>
  <c r="L70" i="7"/>
  <c r="M70" i="7" s="1"/>
  <c r="N70" i="7" s="1"/>
  <c r="L111" i="7"/>
  <c r="L109" i="7"/>
  <c r="L76" i="7"/>
  <c r="M76" i="7" s="1"/>
  <c r="N76" i="7" s="1"/>
  <c r="L104" i="7"/>
  <c r="L117" i="7"/>
  <c r="L38" i="7"/>
  <c r="L22" i="7"/>
  <c r="M22" i="7" s="1"/>
  <c r="N22" i="7" s="1"/>
  <c r="L57" i="7"/>
  <c r="M57" i="7" s="1"/>
  <c r="N57" i="7" s="1"/>
  <c r="L46" i="7"/>
  <c r="L29" i="7"/>
  <c r="L28" i="7"/>
  <c r="L7" i="7"/>
  <c r="M7" i="7" s="1"/>
  <c r="N7" i="7" s="1"/>
  <c r="L19" i="7"/>
  <c r="M19" i="7" s="1"/>
  <c r="N19" i="7" s="1"/>
  <c r="L40" i="7"/>
  <c r="L63" i="7"/>
  <c r="M63" i="7" s="1"/>
  <c r="N63" i="7" s="1"/>
  <c r="L59" i="7"/>
  <c r="M59" i="7" s="1"/>
  <c r="N59" i="7" s="1"/>
  <c r="L23" i="7"/>
  <c r="M23" i="7" s="1"/>
  <c r="N23" i="7" s="1"/>
  <c r="L64" i="7"/>
  <c r="M64" i="7" s="1"/>
  <c r="N64" i="7" s="1"/>
  <c r="L15" i="7"/>
  <c r="L10" i="7"/>
  <c r="L81" i="7"/>
  <c r="L54" i="7"/>
  <c r="M54" i="7" s="1"/>
  <c r="N54" i="7" s="1"/>
  <c r="L50" i="7"/>
  <c r="M50" i="7" s="1"/>
  <c r="N50" i="7" s="1"/>
  <c r="L108" i="7"/>
  <c r="N48" i="7"/>
  <c r="N71" i="7"/>
  <c r="N68" i="7"/>
  <c r="Q78" i="7"/>
  <c r="F8" i="19"/>
  <c r="Q6" i="7"/>
  <c r="H82" i="17"/>
  <c r="H81" i="21"/>
  <c r="H85" i="18"/>
  <c r="H104" i="21"/>
  <c r="H86" i="14"/>
  <c r="H100" i="18"/>
  <c r="H86" i="21"/>
  <c r="H93" i="17"/>
  <c r="H98" i="18"/>
  <c r="H104" i="18"/>
  <c r="H85" i="14"/>
  <c r="H10" i="14"/>
  <c r="H96" i="21"/>
  <c r="H82" i="14"/>
  <c r="H90" i="14"/>
  <c r="H95" i="18"/>
  <c r="H93" i="18"/>
  <c r="H90" i="21"/>
  <c r="H105" i="14"/>
  <c r="H52" i="14"/>
  <c r="H87" i="14"/>
  <c r="H92" i="14"/>
  <c r="H80" i="14"/>
  <c r="H90" i="18"/>
  <c r="H77" i="14"/>
  <c r="H105" i="21"/>
  <c r="H115" i="17"/>
  <c r="H89" i="21"/>
  <c r="H8" i="18"/>
  <c r="H104" i="17"/>
  <c r="H102" i="14"/>
  <c r="G8" i="19"/>
  <c r="H89" i="18"/>
  <c r="H54" i="14"/>
  <c r="H51" i="14"/>
  <c r="H116" i="14"/>
  <c r="H62" i="14"/>
  <c r="H98" i="17"/>
  <c r="H100" i="21"/>
  <c r="H76" i="14"/>
  <c r="H90" i="17"/>
  <c r="H88" i="17"/>
  <c r="H58" i="14"/>
  <c r="H103" i="21"/>
  <c r="H81" i="17"/>
  <c r="H102" i="17"/>
  <c r="H82" i="21"/>
  <c r="H84" i="18"/>
  <c r="K6" i="7" l="1"/>
  <c r="H8" i="19"/>
  <c r="J63" i="7" l="1"/>
  <c r="K68" i="7" l="1"/>
  <c r="K63" i="7"/>
  <c r="T78" i="7"/>
  <c r="W78" i="7"/>
  <c r="K71" i="7"/>
  <c r="K65" i="7"/>
  <c r="K74" i="7"/>
  <c r="W110" i="7"/>
  <c r="W115" i="7"/>
  <c r="V76" i="7" l="1"/>
  <c r="W76" i="7" l="1"/>
  <c r="AG76" i="7" l="1"/>
  <c r="AH76" i="7"/>
  <c r="M15" i="7" l="1"/>
  <c r="N15" i="7" l="1"/>
  <c r="AA15" i="7" l="1"/>
  <c r="AB15" i="7"/>
  <c r="G8" i="7" l="1"/>
  <c r="G72" i="7"/>
  <c r="G60" i="7"/>
  <c r="G102" i="7"/>
  <c r="F8" i="7"/>
  <c r="F79" i="7"/>
  <c r="D30" i="7"/>
  <c r="C101" i="7"/>
  <c r="E104" i="7"/>
  <c r="E100" i="7"/>
  <c r="E31" i="7"/>
  <c r="C86" i="7"/>
  <c r="D100" i="7"/>
  <c r="C11" i="7"/>
  <c r="F85" i="7"/>
  <c r="E81" i="7"/>
  <c r="C82" i="7"/>
  <c r="E24" i="7"/>
  <c r="C62" i="7"/>
  <c r="F101" i="7"/>
  <c r="G61" i="7"/>
  <c r="C116" i="7"/>
  <c r="E80" i="7"/>
  <c r="E103" i="7"/>
  <c r="D93" i="7"/>
  <c r="G6" i="7"/>
  <c r="E118" i="7"/>
  <c r="E38" i="7"/>
  <c r="D26" i="7"/>
  <c r="G111" i="7"/>
  <c r="C53" i="7"/>
  <c r="E110" i="7"/>
  <c r="G75" i="7"/>
  <c r="C97" i="7"/>
  <c r="E16" i="7"/>
  <c r="G103" i="7"/>
  <c r="G67" i="7"/>
  <c r="F31" i="7"/>
  <c r="D103" i="7"/>
  <c r="E113" i="7"/>
  <c r="F19" i="7"/>
  <c r="F30" i="7"/>
  <c r="C90" i="7"/>
  <c r="E26" i="7"/>
  <c r="E96" i="7"/>
  <c r="C78" i="7"/>
  <c r="C81" i="7"/>
  <c r="G86" i="7"/>
  <c r="E14" i="7"/>
  <c r="F28" i="7"/>
  <c r="D109" i="7"/>
  <c r="C83" i="7"/>
  <c r="E92" i="7"/>
  <c r="E116" i="7"/>
  <c r="F118" i="7"/>
  <c r="F90" i="7"/>
  <c r="F102" i="7"/>
  <c r="F34" i="7"/>
  <c r="G87" i="7"/>
  <c r="C104" i="7"/>
  <c r="E89" i="7"/>
  <c r="F91" i="7"/>
  <c r="D112" i="7"/>
  <c r="G81" i="7"/>
  <c r="F112" i="7"/>
  <c r="G104" i="7"/>
  <c r="C111" i="7"/>
  <c r="D89" i="7"/>
  <c r="G100" i="7"/>
  <c r="C87" i="7"/>
  <c r="D88" i="7"/>
  <c r="C106" i="7"/>
  <c r="C76" i="7"/>
  <c r="G82" i="7"/>
  <c r="D83" i="7"/>
  <c r="E17" i="7"/>
  <c r="F14" i="7"/>
  <c r="F97" i="7"/>
  <c r="F104" i="7"/>
  <c r="C108" i="7"/>
  <c r="C105" i="7"/>
  <c r="C59" i="7"/>
  <c r="G55" i="7"/>
  <c r="F26" i="7"/>
  <c r="C60" i="7"/>
  <c r="F20" i="7"/>
  <c r="C84" i="7"/>
  <c r="C61" i="7"/>
  <c r="C107" i="7"/>
  <c r="E90" i="7"/>
  <c r="C118" i="7"/>
  <c r="F110" i="7"/>
  <c r="E93" i="7"/>
  <c r="G83" i="7"/>
  <c r="G79" i="7"/>
  <c r="D79" i="7"/>
  <c r="D8" i="7"/>
  <c r="F107" i="7"/>
  <c r="E27" i="7"/>
  <c r="F17" i="7"/>
  <c r="D12" i="7"/>
  <c r="G95" i="7"/>
  <c r="C72" i="7"/>
  <c r="G68" i="7"/>
  <c r="E40" i="7"/>
  <c r="F13" i="7"/>
  <c r="D102" i="7"/>
  <c r="G56" i="7"/>
  <c r="D110" i="7"/>
  <c r="F113" i="7"/>
  <c r="E97" i="7"/>
  <c r="G57" i="7"/>
  <c r="D29" i="7"/>
  <c r="F95" i="7"/>
  <c r="D96" i="7"/>
  <c r="E84" i="7"/>
  <c r="G84" i="7"/>
  <c r="G7" i="7"/>
  <c r="D113" i="7"/>
  <c r="C115" i="7"/>
  <c r="G53" i="7"/>
  <c r="D106" i="7"/>
  <c r="C88" i="7"/>
  <c r="E117" i="7"/>
  <c r="F80" i="7"/>
  <c r="E87" i="7"/>
  <c r="E34" i="7"/>
  <c r="G48" i="7"/>
  <c r="D118" i="7"/>
  <c r="G92" i="7"/>
  <c r="F11" i="7"/>
  <c r="G90" i="7"/>
  <c r="C10" i="7"/>
  <c r="D25" i="7"/>
  <c r="D28" i="7"/>
  <c r="E111" i="7"/>
  <c r="C112" i="7"/>
  <c r="G64" i="7"/>
  <c r="F82" i="7"/>
  <c r="E114" i="7"/>
  <c r="D108" i="7"/>
  <c r="C94" i="7"/>
  <c r="G51" i="7"/>
  <c r="C79" i="7"/>
  <c r="G54" i="7"/>
  <c r="F35" i="7"/>
  <c r="G69" i="7"/>
  <c r="G106" i="7"/>
  <c r="F99" i="7"/>
  <c r="C114" i="7"/>
  <c r="F81" i="7"/>
  <c r="E37" i="7"/>
  <c r="E79" i="7"/>
  <c r="F116" i="7"/>
  <c r="F114" i="7"/>
  <c r="F25" i="7"/>
  <c r="F84" i="7"/>
  <c r="D84" i="7"/>
  <c r="F10" i="7"/>
  <c r="D27" i="7"/>
  <c r="E25" i="7"/>
  <c r="C8" i="7"/>
  <c r="D9" i="7"/>
  <c r="E33" i="7"/>
  <c r="G105" i="7"/>
  <c r="E102" i="7"/>
  <c r="G116" i="7"/>
  <c r="G73" i="7"/>
  <c r="C91" i="7"/>
  <c r="F117" i="7"/>
  <c r="E106" i="7"/>
  <c r="E101" i="7"/>
  <c r="C109" i="7"/>
  <c r="C93" i="7"/>
  <c r="G118" i="7"/>
  <c r="E9" i="7"/>
  <c r="E30" i="7"/>
  <c r="E13" i="7"/>
  <c r="E85" i="7"/>
  <c r="G91" i="7"/>
  <c r="E98" i="7"/>
  <c r="D107" i="7"/>
  <c r="F108" i="7"/>
  <c r="F87" i="7"/>
  <c r="F15" i="7"/>
  <c r="D114" i="7"/>
  <c r="G93" i="7"/>
  <c r="G96" i="7"/>
  <c r="F100" i="7"/>
  <c r="E95" i="7"/>
  <c r="F24" i="7"/>
  <c r="E29" i="7"/>
  <c r="G71" i="7"/>
  <c r="C57" i="7"/>
  <c r="D117" i="7"/>
  <c r="G89" i="7"/>
  <c r="D80" i="7"/>
  <c r="E15" i="7"/>
  <c r="D111" i="7"/>
  <c r="E28" i="7"/>
  <c r="C85" i="7"/>
  <c r="F23" i="7"/>
  <c r="G99" i="7"/>
  <c r="G94" i="7"/>
  <c r="F33" i="7"/>
  <c r="D91" i="7"/>
  <c r="E94" i="7"/>
  <c r="F98" i="7"/>
  <c r="G74" i="7"/>
  <c r="C66" i="7"/>
  <c r="D85" i="7"/>
  <c r="F9" i="7"/>
  <c r="C51" i="7"/>
  <c r="G88" i="7"/>
  <c r="D98" i="7"/>
  <c r="C92" i="7"/>
  <c r="D81" i="7"/>
  <c r="D86" i="7"/>
  <c r="D82" i="7"/>
  <c r="C52" i="7"/>
  <c r="D13" i="7"/>
  <c r="E115" i="7"/>
  <c r="D99" i="7"/>
  <c r="F89" i="7"/>
  <c r="E88" i="7"/>
  <c r="D87" i="7"/>
  <c r="F111" i="7"/>
  <c r="E112" i="7"/>
  <c r="F96" i="7"/>
  <c r="D104" i="7"/>
  <c r="G80" i="7"/>
  <c r="D14" i="7"/>
  <c r="C9" i="7"/>
  <c r="D115" i="7"/>
  <c r="F16" i="7"/>
  <c r="D11" i="7"/>
  <c r="C80" i="7"/>
  <c r="G66" i="7"/>
  <c r="C113" i="7"/>
  <c r="E11" i="7"/>
  <c r="F109" i="7"/>
  <c r="F12" i="7"/>
  <c r="E12" i="7"/>
  <c r="F92" i="7"/>
  <c r="F94" i="7"/>
  <c r="F27" i="7"/>
  <c r="G63" i="7"/>
  <c r="C110" i="7"/>
  <c r="F18" i="7"/>
  <c r="C100" i="7"/>
  <c r="F83" i="7"/>
  <c r="G97" i="7"/>
  <c r="C55" i="7"/>
  <c r="C56" i="7"/>
  <c r="C54" i="7"/>
  <c r="C117" i="7"/>
  <c r="D116" i="7"/>
  <c r="C89" i="7"/>
  <c r="D24" i="7"/>
  <c r="C75" i="7"/>
  <c r="E108" i="7"/>
  <c r="D10" i="7"/>
  <c r="F22" i="7"/>
  <c r="G117" i="7"/>
  <c r="F29" i="7"/>
  <c r="C58" i="7"/>
  <c r="E35" i="7"/>
  <c r="E109" i="7"/>
  <c r="F115" i="7"/>
  <c r="C69" i="7"/>
  <c r="C77" i="7"/>
  <c r="E41" i="7"/>
  <c r="E82" i="7"/>
  <c r="C98" i="7"/>
  <c r="G58" i="7"/>
  <c r="E91" i="7"/>
  <c r="G49" i="7"/>
  <c r="C99" i="7"/>
  <c r="G59" i="7"/>
  <c r="E32" i="7"/>
  <c r="G101" i="7"/>
  <c r="F86" i="7"/>
  <c r="G52" i="7"/>
  <c r="D95" i="7"/>
  <c r="G98" i="7"/>
  <c r="D92" i="7"/>
  <c r="E10" i="7"/>
  <c r="G50" i="7"/>
  <c r="E99" i="7"/>
  <c r="C95" i="7"/>
  <c r="D31" i="7"/>
  <c r="E83" i="7"/>
  <c r="F105" i="7"/>
  <c r="E105" i="7"/>
  <c r="E107" i="7"/>
  <c r="G85" i="7"/>
  <c r="D97" i="7"/>
  <c r="D94" i="7"/>
  <c r="F88" i="7"/>
  <c r="D105" i="7"/>
  <c r="C103" i="7"/>
  <c r="D90" i="7"/>
  <c r="C96" i="7"/>
  <c r="C102" i="7"/>
  <c r="E39" i="7"/>
  <c r="F93" i="7"/>
  <c r="D101" i="7"/>
  <c r="E36" i="7"/>
  <c r="G70" i="7"/>
  <c r="F106" i="7"/>
  <c r="F32" i="7"/>
  <c r="F21" i="7"/>
  <c r="C12" i="7"/>
  <c r="G65" i="7"/>
  <c r="F103" i="7"/>
  <c r="E8" i="7"/>
  <c r="E86" i="7"/>
  <c r="D6" i="2" l="1"/>
  <c r="I46" i="17"/>
  <c r="I45" i="17"/>
  <c r="I44" i="17"/>
  <c r="I24" i="17"/>
  <c r="I26" i="17"/>
  <c r="I28" i="17"/>
  <c r="I30" i="17"/>
  <c r="I32" i="17"/>
  <c r="I34" i="17"/>
  <c r="I25" i="17"/>
  <c r="I27" i="17"/>
  <c r="I29" i="17"/>
  <c r="I31" i="17"/>
  <c r="I33" i="17"/>
  <c r="I35" i="17"/>
  <c r="I68" i="19"/>
  <c r="I67" i="19"/>
  <c r="I52" i="14"/>
  <c r="I106" i="14"/>
  <c r="I92" i="21"/>
  <c r="I90" i="19"/>
  <c r="I80" i="18"/>
  <c r="I107" i="18"/>
  <c r="I87" i="17"/>
  <c r="I40" i="18"/>
  <c r="I90" i="21"/>
  <c r="I16" i="18"/>
  <c r="I114" i="17"/>
  <c r="I117" i="18"/>
  <c r="I118" i="14"/>
  <c r="I14" i="17"/>
  <c r="I66" i="19"/>
  <c r="I86" i="17"/>
  <c r="I63" i="19"/>
  <c r="I16" i="21"/>
  <c r="I93" i="14"/>
  <c r="I83" i="18"/>
  <c r="I105" i="17"/>
  <c r="I102" i="21"/>
  <c r="I13" i="18"/>
  <c r="I32" i="21"/>
  <c r="I87" i="21"/>
  <c r="I72" i="19"/>
  <c r="I118" i="18"/>
  <c r="I111" i="14"/>
  <c r="I98" i="17"/>
  <c r="I113" i="17"/>
  <c r="I101" i="21"/>
  <c r="I102" i="14"/>
  <c r="I84" i="17"/>
  <c r="I58" i="19"/>
  <c r="I76" i="14"/>
  <c r="I71" i="19"/>
  <c r="I117" i="21"/>
  <c r="I100" i="18"/>
  <c r="I35" i="18"/>
  <c r="I95" i="19"/>
  <c r="I12" i="21"/>
  <c r="I59" i="19"/>
  <c r="I112" i="17"/>
  <c r="I11" i="21"/>
  <c r="I94" i="21"/>
  <c r="I14" i="21"/>
  <c r="I116" i="21"/>
  <c r="I116" i="19"/>
  <c r="I102" i="19"/>
  <c r="I13" i="21"/>
  <c r="I66" i="14"/>
  <c r="I105" i="21"/>
  <c r="I110" i="14"/>
  <c r="I107" i="14"/>
  <c r="I88" i="19"/>
  <c r="I81" i="18"/>
  <c r="I95" i="18"/>
  <c r="I104" i="14"/>
  <c r="I7" i="19"/>
  <c r="I12" i="18"/>
  <c r="I104" i="21"/>
  <c r="I60" i="14"/>
  <c r="I93" i="17"/>
  <c r="I104" i="17"/>
  <c r="I111" i="21"/>
  <c r="I34" i="18"/>
  <c r="I90" i="18"/>
  <c r="I94" i="17"/>
  <c r="I103" i="17"/>
  <c r="I42" i="17"/>
  <c r="I23" i="21"/>
  <c r="I39" i="17"/>
  <c r="I100" i="17"/>
  <c r="I39" i="18"/>
  <c r="I30" i="21"/>
  <c r="I106" i="17"/>
  <c r="I99" i="19"/>
  <c r="I97" i="17"/>
  <c r="I82" i="17"/>
  <c r="I110" i="18"/>
  <c r="I80" i="14"/>
  <c r="I88" i="21"/>
  <c r="I103" i="19"/>
  <c r="I118" i="19"/>
  <c r="I53" i="19"/>
  <c r="I20" i="21"/>
  <c r="I69" i="14"/>
  <c r="I111" i="19"/>
  <c r="I15" i="18"/>
  <c r="I62" i="14"/>
  <c r="I96" i="21"/>
  <c r="I96" i="14"/>
  <c r="I86" i="19"/>
  <c r="I101" i="18"/>
  <c r="I8" i="19"/>
  <c r="I84" i="19"/>
  <c r="I73" i="19"/>
  <c r="I101" i="14"/>
  <c r="I83" i="14"/>
  <c r="I89" i="18"/>
  <c r="I14" i="18"/>
  <c r="I96" i="19"/>
  <c r="I97" i="18"/>
  <c r="I43" i="17"/>
  <c r="I69" i="19"/>
  <c r="I100" i="14"/>
  <c r="I84" i="21"/>
  <c r="I79" i="21"/>
  <c r="I90" i="17"/>
  <c r="I37" i="18"/>
  <c r="I107" i="17"/>
  <c r="I104" i="19"/>
  <c r="I30" i="18"/>
  <c r="I74" i="19"/>
  <c r="I92" i="18"/>
  <c r="I10" i="14"/>
  <c r="I94" i="14"/>
  <c r="I92" i="14"/>
  <c r="I40" i="17"/>
  <c r="I41" i="18"/>
  <c r="I96" i="18"/>
  <c r="I101" i="17"/>
  <c r="I81" i="21"/>
  <c r="I18" i="21"/>
  <c r="I84" i="18"/>
  <c r="I98" i="21"/>
  <c r="I85" i="21"/>
  <c r="I38" i="18"/>
  <c r="I112" i="14"/>
  <c r="I101" i="19"/>
  <c r="I82" i="14"/>
  <c r="I103" i="21"/>
  <c r="I8" i="21"/>
  <c r="I99" i="21"/>
  <c r="I93" i="19"/>
  <c r="I106" i="19"/>
  <c r="I115" i="17"/>
  <c r="I91" i="14"/>
  <c r="I110" i="17"/>
  <c r="I11" i="18"/>
  <c r="I36" i="18"/>
  <c r="I98" i="14"/>
  <c r="I60" i="19"/>
  <c r="I96" i="17"/>
  <c r="I113" i="21"/>
  <c r="I113" i="18"/>
  <c r="I92" i="17"/>
  <c r="I117" i="14"/>
  <c r="I95" i="14"/>
  <c r="I12" i="14"/>
  <c r="I57" i="14"/>
  <c r="I26" i="18"/>
  <c r="I17" i="21"/>
  <c r="I54" i="14"/>
  <c r="I50" i="19"/>
  <c r="I91" i="21"/>
  <c r="I11" i="17"/>
  <c r="I85" i="14"/>
  <c r="I26" i="21"/>
  <c r="I55" i="19"/>
  <c r="I25" i="18"/>
  <c r="I49" i="19"/>
  <c r="I27" i="18"/>
  <c r="I31" i="21"/>
  <c r="I79" i="14"/>
  <c r="I116" i="17"/>
  <c r="I117" i="17"/>
  <c r="I97" i="19"/>
  <c r="I51" i="14"/>
  <c r="I117" i="19"/>
  <c r="I105" i="18"/>
  <c r="I8" i="18"/>
  <c r="I88" i="17"/>
  <c r="I55" i="14"/>
  <c r="I109" i="17"/>
  <c r="I79" i="18"/>
  <c r="I24" i="21"/>
  <c r="I24" i="18"/>
  <c r="I79" i="19"/>
  <c r="I94" i="18"/>
  <c r="I95" i="21"/>
  <c r="I29" i="18"/>
  <c r="I8" i="14"/>
  <c r="I106" i="21"/>
  <c r="I61" i="14"/>
  <c r="I80" i="17"/>
  <c r="I103" i="14"/>
  <c r="I85" i="17"/>
  <c r="I95" i="17"/>
  <c r="I28" i="18"/>
  <c r="I32" i="18"/>
  <c r="I34" i="21"/>
  <c r="I82" i="18"/>
  <c r="I100" i="21"/>
  <c r="I11" i="14"/>
  <c r="I94" i="19"/>
  <c r="I112" i="18"/>
  <c r="I113" i="14"/>
  <c r="I10" i="18"/>
  <c r="I89" i="14"/>
  <c r="I102" i="18"/>
  <c r="I98" i="18"/>
  <c r="I28" i="21"/>
  <c r="I92" i="19"/>
  <c r="I106" i="18"/>
  <c r="I108" i="14"/>
  <c r="I81" i="17"/>
  <c r="I17" i="18"/>
  <c r="I83" i="19"/>
  <c r="I116" i="18"/>
  <c r="I6" i="19"/>
  <c r="I102" i="17"/>
  <c r="I35" i="21"/>
  <c r="I51" i="19"/>
  <c r="I75" i="19"/>
  <c r="I89" i="19"/>
  <c r="I29" i="21"/>
  <c r="I99" i="18"/>
  <c r="I86" i="21"/>
  <c r="I83" i="17"/>
  <c r="I114" i="18"/>
  <c r="I64" i="19"/>
  <c r="I80" i="19"/>
  <c r="I77" i="14"/>
  <c r="I90" i="14"/>
  <c r="I86" i="18"/>
  <c r="I21" i="21"/>
  <c r="I56" i="14"/>
  <c r="I37" i="17"/>
  <c r="I97" i="14"/>
  <c r="I8" i="17"/>
  <c r="I116" i="14"/>
  <c r="I33" i="21"/>
  <c r="I115" i="18"/>
  <c r="I79" i="17"/>
  <c r="I41" i="17"/>
  <c r="I86" i="14"/>
  <c r="I107" i="21"/>
  <c r="I93" i="21"/>
  <c r="I54" i="19"/>
  <c r="I110" i="21"/>
  <c r="I99" i="17"/>
  <c r="I81" i="14"/>
  <c r="I91" i="18"/>
  <c r="I89" i="21"/>
  <c r="I111" i="17"/>
  <c r="I85" i="19"/>
  <c r="I65" i="19"/>
  <c r="I12" i="17"/>
  <c r="I87" i="14"/>
  <c r="I114" i="21"/>
  <c r="I104" i="18"/>
  <c r="I98" i="19"/>
  <c r="I13" i="17"/>
  <c r="I33" i="18"/>
  <c r="I111" i="18"/>
  <c r="I115" i="21"/>
  <c r="I10" i="17"/>
  <c r="I91" i="19"/>
  <c r="I100" i="19"/>
  <c r="I91" i="17"/>
  <c r="I108" i="17"/>
  <c r="I9" i="21"/>
  <c r="I93" i="18"/>
  <c r="I38" i="17"/>
  <c r="I99" i="14"/>
  <c r="I118" i="17"/>
  <c r="I70" i="19"/>
  <c r="I82" i="19"/>
  <c r="I88" i="18"/>
  <c r="I75" i="14"/>
  <c r="I82" i="21"/>
  <c r="I9" i="14"/>
  <c r="I109" i="21"/>
  <c r="I61" i="19"/>
  <c r="I114" i="14"/>
  <c r="I84" i="14"/>
  <c r="I56" i="19"/>
  <c r="I105" i="14"/>
  <c r="I109" i="14"/>
  <c r="I78" i="14"/>
  <c r="I103" i="18"/>
  <c r="I36" i="17"/>
  <c r="I48" i="19"/>
  <c r="I53" i="14"/>
  <c r="I27" i="21"/>
  <c r="I87" i="18"/>
  <c r="I108" i="18"/>
  <c r="I15" i="21"/>
  <c r="I80" i="21"/>
  <c r="I85" i="18"/>
  <c r="I59" i="14"/>
  <c r="I105" i="19"/>
  <c r="I88" i="14"/>
  <c r="I109" i="18"/>
  <c r="I115" i="14"/>
  <c r="I10" i="21"/>
  <c r="I57" i="19"/>
  <c r="I58" i="14"/>
  <c r="I108" i="21"/>
  <c r="I22" i="21"/>
  <c r="I118" i="21"/>
  <c r="I89" i="17"/>
  <c r="I81" i="19"/>
  <c r="I25" i="21"/>
  <c r="I83" i="21"/>
  <c r="I9" i="18"/>
  <c r="I9" i="17"/>
  <c r="I112" i="21"/>
  <c r="I97" i="21"/>
  <c r="I52" i="19"/>
  <c r="I87" i="19"/>
  <c r="I19" i="21"/>
  <c r="I72" i="14"/>
  <c r="I31" i="18"/>
  <c r="M36" i="7" l="1"/>
  <c r="M38" i="7"/>
  <c r="M41" i="7"/>
  <c r="M37" i="7"/>
  <c r="M40" i="7"/>
  <c r="M43" i="7"/>
  <c r="M39" i="7"/>
  <c r="M42" i="7"/>
  <c r="M35" i="7"/>
  <c r="M33" i="7"/>
  <c r="M31" i="7"/>
  <c r="M29" i="7"/>
  <c r="M27" i="7"/>
  <c r="M25" i="7"/>
  <c r="M34" i="7"/>
  <c r="M32" i="7"/>
  <c r="M30" i="7"/>
  <c r="M28" i="7"/>
  <c r="M26" i="7"/>
  <c r="M24" i="7"/>
  <c r="M44" i="7"/>
  <c r="M45" i="7"/>
  <c r="M46" i="7"/>
  <c r="P31" i="7"/>
  <c r="J72" i="7"/>
  <c r="S19" i="7"/>
  <c r="V87" i="7"/>
  <c r="V52" i="7"/>
  <c r="S97" i="7"/>
  <c r="S112" i="7"/>
  <c r="M9" i="7"/>
  <c r="P9" i="7"/>
  <c r="S83" i="7"/>
  <c r="S25" i="7"/>
  <c r="V81" i="7"/>
  <c r="M89" i="7"/>
  <c r="S118" i="7"/>
  <c r="S22" i="7"/>
  <c r="S108" i="7"/>
  <c r="J58" i="7"/>
  <c r="V57" i="7"/>
  <c r="S10" i="7"/>
  <c r="J115" i="7"/>
  <c r="P109" i="7"/>
  <c r="J88" i="7"/>
  <c r="V105" i="7"/>
  <c r="J59" i="7"/>
  <c r="P85" i="7"/>
  <c r="S80" i="7"/>
  <c r="S15" i="7"/>
  <c r="P108" i="7"/>
  <c r="P87" i="7"/>
  <c r="S27" i="7"/>
  <c r="J53" i="7"/>
  <c r="V48" i="7"/>
  <c r="P103" i="7"/>
  <c r="J78" i="7"/>
  <c r="J109" i="7"/>
  <c r="J105" i="7"/>
  <c r="V56" i="7"/>
  <c r="J84" i="7"/>
  <c r="J114" i="7"/>
  <c r="V61" i="7"/>
  <c r="S109" i="7"/>
  <c r="J9" i="7"/>
  <c r="S82" i="7"/>
  <c r="J75" i="7"/>
  <c r="P88" i="7"/>
  <c r="V82" i="7"/>
  <c r="V70" i="7"/>
  <c r="M118" i="7"/>
  <c r="J99" i="7"/>
  <c r="P93" i="7"/>
  <c r="S9" i="7"/>
  <c r="M108" i="7"/>
  <c r="M91" i="7"/>
  <c r="V100" i="7"/>
  <c r="V91" i="7"/>
  <c r="M10" i="7"/>
  <c r="S115" i="7"/>
  <c r="P111" i="7"/>
  <c r="P33" i="7"/>
  <c r="M13" i="7"/>
  <c r="V98" i="7"/>
  <c r="P104" i="7"/>
  <c r="S114" i="7"/>
  <c r="J87" i="7"/>
  <c r="M12" i="7"/>
  <c r="V65" i="7"/>
  <c r="V85" i="7"/>
  <c r="M111" i="7"/>
  <c r="S89" i="7"/>
  <c r="P91" i="7"/>
  <c r="J81" i="7"/>
  <c r="M99" i="7"/>
  <c r="S110" i="7"/>
  <c r="V54" i="7"/>
  <c r="S93" i="7"/>
  <c r="S107" i="7"/>
  <c r="J86" i="7"/>
  <c r="M79" i="7"/>
  <c r="P115" i="7"/>
  <c r="S33" i="7"/>
  <c r="J116" i="7"/>
  <c r="M8" i="7"/>
  <c r="J97" i="7"/>
  <c r="J56" i="7"/>
  <c r="S21" i="7"/>
  <c r="P86" i="7"/>
  <c r="J90" i="7"/>
  <c r="J77" i="7"/>
  <c r="V80" i="7"/>
  <c r="V64" i="7"/>
  <c r="P114" i="7"/>
  <c r="M83" i="7"/>
  <c r="S86" i="7"/>
  <c r="P99" i="7"/>
  <c r="S29" i="7"/>
  <c r="V89" i="7"/>
  <c r="V75" i="7"/>
  <c r="V51" i="7"/>
  <c r="S35" i="7"/>
  <c r="M102" i="7"/>
  <c r="V6" i="7"/>
  <c r="P116" i="7"/>
  <c r="V83" i="7"/>
  <c r="P17" i="7"/>
  <c r="M81" i="7"/>
  <c r="J108" i="7"/>
  <c r="P106" i="7"/>
  <c r="V92" i="7"/>
  <c r="S28" i="7"/>
  <c r="P98" i="7"/>
  <c r="P102" i="7"/>
  <c r="J89" i="7"/>
  <c r="P10" i="7"/>
  <c r="J113" i="7"/>
  <c r="P112" i="7"/>
  <c r="V94" i="7"/>
  <c r="J11" i="7"/>
  <c r="S100" i="7"/>
  <c r="P82" i="7"/>
  <c r="S34" i="7"/>
  <c r="P32" i="7"/>
  <c r="P28" i="7"/>
  <c r="M95" i="7"/>
  <c r="M85" i="7"/>
  <c r="J103" i="7"/>
  <c r="M80" i="7"/>
  <c r="J61" i="7"/>
  <c r="S106" i="7"/>
  <c r="J8" i="7"/>
  <c r="P29" i="7"/>
  <c r="S95" i="7"/>
  <c r="P94" i="7"/>
  <c r="V79" i="7"/>
  <c r="P24" i="7"/>
  <c r="S24" i="7"/>
  <c r="P79" i="7"/>
  <c r="M109" i="7"/>
  <c r="J55" i="7"/>
  <c r="M88" i="7"/>
  <c r="P8" i="7"/>
  <c r="P105" i="7"/>
  <c r="V117" i="7"/>
  <c r="J51" i="7"/>
  <c r="V97" i="7"/>
  <c r="M117" i="7"/>
  <c r="M116" i="7"/>
  <c r="J79" i="7"/>
  <c r="S31" i="7"/>
  <c r="P27" i="7"/>
  <c r="V49" i="7"/>
  <c r="P25" i="7"/>
  <c r="V55" i="7"/>
  <c r="S26" i="7"/>
  <c r="J85" i="7"/>
  <c r="M11" i="7"/>
  <c r="S91" i="7"/>
  <c r="V50" i="7"/>
  <c r="J54" i="7"/>
  <c r="S17" i="7"/>
  <c r="P26" i="7"/>
  <c r="J57" i="7"/>
  <c r="J12" i="7"/>
  <c r="J95" i="7"/>
  <c r="J117" i="7"/>
  <c r="M92" i="7"/>
  <c r="P113" i="7"/>
  <c r="S113" i="7"/>
  <c r="M96" i="7"/>
  <c r="V60" i="7"/>
  <c r="J98" i="7"/>
  <c r="P36" i="7"/>
  <c r="P11" i="7"/>
  <c r="M110" i="7"/>
  <c r="J91" i="7"/>
  <c r="M115" i="7"/>
  <c r="V106" i="7"/>
  <c r="V93" i="7"/>
  <c r="S99" i="7"/>
  <c r="S8" i="7"/>
  <c r="S103" i="7"/>
  <c r="J82" i="7"/>
  <c r="V101" i="7"/>
  <c r="J112" i="7"/>
  <c r="P38" i="7"/>
  <c r="S85" i="7"/>
  <c r="S98" i="7"/>
  <c r="P84" i="7"/>
  <c r="S18" i="7"/>
  <c r="S81" i="7"/>
  <c r="M101" i="7"/>
  <c r="P96" i="7"/>
  <c r="P41" i="7"/>
  <c r="J92" i="7"/>
  <c r="J94" i="7"/>
  <c r="J10" i="7"/>
  <c r="P92" i="7"/>
  <c r="V74" i="7"/>
  <c r="P30" i="7"/>
  <c r="V104" i="7"/>
  <c r="M107" i="7"/>
  <c r="P37" i="7"/>
  <c r="M90" i="7"/>
  <c r="S79" i="7"/>
  <c r="S84" i="7"/>
  <c r="J100" i="7"/>
  <c r="V69" i="7"/>
  <c r="P97" i="7"/>
  <c r="V96" i="7"/>
  <c r="P14" i="7"/>
  <c r="P89" i="7"/>
  <c r="J83" i="7"/>
  <c r="J101" i="7"/>
  <c r="V73" i="7"/>
  <c r="V84" i="7"/>
  <c r="V8" i="7"/>
  <c r="P101" i="7"/>
  <c r="V86" i="7"/>
  <c r="J96" i="7"/>
  <c r="S96" i="7"/>
  <c r="J62" i="7"/>
  <c r="P15" i="7"/>
  <c r="V111" i="7"/>
  <c r="J69" i="7"/>
  <c r="S20" i="7"/>
  <c r="V53" i="7"/>
  <c r="V118" i="7"/>
  <c r="V103" i="7"/>
  <c r="S88" i="7"/>
  <c r="J80" i="7"/>
  <c r="P110" i="7"/>
  <c r="M82" i="7"/>
  <c r="M97" i="7"/>
  <c r="V99" i="7"/>
  <c r="M106" i="7"/>
  <c r="S30" i="7"/>
  <c r="P39" i="7"/>
  <c r="M100" i="7"/>
  <c r="S23" i="7"/>
  <c r="M103" i="7"/>
  <c r="M94" i="7"/>
  <c r="P90" i="7"/>
  <c r="P34" i="7"/>
  <c r="S111" i="7"/>
  <c r="M104" i="7"/>
  <c r="M93" i="7"/>
  <c r="J60" i="7"/>
  <c r="S104" i="7"/>
  <c r="P12" i="7"/>
  <c r="V7" i="7"/>
  <c r="J104" i="7"/>
  <c r="P95" i="7"/>
  <c r="P81" i="7"/>
  <c r="V88" i="7"/>
  <c r="J107" i="7"/>
  <c r="J110" i="7"/>
  <c r="S105" i="7"/>
  <c r="J66" i="7"/>
  <c r="S13" i="7"/>
  <c r="V102" i="7"/>
  <c r="V116" i="7"/>
  <c r="S116" i="7"/>
  <c r="S14" i="7"/>
  <c r="S94" i="7"/>
  <c r="S11" i="7"/>
  <c r="M112" i="7"/>
  <c r="V59" i="7"/>
  <c r="S12" i="7"/>
  <c r="V95" i="7"/>
  <c r="P35" i="7"/>
  <c r="P100" i="7"/>
  <c r="S117" i="7"/>
  <c r="V71" i="7"/>
  <c r="J76" i="7"/>
  <c r="V58" i="7"/>
  <c r="M84" i="7"/>
  <c r="J102" i="7"/>
  <c r="S101" i="7"/>
  <c r="M113" i="7"/>
  <c r="M98" i="7"/>
  <c r="J111" i="7"/>
  <c r="P118" i="7"/>
  <c r="V72" i="7"/>
  <c r="S87" i="7"/>
  <c r="S32" i="7"/>
  <c r="P13" i="7"/>
  <c r="S102" i="7"/>
  <c r="M105" i="7"/>
  <c r="P83" i="7"/>
  <c r="J93" i="7"/>
  <c r="S16" i="7"/>
  <c r="V63" i="7"/>
  <c r="M86" i="7"/>
  <c r="V66" i="7"/>
  <c r="M14" i="7"/>
  <c r="J118" i="7"/>
  <c r="P117" i="7"/>
  <c r="M114" i="7"/>
  <c r="P16" i="7"/>
  <c r="S90" i="7"/>
  <c r="P40" i="7"/>
  <c r="M87" i="7"/>
  <c r="P107" i="7"/>
  <c r="P80" i="7"/>
  <c r="V90" i="7"/>
  <c r="S92" i="7"/>
  <c r="J106" i="7"/>
  <c r="J52" i="7"/>
  <c r="V67" i="7"/>
  <c r="V68" i="7"/>
  <c r="AA36" i="7"/>
  <c r="AL36" i="7"/>
  <c r="AA35" i="7"/>
  <c r="AL35" i="7"/>
  <c r="AL30" i="7"/>
  <c r="AJ72" i="7"/>
  <c r="AP83" i="7"/>
  <c r="AR57" i="7"/>
  <c r="AP80" i="7"/>
  <c r="AJ78" i="7"/>
  <c r="AJ9" i="7"/>
  <c r="AN93" i="7"/>
  <c r="AN111" i="7"/>
  <c r="AR65" i="7"/>
  <c r="AR54" i="7"/>
  <c r="AL8" i="7"/>
  <c r="AR64" i="7"/>
  <c r="AR51" i="7"/>
  <c r="AJ108" i="7"/>
  <c r="AJ113" i="7"/>
  <c r="AN28" i="7"/>
  <c r="AN29" i="7"/>
  <c r="AJ55" i="7"/>
  <c r="AL116" i="7"/>
  <c r="AJ85" i="7"/>
  <c r="AJ12" i="7"/>
  <c r="AJ98" i="7"/>
  <c r="AP99" i="7"/>
  <c r="AP98" i="7"/>
  <c r="AJ94" i="7"/>
  <c r="AL90" i="7"/>
  <c r="AN89" i="7"/>
  <c r="AJ96" i="7"/>
  <c r="AR118" i="7"/>
  <c r="AL106" i="7"/>
  <c r="AN34" i="7"/>
  <c r="AJ104" i="7"/>
  <c r="AP13" i="7"/>
  <c r="AR59" i="7"/>
  <c r="AR58" i="7"/>
  <c r="AR72" i="7"/>
  <c r="AP16" i="7"/>
  <c r="AN16" i="7"/>
  <c r="AJ106" i="7"/>
  <c r="AP9" i="7"/>
  <c r="AN114" i="7"/>
  <c r="AN106" i="7"/>
  <c r="AL95" i="7"/>
  <c r="AP95" i="7"/>
  <c r="AJ79" i="7"/>
  <c r="AL11" i="7"/>
  <c r="AN36" i="7"/>
  <c r="AN84" i="7"/>
  <c r="AJ10" i="7"/>
  <c r="AJ83" i="7"/>
  <c r="AR103" i="7"/>
  <c r="AP30" i="7"/>
  <c r="AN95" i="7"/>
  <c r="AR102" i="7"/>
  <c r="AL84" i="7"/>
  <c r="AP87" i="7"/>
  <c r="AP90" i="7"/>
  <c r="AA41" i="7"/>
  <c r="AL41" i="7"/>
  <c r="AL26" i="7"/>
  <c r="AR87" i="7"/>
  <c r="AR81" i="7"/>
  <c r="AN108" i="7"/>
  <c r="AJ75" i="7"/>
  <c r="AL111" i="7"/>
  <c r="AJ56" i="7"/>
  <c r="AL102" i="7"/>
  <c r="AR94" i="7"/>
  <c r="AN94" i="7"/>
  <c r="AP31" i="7"/>
  <c r="AJ117" i="7"/>
  <c r="AN11" i="7"/>
  <c r="AP18" i="7"/>
  <c r="AP84" i="7"/>
  <c r="AJ62" i="7"/>
  <c r="AL104" i="7"/>
  <c r="AN81" i="7"/>
  <c r="AR95" i="7"/>
  <c r="AP32" i="7"/>
  <c r="AN40" i="7"/>
  <c r="AL29" i="7"/>
  <c r="AL24" i="7"/>
  <c r="AL89" i="7"/>
  <c r="AN87" i="7"/>
  <c r="AN88" i="7"/>
  <c r="AR98" i="7"/>
  <c r="AJ86" i="7"/>
  <c r="AP86" i="7"/>
  <c r="AP28" i="7"/>
  <c r="AJ11" i="7"/>
  <c r="AR79" i="7"/>
  <c r="AR50" i="7"/>
  <c r="AP81" i="7"/>
  <c r="AJ100" i="7"/>
  <c r="AN15" i="7"/>
  <c r="AL93" i="7"/>
  <c r="AN35" i="7"/>
  <c r="AP101" i="7"/>
  <c r="AL87" i="7"/>
  <c r="AL27" i="7"/>
  <c r="AP118" i="7"/>
  <c r="AP27" i="7"/>
  <c r="AR82" i="7"/>
  <c r="AN104" i="7"/>
  <c r="AN86" i="7"/>
  <c r="AN99" i="7"/>
  <c r="AL80" i="7"/>
  <c r="AR49" i="7"/>
  <c r="AN113" i="7"/>
  <c r="AR101" i="7"/>
  <c r="AR69" i="7"/>
  <c r="AP23" i="7"/>
  <c r="AN100" i="7"/>
  <c r="AL113" i="7"/>
  <c r="AN107" i="7"/>
  <c r="AA43" i="7"/>
  <c r="AL43" i="7"/>
  <c r="AP112" i="7"/>
  <c r="AR105" i="7"/>
  <c r="AR70" i="7"/>
  <c r="AJ81" i="7"/>
  <c r="AP29" i="7"/>
  <c r="AN82" i="7"/>
  <c r="AP24" i="7"/>
  <c r="AP17" i="7"/>
  <c r="AR104" i="7"/>
  <c r="AJ69" i="7"/>
  <c r="AJ110" i="7"/>
  <c r="AL98" i="7"/>
  <c r="AN80" i="7"/>
  <c r="AA46" i="7"/>
  <c r="AL46" i="7"/>
  <c r="AA38" i="7"/>
  <c r="AL38" i="7"/>
  <c r="AA33" i="7"/>
  <c r="AL33" i="7"/>
  <c r="AL28" i="7"/>
  <c r="AP19" i="7"/>
  <c r="AP25" i="7"/>
  <c r="AP10" i="7"/>
  <c r="AP15" i="7"/>
  <c r="AJ109" i="7"/>
  <c r="AP82" i="7"/>
  <c r="AN33" i="7"/>
  <c r="AR85" i="7"/>
  <c r="AP93" i="7"/>
  <c r="AJ97" i="7"/>
  <c r="AP35" i="7"/>
  <c r="AN112" i="7"/>
  <c r="AL88" i="7"/>
  <c r="AJ95" i="7"/>
  <c r="AP8" i="7"/>
  <c r="AP79" i="7"/>
  <c r="AP96" i="7"/>
  <c r="AP111" i="7"/>
  <c r="AP12" i="7"/>
  <c r="AR63" i="7"/>
  <c r="AJ52" i="7"/>
  <c r="AL31" i="7"/>
  <c r="AJ115" i="7"/>
  <c r="AJ105" i="7"/>
  <c r="AL108" i="7"/>
  <c r="AL13" i="7"/>
  <c r="AP107" i="7"/>
  <c r="AL83" i="7"/>
  <c r="AR92" i="7"/>
  <c r="AL85" i="7"/>
  <c r="AN8" i="7"/>
  <c r="AP91" i="7"/>
  <c r="AP103" i="7"/>
  <c r="AN92" i="7"/>
  <c r="AJ101" i="7"/>
  <c r="AP88" i="7"/>
  <c r="AN39" i="7"/>
  <c r="AR116" i="7"/>
  <c r="AJ102" i="7"/>
  <c r="AL86" i="7"/>
  <c r="AA37" i="7"/>
  <c r="AL37" i="7"/>
  <c r="AR52" i="7"/>
  <c r="AN109" i="7"/>
  <c r="AR56" i="7"/>
  <c r="AL91" i="7"/>
  <c r="AP89" i="7"/>
  <c r="AP21" i="7"/>
  <c r="AR6" i="7"/>
  <c r="AJ103" i="7"/>
  <c r="AN27" i="7"/>
  <c r="AL92" i="7"/>
  <c r="AJ82" i="7"/>
  <c r="AR73" i="7"/>
  <c r="AL100" i="7"/>
  <c r="AP116" i="7"/>
  <c r="AR66" i="7"/>
  <c r="AA40" i="7"/>
  <c r="AL40" i="7"/>
  <c r="AP97" i="7"/>
  <c r="AJ88" i="7"/>
  <c r="AJ84" i="7"/>
  <c r="AR100" i="7"/>
  <c r="AL79" i="7"/>
  <c r="AN116" i="7"/>
  <c r="AP100" i="7"/>
  <c r="AR117" i="7"/>
  <c r="AJ54" i="7"/>
  <c r="AL101" i="7"/>
  <c r="AR84" i="7"/>
  <c r="AN110" i="7"/>
  <c r="AJ60" i="7"/>
  <c r="AP14" i="7"/>
  <c r="AL14" i="7"/>
  <c r="AA45" i="7"/>
  <c r="AL45" i="7"/>
  <c r="AP22" i="7"/>
  <c r="AJ114" i="7"/>
  <c r="AR91" i="7"/>
  <c r="AJ90" i="7"/>
  <c r="AN102" i="7"/>
  <c r="AJ51" i="7"/>
  <c r="AN25" i="7"/>
  <c r="AL115" i="7"/>
  <c r="AN96" i="7"/>
  <c r="AR8" i="7"/>
  <c r="AL82" i="7"/>
  <c r="AP104" i="7"/>
  <c r="AP117" i="7"/>
  <c r="AJ118" i="7"/>
  <c r="AA39" i="7"/>
  <c r="AL39" i="7"/>
  <c r="AR67" i="7"/>
  <c r="AN105" i="7"/>
  <c r="AL110" i="7"/>
  <c r="AR74" i="7"/>
  <c r="AJ80" i="7"/>
  <c r="AR88" i="7"/>
  <c r="AN13" i="7"/>
  <c r="AR68" i="7"/>
  <c r="AA44" i="7"/>
  <c r="AL44" i="7"/>
  <c r="AN91" i="7"/>
  <c r="AN98" i="7"/>
  <c r="AN24" i="7"/>
  <c r="AJ91" i="7"/>
  <c r="AN30" i="7"/>
  <c r="AR111" i="7"/>
  <c r="AJ107" i="7"/>
  <c r="AP102" i="7"/>
  <c r="AL25" i="7"/>
  <c r="AJ53" i="7"/>
  <c r="AP114" i="7"/>
  <c r="AN115" i="7"/>
  <c r="AR83" i="7"/>
  <c r="AJ61" i="7"/>
  <c r="AP113" i="7"/>
  <c r="AJ112" i="7"/>
  <c r="AN97" i="7"/>
  <c r="AL103" i="7"/>
  <c r="AP94" i="7"/>
  <c r="AL105" i="7"/>
  <c r="AP108" i="7"/>
  <c r="AJ87" i="7"/>
  <c r="AP33" i="7"/>
  <c r="AR89" i="7"/>
  <c r="AJ89" i="7"/>
  <c r="AP106" i="7"/>
  <c r="AR97" i="7"/>
  <c r="AN26" i="7"/>
  <c r="AR106" i="7"/>
  <c r="AN41" i="7"/>
  <c r="AR96" i="7"/>
  <c r="AP20" i="7"/>
  <c r="AL94" i="7"/>
  <c r="AP105" i="7"/>
  <c r="AR71" i="7"/>
  <c r="AN83" i="7"/>
  <c r="AR90" i="7"/>
  <c r="AN31" i="7"/>
  <c r="AJ58" i="7"/>
  <c r="AP109" i="7"/>
  <c r="AL12" i="7"/>
  <c r="AJ116" i="7"/>
  <c r="AR75" i="7"/>
  <c r="AN10" i="7"/>
  <c r="AJ8" i="7"/>
  <c r="AP26" i="7"/>
  <c r="AR60" i="7"/>
  <c r="AP85" i="7"/>
  <c r="AN37" i="7"/>
  <c r="AR86" i="7"/>
  <c r="AR99" i="7"/>
  <c r="AR7" i="7"/>
  <c r="AL112" i="7"/>
  <c r="AN118" i="7"/>
  <c r="AL114" i="7"/>
  <c r="AL9" i="7"/>
  <c r="AL10" i="7"/>
  <c r="AL99" i="7"/>
  <c r="AJ77" i="7"/>
  <c r="AN17" i="7"/>
  <c r="AP34" i="7"/>
  <c r="AN79" i="7"/>
  <c r="AR55" i="7"/>
  <c r="AL96" i="7"/>
  <c r="AN38" i="7"/>
  <c r="AL107" i="7"/>
  <c r="AN101" i="7"/>
  <c r="AL97" i="7"/>
  <c r="AN12" i="7"/>
  <c r="AP11" i="7"/>
  <c r="AJ111" i="7"/>
  <c r="AN117" i="7"/>
  <c r="AA32" i="7"/>
  <c r="AL32" i="7"/>
  <c r="AN9" i="7"/>
  <c r="AN85" i="7"/>
  <c r="AN103" i="7"/>
  <c r="AJ99" i="7"/>
  <c r="AP115" i="7"/>
  <c r="AP110" i="7"/>
  <c r="AR80" i="7"/>
  <c r="AL81" i="7"/>
  <c r="AN32" i="7"/>
  <c r="AL109" i="7"/>
  <c r="AL117" i="7"/>
  <c r="AJ57" i="7"/>
  <c r="AR93" i="7"/>
  <c r="AJ92" i="7"/>
  <c r="AN14" i="7"/>
  <c r="AR53" i="7"/>
  <c r="AN90" i="7"/>
  <c r="AJ66" i="7"/>
  <c r="AJ76" i="7"/>
  <c r="AJ93" i="7"/>
  <c r="AP92" i="7"/>
  <c r="AA34" i="7"/>
  <c r="AL34" i="7"/>
  <c r="AJ59" i="7"/>
  <c r="AR48" i="7"/>
  <c r="AR61" i="7"/>
  <c r="AL118" i="7"/>
  <c r="AA42" i="7"/>
  <c r="AL42" i="7"/>
  <c r="AC31" i="7"/>
  <c r="AC9" i="7"/>
  <c r="Y58" i="7"/>
  <c r="AC85" i="7"/>
  <c r="AA24" i="7"/>
  <c r="AG61" i="7"/>
  <c r="AA118" i="7"/>
  <c r="AG91" i="7"/>
  <c r="AE114" i="7"/>
  <c r="Y81" i="7"/>
  <c r="AA79" i="7"/>
  <c r="AE21" i="7"/>
  <c r="AE86" i="7"/>
  <c r="AG6" i="7"/>
  <c r="AE28" i="7"/>
  <c r="Y11" i="7"/>
  <c r="Y103" i="7"/>
  <c r="AG79" i="7"/>
  <c r="AC105" i="7"/>
  <c r="AC27" i="7"/>
  <c r="AG50" i="7"/>
  <c r="AA92" i="7"/>
  <c r="AA110" i="7"/>
  <c r="Y82" i="7"/>
  <c r="AE81" i="7"/>
  <c r="AC92" i="7"/>
  <c r="AE84" i="7"/>
  <c r="Y83" i="7"/>
  <c r="AE96" i="7"/>
  <c r="AG103" i="7"/>
  <c r="AE30" i="7"/>
  <c r="AC90" i="7"/>
  <c r="AG7" i="7"/>
  <c r="Y66" i="7"/>
  <c r="AA112" i="7"/>
  <c r="Y76" i="7"/>
  <c r="AC118" i="7"/>
  <c r="Y93" i="7"/>
  <c r="AA114" i="7"/>
  <c r="AE92" i="7"/>
  <c r="Y72" i="7"/>
  <c r="AG57" i="7"/>
  <c r="AE80" i="7"/>
  <c r="AE109" i="7"/>
  <c r="AA10" i="7"/>
  <c r="Y87" i="7"/>
  <c r="AC115" i="7"/>
  <c r="AC99" i="7"/>
  <c r="AC116" i="7"/>
  <c r="AE100" i="7"/>
  <c r="AA80" i="7"/>
  <c r="AG117" i="7"/>
  <c r="Y54" i="7"/>
  <c r="AC113" i="7"/>
  <c r="AG101" i="7"/>
  <c r="AG74" i="7"/>
  <c r="Y100" i="7"/>
  <c r="Y62" i="7"/>
  <c r="AC39" i="7"/>
  <c r="Y104" i="7"/>
  <c r="AG59" i="7"/>
  <c r="AG58" i="7"/>
  <c r="AE16" i="7"/>
  <c r="AC16" i="7"/>
  <c r="AE19" i="7"/>
  <c r="AE10" i="7"/>
  <c r="AE15" i="7"/>
  <c r="Y9" i="7"/>
  <c r="AE115" i="7"/>
  <c r="AA12" i="7"/>
  <c r="AE110" i="7"/>
  <c r="Y90" i="7"/>
  <c r="AG83" i="7"/>
  <c r="AC82" i="7"/>
  <c r="AE24" i="7"/>
  <c r="Y51" i="7"/>
  <c r="AE17" i="7"/>
  <c r="AA115" i="7"/>
  <c r="AC96" i="7"/>
  <c r="AG69" i="7"/>
  <c r="AC15" i="7"/>
  <c r="AE111" i="7"/>
  <c r="AG102" i="7"/>
  <c r="AA84" i="7"/>
  <c r="AG63" i="7"/>
  <c r="Y52" i="7"/>
  <c r="AG81" i="7"/>
  <c r="Y109" i="7"/>
  <c r="AE82" i="7"/>
  <c r="AC111" i="7"/>
  <c r="AG54" i="7"/>
  <c r="Y77" i="7"/>
  <c r="AC17" i="7"/>
  <c r="AE34" i="7"/>
  <c r="AC79" i="7"/>
  <c r="AG55" i="7"/>
  <c r="AC26" i="7"/>
  <c r="AG106" i="7"/>
  <c r="AG104" i="7"/>
  <c r="AA31" i="7"/>
  <c r="AG111" i="7"/>
  <c r="AA27" i="7"/>
  <c r="AC81" i="7"/>
  <c r="AG95" i="7"/>
  <c r="AA86" i="7"/>
  <c r="AC40" i="7"/>
  <c r="AG52" i="7"/>
  <c r="AC87" i="7"/>
  <c r="AC33" i="7"/>
  <c r="AE93" i="7"/>
  <c r="AG75" i="7"/>
  <c r="AC32" i="7"/>
  <c r="AA109" i="7"/>
  <c r="AG60" i="7"/>
  <c r="AA28" i="7"/>
  <c r="AG8" i="7"/>
  <c r="AA82" i="7"/>
  <c r="AA93" i="7"/>
  <c r="AC35" i="7"/>
  <c r="AG66" i="7"/>
  <c r="AE97" i="7"/>
  <c r="AC88" i="7"/>
  <c r="AA111" i="7"/>
  <c r="Y97" i="7"/>
  <c r="Y113" i="7"/>
  <c r="AC29" i="7"/>
  <c r="Y85" i="7"/>
  <c r="AE99" i="7"/>
  <c r="AC37" i="7"/>
  <c r="AE20" i="7"/>
  <c r="Y60" i="7"/>
  <c r="AC100" i="7"/>
  <c r="AC107" i="7"/>
  <c r="AG105" i="7"/>
  <c r="Y53" i="7"/>
  <c r="AA91" i="7"/>
  <c r="AE89" i="7"/>
  <c r="AA25" i="7"/>
  <c r="AE35" i="7"/>
  <c r="AC112" i="7"/>
  <c r="AE95" i="7"/>
  <c r="AA88" i="7"/>
  <c r="AA11" i="7"/>
  <c r="Y95" i="7"/>
  <c r="AC84" i="7"/>
  <c r="AA90" i="7"/>
  <c r="AG53" i="7"/>
  <c r="AA103" i="7"/>
  <c r="Y110" i="7"/>
  <c r="AE94" i="7"/>
  <c r="AA98" i="7"/>
  <c r="Y118" i="7"/>
  <c r="AA9" i="7"/>
  <c r="Y59" i="7"/>
  <c r="AG48" i="7"/>
  <c r="AG70" i="7"/>
  <c r="AC91" i="7"/>
  <c r="Y56" i="7"/>
  <c r="AA83" i="7"/>
  <c r="AG92" i="7"/>
  <c r="AA85" i="7"/>
  <c r="AC8" i="7"/>
  <c r="Y117" i="7"/>
  <c r="AE18" i="7"/>
  <c r="AC89" i="7"/>
  <c r="AA106" i="7"/>
  <c r="AC12" i="7"/>
  <c r="AE11" i="7"/>
  <c r="AG71" i="7"/>
  <c r="AC117" i="7"/>
  <c r="AE83" i="7"/>
  <c r="AC103" i="7"/>
  <c r="Y99" i="7"/>
  <c r="AA99" i="7"/>
  <c r="AC86" i="7"/>
  <c r="AC98" i="7"/>
  <c r="AC24" i="7"/>
  <c r="AG49" i="7"/>
  <c r="Y91" i="7"/>
  <c r="AA101" i="7"/>
  <c r="Y101" i="7"/>
  <c r="AE88" i="7"/>
  <c r="AC34" i="7"/>
  <c r="AE13" i="7"/>
  <c r="AG72" i="7"/>
  <c r="Y106" i="7"/>
  <c r="AE25" i="7"/>
  <c r="Y78" i="7"/>
  <c r="AA26" i="7"/>
  <c r="AE33" i="7"/>
  <c r="AE29" i="7"/>
  <c r="AC102" i="7"/>
  <c r="Y61" i="7"/>
  <c r="AC25" i="7"/>
  <c r="AE113" i="7"/>
  <c r="Y112" i="7"/>
  <c r="AC30" i="7"/>
  <c r="AG73" i="7"/>
  <c r="Y80" i="7"/>
  <c r="AA100" i="7"/>
  <c r="AC95" i="7"/>
  <c r="AE12" i="7"/>
  <c r="AE87" i="7"/>
  <c r="AE90" i="7"/>
  <c r="AG87" i="7"/>
  <c r="Y115" i="7"/>
  <c r="AC108" i="7"/>
  <c r="AC93" i="7"/>
  <c r="AG65" i="7"/>
  <c r="Y116" i="7"/>
  <c r="AG89" i="7"/>
  <c r="Y89" i="7"/>
  <c r="AE106" i="7"/>
  <c r="AG97" i="7"/>
  <c r="AA96" i="7"/>
  <c r="AC38" i="7"/>
  <c r="AC41" i="7"/>
  <c r="AG84" i="7"/>
  <c r="AC110" i="7"/>
  <c r="AA104" i="7"/>
  <c r="AG116" i="7"/>
  <c r="AE32" i="7"/>
  <c r="AG67" i="7"/>
  <c r="AA89" i="7"/>
  <c r="Y105" i="7"/>
  <c r="Y75" i="7"/>
  <c r="AG85" i="7"/>
  <c r="AG80" i="7"/>
  <c r="AC10" i="7"/>
  <c r="AA117" i="7"/>
  <c r="Y57" i="7"/>
  <c r="AE85" i="7"/>
  <c r="AC97" i="7"/>
  <c r="Y69" i="7"/>
  <c r="AG88" i="7"/>
  <c r="AC13" i="7"/>
  <c r="AG68" i="7"/>
  <c r="Y88" i="7"/>
  <c r="AG56" i="7"/>
  <c r="AA13" i="7"/>
  <c r="AG64" i="7"/>
  <c r="Y108" i="7"/>
  <c r="AC28" i="7"/>
  <c r="AA116" i="7"/>
  <c r="Y12" i="7"/>
  <c r="AE98" i="7"/>
  <c r="AC101" i="7"/>
  <c r="AA30" i="7"/>
  <c r="AE14" i="7"/>
  <c r="AE102" i="7"/>
  <c r="AE112" i="7"/>
  <c r="AG82" i="7"/>
  <c r="AE8" i="7"/>
  <c r="AG94" i="7"/>
  <c r="AE91" i="7"/>
  <c r="AE103" i="7"/>
  <c r="AE79" i="7"/>
  <c r="AG118" i="7"/>
  <c r="AE105" i="7"/>
  <c r="Y111" i="7"/>
  <c r="AG90" i="7"/>
  <c r="Y102" i="7"/>
  <c r="AC109" i="7"/>
  <c r="AE9" i="7"/>
  <c r="AA8" i="7"/>
  <c r="AA81" i="7"/>
  <c r="Y8" i="7"/>
  <c r="AE26" i="7"/>
  <c r="AG93" i="7"/>
  <c r="AA107" i="7"/>
  <c r="AE23" i="7"/>
  <c r="AE116" i="7"/>
  <c r="AE101" i="7"/>
  <c r="AA87" i="7"/>
  <c r="AE118" i="7"/>
  <c r="AE27" i="7"/>
  <c r="AA108" i="7"/>
  <c r="AE107" i="7"/>
  <c r="AG51" i="7"/>
  <c r="Y55" i="7"/>
  <c r="Y98" i="7"/>
  <c r="Y92" i="7"/>
  <c r="AG96" i="7"/>
  <c r="AA97" i="7"/>
  <c r="Y107" i="7"/>
  <c r="AA113" i="7"/>
  <c r="AA14" i="7"/>
  <c r="AE22" i="7"/>
  <c r="Y84" i="7"/>
  <c r="AG98" i="7"/>
  <c r="Y86" i="7"/>
  <c r="AC114" i="7"/>
  <c r="AC106" i="7"/>
  <c r="AA95" i="7"/>
  <c r="Y79" i="7"/>
  <c r="AC36" i="7"/>
  <c r="Y94" i="7"/>
  <c r="AC14" i="7"/>
  <c r="AG86" i="7"/>
  <c r="AG99" i="7"/>
  <c r="AE104" i="7"/>
  <c r="AE117" i="7"/>
  <c r="AA105" i="7"/>
  <c r="AC80" i="7"/>
  <c r="AE108" i="7"/>
  <c r="Y114" i="7"/>
  <c r="AG100" i="7"/>
  <c r="AC104" i="7"/>
  <c r="AA29" i="7"/>
  <c r="AA102" i="7"/>
  <c r="AC94" i="7"/>
  <c r="AE31" i="7"/>
  <c r="AC11" i="7"/>
  <c r="Y10" i="7"/>
  <c r="Y96" i="7"/>
  <c r="AA94" i="7"/>
  <c r="AC83" i="7"/>
  <c r="N42" i="7" l="1"/>
  <c r="N34" i="7"/>
  <c r="N32" i="7"/>
  <c r="N25" i="7"/>
  <c r="N44" i="7"/>
  <c r="N39" i="7"/>
  <c r="N45" i="7"/>
  <c r="N40" i="7"/>
  <c r="N37" i="7"/>
  <c r="N31" i="7"/>
  <c r="N28" i="7"/>
  <c r="N33" i="7"/>
  <c r="N38" i="7"/>
  <c r="N46" i="7"/>
  <c r="N43" i="7"/>
  <c r="N27" i="7"/>
  <c r="N24" i="7"/>
  <c r="N29" i="7"/>
  <c r="N26" i="7"/>
  <c r="N41" i="7"/>
  <c r="N30" i="7"/>
  <c r="N35" i="7"/>
  <c r="N36" i="7"/>
  <c r="Q83" i="7"/>
  <c r="N94" i="7"/>
  <c r="K96" i="7"/>
  <c r="K10" i="7"/>
  <c r="Q11" i="7"/>
  <c r="T31" i="7"/>
  <c r="Q94" i="7"/>
  <c r="N102" i="7"/>
  <c r="Q104" i="7"/>
  <c r="W100" i="7"/>
  <c r="K114" i="7"/>
  <c r="T108" i="7"/>
  <c r="Q80" i="7"/>
  <c r="N105" i="7"/>
  <c r="T117" i="7"/>
  <c r="T104" i="7"/>
  <c r="W99" i="7"/>
  <c r="W86" i="7"/>
  <c r="Q14" i="7"/>
  <c r="K94" i="7"/>
  <c r="Q36" i="7"/>
  <c r="K79" i="7"/>
  <c r="N95" i="7"/>
  <c r="Q106" i="7"/>
  <c r="Q114" i="7"/>
  <c r="K86" i="7"/>
  <c r="W98" i="7"/>
  <c r="K84" i="7"/>
  <c r="T22" i="7"/>
  <c r="N14" i="7"/>
  <c r="N113" i="7"/>
  <c r="K107" i="7"/>
  <c r="N97" i="7"/>
  <c r="W96" i="7"/>
  <c r="K92" i="7"/>
  <c r="K98" i="7"/>
  <c r="K55" i="7"/>
  <c r="W51" i="7"/>
  <c r="T107" i="7"/>
  <c r="N108" i="7"/>
  <c r="T27" i="7"/>
  <c r="T118" i="7"/>
  <c r="N87" i="7"/>
  <c r="T101" i="7"/>
  <c r="T116" i="7"/>
  <c r="T23" i="7"/>
  <c r="N107" i="7"/>
  <c r="W93" i="7"/>
  <c r="T26" i="7"/>
  <c r="K8" i="7"/>
  <c r="N81" i="7"/>
  <c r="N8" i="7"/>
  <c r="T9" i="7"/>
  <c r="Q109" i="7"/>
  <c r="K102" i="7"/>
  <c r="W90" i="7"/>
  <c r="K111" i="7"/>
  <c r="T105" i="7"/>
  <c r="W118" i="7"/>
  <c r="T79" i="7"/>
  <c r="T103" i="7"/>
  <c r="T91" i="7"/>
  <c r="W94" i="7"/>
  <c r="T8" i="7"/>
  <c r="W82" i="7"/>
  <c r="T112" i="7"/>
  <c r="T102" i="7"/>
  <c r="T14" i="7"/>
  <c r="Q101" i="7"/>
  <c r="T98" i="7"/>
  <c r="K12" i="7"/>
  <c r="N116" i="7"/>
  <c r="Q28" i="7"/>
  <c r="K108" i="7"/>
  <c r="W64" i="7"/>
  <c r="N13" i="7"/>
  <c r="W56" i="7"/>
  <c r="K88" i="7"/>
  <c r="W68" i="7"/>
  <c r="Q13" i="7"/>
  <c r="W88" i="7"/>
  <c r="K69" i="7"/>
  <c r="Q97" i="7"/>
  <c r="T85" i="7"/>
  <c r="K57" i="7"/>
  <c r="N117" i="7"/>
  <c r="Q10" i="7"/>
  <c r="W80" i="7"/>
  <c r="W85" i="7"/>
  <c r="K75" i="7"/>
  <c r="K105" i="7"/>
  <c r="N89" i="7"/>
  <c r="W67" i="7"/>
  <c r="T32" i="7"/>
  <c r="W116" i="7"/>
  <c r="N104" i="7"/>
  <c r="Q110" i="7"/>
  <c r="W84" i="7"/>
  <c r="Q41" i="7"/>
  <c r="Q38" i="7"/>
  <c r="N96" i="7"/>
  <c r="W97" i="7"/>
  <c r="T106" i="7"/>
  <c r="K89" i="7"/>
  <c r="W89" i="7"/>
  <c r="K116" i="7"/>
  <c r="W65" i="7"/>
  <c r="Q93" i="7"/>
  <c r="Q108" i="7"/>
  <c r="K115" i="7"/>
  <c r="W87" i="7"/>
  <c r="T90" i="7"/>
  <c r="T87" i="7"/>
  <c r="T12" i="7"/>
  <c r="Q95" i="7"/>
  <c r="N100" i="7"/>
  <c r="K80" i="7"/>
  <c r="W73" i="7"/>
  <c r="Q30" i="7"/>
  <c r="K112" i="7"/>
  <c r="T113" i="7"/>
  <c r="Q25" i="7"/>
  <c r="K61" i="7"/>
  <c r="Q102" i="7"/>
  <c r="T29" i="7"/>
  <c r="T33" i="7"/>
  <c r="K78" i="7"/>
  <c r="T25" i="7"/>
  <c r="K106" i="7"/>
  <c r="W72" i="7"/>
  <c r="T13" i="7"/>
  <c r="Q34" i="7"/>
  <c r="T88" i="7"/>
  <c r="K101" i="7"/>
  <c r="N101" i="7"/>
  <c r="K91" i="7"/>
  <c r="W49" i="7"/>
  <c r="Q24" i="7"/>
  <c r="Q98" i="7"/>
  <c r="Q86" i="7"/>
  <c r="N99" i="7"/>
  <c r="K99" i="7"/>
  <c r="Q103" i="7"/>
  <c r="T83" i="7"/>
  <c r="Q117" i="7"/>
  <c r="W71" i="7"/>
  <c r="T11" i="7"/>
  <c r="Q12" i="7"/>
  <c r="N106" i="7"/>
  <c r="Q89" i="7"/>
  <c r="T18" i="7"/>
  <c r="K117" i="7"/>
  <c r="Q8" i="7"/>
  <c r="N85" i="7"/>
  <c r="W92" i="7"/>
  <c r="N83" i="7"/>
  <c r="K56" i="7"/>
  <c r="Q91" i="7"/>
  <c r="W70" i="7"/>
  <c r="W48" i="7"/>
  <c r="K59" i="7"/>
  <c r="N9" i="7"/>
  <c r="K118" i="7"/>
  <c r="N98" i="7"/>
  <c r="T94" i="7"/>
  <c r="K110" i="7"/>
  <c r="N103" i="7"/>
  <c r="W53" i="7"/>
  <c r="N90" i="7"/>
  <c r="Q84" i="7"/>
  <c r="K95" i="7"/>
  <c r="N11" i="7"/>
  <c r="N88" i="7"/>
  <c r="T95" i="7"/>
  <c r="Q112" i="7"/>
  <c r="T35" i="7"/>
  <c r="T89" i="7"/>
  <c r="N91" i="7"/>
  <c r="K53" i="7"/>
  <c r="W105" i="7"/>
  <c r="Q107" i="7"/>
  <c r="Q100" i="7"/>
  <c r="K60" i="7"/>
  <c r="T20" i="7"/>
  <c r="Q37" i="7"/>
  <c r="T99" i="7"/>
  <c r="K85" i="7"/>
  <c r="Q29" i="7"/>
  <c r="K113" i="7"/>
  <c r="K97" i="7"/>
  <c r="N111" i="7"/>
  <c r="Q88" i="7"/>
  <c r="T97" i="7"/>
  <c r="W66" i="7"/>
  <c r="Q35" i="7"/>
  <c r="N93" i="7"/>
  <c r="N82" i="7"/>
  <c r="W8" i="7"/>
  <c r="W60" i="7"/>
  <c r="N109" i="7"/>
  <c r="Q32" i="7"/>
  <c r="W75" i="7"/>
  <c r="T93" i="7"/>
  <c r="Q33" i="7"/>
  <c r="Q87" i="7"/>
  <c r="W52" i="7"/>
  <c r="Q40" i="7"/>
  <c r="N86" i="7"/>
  <c r="W95" i="7"/>
  <c r="Q81" i="7"/>
  <c r="W111" i="7"/>
  <c r="W104" i="7"/>
  <c r="W106" i="7"/>
  <c r="Q26" i="7"/>
  <c r="W55" i="7"/>
  <c r="Q79" i="7"/>
  <c r="T34" i="7"/>
  <c r="Q17" i="7"/>
  <c r="K77" i="7"/>
  <c r="W54" i="7"/>
  <c r="Q111" i="7"/>
  <c r="T82" i="7"/>
  <c r="K109" i="7"/>
  <c r="W81" i="7"/>
  <c r="K52" i="7"/>
  <c r="W63" i="7"/>
  <c r="N84" i="7"/>
  <c r="W102" i="7"/>
  <c r="T111" i="7"/>
  <c r="Q15" i="7"/>
  <c r="W69" i="7"/>
  <c r="Q96" i="7"/>
  <c r="N115" i="7"/>
  <c r="T17" i="7"/>
  <c r="K51" i="7"/>
  <c r="T24" i="7"/>
  <c r="Q82" i="7"/>
  <c r="W83" i="7"/>
  <c r="K90" i="7"/>
  <c r="T110" i="7"/>
  <c r="N12" i="7"/>
  <c r="T115" i="7"/>
  <c r="K9" i="7"/>
  <c r="T15" i="7"/>
  <c r="T10" i="7"/>
  <c r="T19" i="7"/>
  <c r="Q16" i="7"/>
  <c r="T16" i="7"/>
  <c r="W58" i="7"/>
  <c r="W59" i="7"/>
  <c r="K104" i="7"/>
  <c r="Q39" i="7"/>
  <c r="K62" i="7"/>
  <c r="K100" i="7"/>
  <c r="W74" i="7"/>
  <c r="W101" i="7"/>
  <c r="Q113" i="7"/>
  <c r="K54" i="7"/>
  <c r="W117" i="7"/>
  <c r="N80" i="7"/>
  <c r="T100" i="7"/>
  <c r="Q116" i="7"/>
  <c r="Q99" i="7"/>
  <c r="Q115" i="7"/>
  <c r="K87" i="7"/>
  <c r="N10" i="7"/>
  <c r="T109" i="7"/>
  <c r="T80" i="7"/>
  <c r="W57" i="7"/>
  <c r="K72" i="7"/>
  <c r="T92" i="7"/>
  <c r="N114" i="7"/>
  <c r="K93" i="7"/>
  <c r="Q118" i="7"/>
  <c r="K76" i="7"/>
  <c r="N112" i="7"/>
  <c r="K66" i="7"/>
  <c r="W7" i="7"/>
  <c r="Q90" i="7"/>
  <c r="T30" i="7"/>
  <c r="W103" i="7"/>
  <c r="T96" i="7"/>
  <c r="K83" i="7"/>
  <c r="T84" i="7"/>
  <c r="Q92" i="7"/>
  <c r="T81" i="7"/>
  <c r="K82" i="7"/>
  <c r="N110" i="7"/>
  <c r="N92" i="7"/>
  <c r="W50" i="7"/>
  <c r="Q27" i="7"/>
  <c r="Q105" i="7"/>
  <c r="W79" i="7"/>
  <c r="K103" i="7"/>
  <c r="K11" i="7"/>
  <c r="T28" i="7"/>
  <c r="W6" i="7"/>
  <c r="T86" i="7"/>
  <c r="T21" i="7"/>
  <c r="N79" i="7"/>
  <c r="K81" i="7"/>
  <c r="T114" i="7"/>
  <c r="W91" i="7"/>
  <c r="N118" i="7"/>
  <c r="W61" i="7"/>
  <c r="Q85" i="7"/>
  <c r="K58" i="7"/>
  <c r="Q9" i="7"/>
  <c r="Q31" i="7"/>
  <c r="AB42" i="7"/>
  <c r="AB37" i="7"/>
  <c r="AB34" i="7"/>
  <c r="AB32" i="7"/>
  <c r="AB33" i="7"/>
  <c r="AB41" i="7"/>
  <c r="AB44" i="7"/>
  <c r="AB38" i="7"/>
  <c r="AB39" i="7"/>
  <c r="AB46" i="7"/>
  <c r="AB35" i="7"/>
  <c r="AB43" i="7"/>
  <c r="AB36" i="7"/>
  <c r="AB40" i="7"/>
  <c r="AB45" i="7"/>
  <c r="AD83" i="7"/>
  <c r="AB29" i="7"/>
  <c r="AF104" i="7"/>
  <c r="AD106" i="7"/>
  <c r="Z107" i="7"/>
  <c r="AB108" i="7"/>
  <c r="AH93" i="7"/>
  <c r="AH90" i="7"/>
  <c r="AF8" i="7"/>
  <c r="Z12" i="7"/>
  <c r="AH68" i="7"/>
  <c r="AD10" i="7"/>
  <c r="AH116" i="7"/>
  <c r="AF106" i="7"/>
  <c r="AH87" i="7"/>
  <c r="AD30" i="7"/>
  <c r="AB26" i="7"/>
  <c r="Z101" i="7"/>
  <c r="Z99" i="7"/>
  <c r="AD89" i="7"/>
  <c r="AD91" i="7"/>
  <c r="Z110" i="7"/>
  <c r="AF95" i="7"/>
  <c r="AD107" i="7"/>
  <c r="Z113" i="7"/>
  <c r="AB82" i="7"/>
  <c r="AD33" i="7"/>
  <c r="AH111" i="7"/>
  <c r="AD17" i="7"/>
  <c r="AH63" i="7"/>
  <c r="AF17" i="7"/>
  <c r="AF115" i="7"/>
  <c r="AH59" i="7"/>
  <c r="Z54" i="7"/>
  <c r="AB10" i="7"/>
  <c r="AD118" i="7"/>
  <c r="AF96" i="7"/>
  <c r="AH50" i="7"/>
  <c r="AF86" i="7"/>
  <c r="AB24" i="7"/>
  <c r="AB94" i="7"/>
  <c r="AD104" i="7"/>
  <c r="AH99" i="7"/>
  <c r="AD114" i="7"/>
  <c r="AB97" i="7"/>
  <c r="AF27" i="7"/>
  <c r="AF26" i="7"/>
  <c r="Z111" i="7"/>
  <c r="AH82" i="7"/>
  <c r="AB116" i="7"/>
  <c r="AD13" i="7"/>
  <c r="AH80" i="7"/>
  <c r="AB104" i="7"/>
  <c r="Z89" i="7"/>
  <c r="AF90" i="7"/>
  <c r="Z112" i="7"/>
  <c r="Z78" i="7"/>
  <c r="AB101" i="7"/>
  <c r="AD103" i="7"/>
  <c r="AF18" i="7"/>
  <c r="AH70" i="7"/>
  <c r="AB103" i="7"/>
  <c r="AD112" i="7"/>
  <c r="AD100" i="7"/>
  <c r="Z97" i="7"/>
  <c r="AH8" i="7"/>
  <c r="AD87" i="7"/>
  <c r="AB31" i="7"/>
  <c r="Z77" i="7"/>
  <c r="AB84" i="7"/>
  <c r="Z51" i="7"/>
  <c r="Z9" i="7"/>
  <c r="Z104" i="7"/>
  <c r="AH117" i="7"/>
  <c r="AF109" i="7"/>
  <c r="Z76" i="7"/>
  <c r="Z83" i="7"/>
  <c r="AD27" i="7"/>
  <c r="AF21" i="7"/>
  <c r="AD85" i="7"/>
  <c r="Z96" i="7"/>
  <c r="AH100" i="7"/>
  <c r="AH86" i="7"/>
  <c r="Z86" i="7"/>
  <c r="AH96" i="7"/>
  <c r="AF118" i="7"/>
  <c r="Z8" i="7"/>
  <c r="AF105" i="7"/>
  <c r="AF112" i="7"/>
  <c r="AD28" i="7"/>
  <c r="AH88" i="7"/>
  <c r="AH85" i="7"/>
  <c r="AD110" i="7"/>
  <c r="AH89" i="7"/>
  <c r="AF87" i="7"/>
  <c r="AF113" i="7"/>
  <c r="AF25" i="7"/>
  <c r="Z91" i="7"/>
  <c r="AF83" i="7"/>
  <c r="Z117" i="7"/>
  <c r="AH48" i="7"/>
  <c r="AH53" i="7"/>
  <c r="AF35" i="7"/>
  <c r="Z60" i="7"/>
  <c r="AB111" i="7"/>
  <c r="AB28" i="7"/>
  <c r="AH52" i="7"/>
  <c r="AH104" i="7"/>
  <c r="AH54" i="7"/>
  <c r="AH102" i="7"/>
  <c r="AF24" i="7"/>
  <c r="AF15" i="7"/>
  <c r="AD39" i="7"/>
  <c r="AB80" i="7"/>
  <c r="AF80" i="7"/>
  <c r="AB112" i="7"/>
  <c r="AF84" i="7"/>
  <c r="AD105" i="7"/>
  <c r="AB79" i="7"/>
  <c r="Z58" i="7"/>
  <c r="Z10" i="7"/>
  <c r="Z114" i="7"/>
  <c r="AD14" i="7"/>
  <c r="AH98" i="7"/>
  <c r="Z92" i="7"/>
  <c r="AB87" i="7"/>
  <c r="AB81" i="7"/>
  <c r="AH118" i="7"/>
  <c r="AF102" i="7"/>
  <c r="Z108" i="7"/>
  <c r="Z69" i="7"/>
  <c r="Z75" i="7"/>
  <c r="AH84" i="7"/>
  <c r="Z116" i="7"/>
  <c r="AF12" i="7"/>
  <c r="AD25" i="7"/>
  <c r="Z106" i="7"/>
  <c r="AH49" i="7"/>
  <c r="AD117" i="7"/>
  <c r="AD8" i="7"/>
  <c r="Z59" i="7"/>
  <c r="AB90" i="7"/>
  <c r="AB25" i="7"/>
  <c r="AF20" i="7"/>
  <c r="AD88" i="7"/>
  <c r="AH60" i="7"/>
  <c r="AD40" i="7"/>
  <c r="AH106" i="7"/>
  <c r="AD111" i="7"/>
  <c r="AF111" i="7"/>
  <c r="AD82" i="7"/>
  <c r="AF10" i="7"/>
  <c r="Z62" i="7"/>
  <c r="AF100" i="7"/>
  <c r="AH57" i="7"/>
  <c r="Z66" i="7"/>
  <c r="AD92" i="7"/>
  <c r="AH79" i="7"/>
  <c r="Z81" i="7"/>
  <c r="AD9" i="7"/>
  <c r="AD11" i="7"/>
  <c r="AF108" i="7"/>
  <c r="Z94" i="7"/>
  <c r="Z84" i="7"/>
  <c r="Z98" i="7"/>
  <c r="AF101" i="7"/>
  <c r="AB8" i="7"/>
  <c r="AF79" i="7"/>
  <c r="AF14" i="7"/>
  <c r="AH64" i="7"/>
  <c r="AD97" i="7"/>
  <c r="Z105" i="7"/>
  <c r="AD41" i="7"/>
  <c r="AH65" i="7"/>
  <c r="AD95" i="7"/>
  <c r="Z61" i="7"/>
  <c r="AH72" i="7"/>
  <c r="AD24" i="7"/>
  <c r="AH71" i="7"/>
  <c r="AB85" i="7"/>
  <c r="AB9" i="7"/>
  <c r="AD84" i="7"/>
  <c r="AF89" i="7"/>
  <c r="AD37" i="7"/>
  <c r="AF97" i="7"/>
  <c r="AB109" i="7"/>
  <c r="AB86" i="7"/>
  <c r="AD26" i="7"/>
  <c r="AF82" i="7"/>
  <c r="AD15" i="7"/>
  <c r="AH83" i="7"/>
  <c r="AF19" i="7"/>
  <c r="Z100" i="7"/>
  <c r="AD116" i="7"/>
  <c r="Z72" i="7"/>
  <c r="AH7" i="7"/>
  <c r="AF81" i="7"/>
  <c r="Z103" i="7"/>
  <c r="AF114" i="7"/>
  <c r="AD31" i="7"/>
  <c r="AF31" i="7"/>
  <c r="AD80" i="7"/>
  <c r="AD36" i="7"/>
  <c r="AF22" i="7"/>
  <c r="Z55" i="7"/>
  <c r="AF116" i="7"/>
  <c r="AF9" i="7"/>
  <c r="AF103" i="7"/>
  <c r="AB30" i="7"/>
  <c r="AB13" i="7"/>
  <c r="AF85" i="7"/>
  <c r="AB89" i="7"/>
  <c r="AD38" i="7"/>
  <c r="AD93" i="7"/>
  <c r="AB100" i="7"/>
  <c r="AD102" i="7"/>
  <c r="AF13" i="7"/>
  <c r="AD98" i="7"/>
  <c r="AF11" i="7"/>
  <c r="AH92" i="7"/>
  <c r="Z118" i="7"/>
  <c r="Z95" i="7"/>
  <c r="AB91" i="7"/>
  <c r="AF99" i="7"/>
  <c r="AH66" i="7"/>
  <c r="AD32" i="7"/>
  <c r="AH95" i="7"/>
  <c r="AH55" i="7"/>
  <c r="Z109" i="7"/>
  <c r="AH69" i="7"/>
  <c r="Z90" i="7"/>
  <c r="AD16" i="7"/>
  <c r="AH74" i="7"/>
  <c r="AD99" i="7"/>
  <c r="AF92" i="7"/>
  <c r="AD90" i="7"/>
  <c r="Z82" i="7"/>
  <c r="Z11" i="7"/>
  <c r="AH91" i="7"/>
  <c r="AD94" i="7"/>
  <c r="AB105" i="7"/>
  <c r="Z79" i="7"/>
  <c r="AB14" i="7"/>
  <c r="AH51" i="7"/>
  <c r="AF23" i="7"/>
  <c r="AD109" i="7"/>
  <c r="AF91" i="7"/>
  <c r="AD101" i="7"/>
  <c r="AH56" i="7"/>
  <c r="Z57" i="7"/>
  <c r="AH67" i="7"/>
  <c r="AB96" i="7"/>
  <c r="AD108" i="7"/>
  <c r="Z80" i="7"/>
  <c r="AF29" i="7"/>
  <c r="AD34" i="7"/>
  <c r="Z85" i="7"/>
  <c r="AD35" i="7"/>
  <c r="AH75" i="7"/>
  <c r="AD81" i="7"/>
  <c r="AD79" i="7"/>
  <c r="AH81" i="7"/>
  <c r="AD96" i="7"/>
  <c r="AF110" i="7"/>
  <c r="AF16" i="7"/>
  <c r="AH101" i="7"/>
  <c r="AD115" i="7"/>
  <c r="AB114" i="7"/>
  <c r="AF30" i="7"/>
  <c r="AB110" i="7"/>
  <c r="AF28" i="7"/>
  <c r="AB118" i="7"/>
  <c r="AF117" i="7"/>
  <c r="AB95" i="7"/>
  <c r="AB113" i="7"/>
  <c r="AF107" i="7"/>
  <c r="AB107" i="7"/>
  <c r="Z102" i="7"/>
  <c r="AH94" i="7"/>
  <c r="AF98" i="7"/>
  <c r="Z88" i="7"/>
  <c r="AB117" i="7"/>
  <c r="AF32" i="7"/>
  <c r="AH97" i="7"/>
  <c r="Z115" i="7"/>
  <c r="AH73" i="7"/>
  <c r="AF33" i="7"/>
  <c r="AF88" i="7"/>
  <c r="AB99" i="7"/>
  <c r="AB106" i="7"/>
  <c r="Z56" i="7"/>
  <c r="AF94" i="7"/>
  <c r="AB88" i="7"/>
  <c r="AH105" i="7"/>
  <c r="AD29" i="7"/>
  <c r="AB93" i="7"/>
  <c r="AF93" i="7"/>
  <c r="AB27" i="7"/>
  <c r="AF34" i="7"/>
  <c r="Z52" i="7"/>
  <c r="AB115" i="7"/>
  <c r="AB12" i="7"/>
  <c r="AH58" i="7"/>
  <c r="AD113" i="7"/>
  <c r="Z87" i="7"/>
  <c r="Z93" i="7"/>
  <c r="AH103" i="7"/>
  <c r="AB92" i="7"/>
  <c r="AH6" i="7"/>
  <c r="AH61" i="7"/>
  <c r="AD86" i="7"/>
  <c r="Z53" i="7"/>
  <c r="AD12" i="7"/>
  <c r="AB83" i="7"/>
  <c r="AB98" i="7"/>
  <c r="AB11" i="7"/>
  <c r="AB102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<sst xmlns="http://schemas.openxmlformats.org/spreadsheetml/2006/main" count="1426" uniqueCount="200">
  <si>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</si>
  <si>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</si>
  <si>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</si>
  <si>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</si>
  <si>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</si>
  <si>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</si>
  <si>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</si>
  <si>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</si>
  <si>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</si>
  <si>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</si>
  <si>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</si>
  <si>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</si>
  <si>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</si>
  <si>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</si>
  <si>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</si>
  <si>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</si>
  <si>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</si>
  <si>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</si>
  <si>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</si>
  <si>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</si>
  <si>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</si>
  <si>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</si>
  <si>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</si>
  <si>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</si>
  <si>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</si>
  <si>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</si>
  <si>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</si>
  <si>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</si>
  <si>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</si>
  <si>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</si>
  <si>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</si>
  <si>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</si>
  <si>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</si>
  <si>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</si>
  <si>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</si>
  <si>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</si>
  <si>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</si>
  <si>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</si>
  <si>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</si>
  <si>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</si>
  <si>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</si>
  <si>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</si>
  <si>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</si>
  <si>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</si>
  <si>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</si>
  <si>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</si>
  <si>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</si>
  <si>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</si>
  <si>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</si>
  <si>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</si>
  <si>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</si>
  <si>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</si>
  <si>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</si>
  <si>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</si>
  <si>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</si>
  <si>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</si>
  <si>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</si>
  <si>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</si>
  <si>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</si>
  <si>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</si>
  <si>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</si>
  <si>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</si>
  <si>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</si>
  <si>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</si>
  <si>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</si>
  <si>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</si>
  <si>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</si>
  <si>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</si>
  <si>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</si>
  <si>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</si>
  <si>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</si>
  <si>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</si>
  <si>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</si>
  <si>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</si>
  <si>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</si>
  <si>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</si>
  <si>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</si>
  <si>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</si>
  <si>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</si>
  <si>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</si>
  <si>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</si>
  <si>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</si>
  <si>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</si>
  <si>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</si>
  <si>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</si>
  <si>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</si>
  <si>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</si>
  <si>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</si>
  <si>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</si>
  <si>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</si>
  <si>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</si>
  <si>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</si>
  <si>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</si>
  <si>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</si>
  <si>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</si>
  <si>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</si>
  <si>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</si>
  <si>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</si>
  <si>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</si>
  <si>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</si>
  <si>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</si>
  <si>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</si>
  <si>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</si>
  <si>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</si>
  <si>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</si>
  <si>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</si>
  <si>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</si>
  <si>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</si>
  <si>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</si>
  <si>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</si>
  <si>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</si>
  <si>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</si>
  <si>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</si>
  <si>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</si>
  <si>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</si>
  <si>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</si>
  <si>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</si>
  <si>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</si>
  <si>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</si>
  <si>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</si>
  <si>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</si>
  <si>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</si>
  <si>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</si>
  <si>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</si>
  <si>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</si>
  <si>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</si>
  <si>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</si>
  <si>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</si>
  <si>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</si>
  <si>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</si>
  <si>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</si>
  <si>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</si>
  <si>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</si>
  <si>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</si>
  <si>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</si>
  <si>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</si>
  <si>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</si>
  <si>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</si>
  <si>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</si>
  <si>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</si>
  <si>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</si>
  <si>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</si>
  <si>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</si>
  <si>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</si>
  <si>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</si>
  <si>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</si>
  <si>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</si>
  <si>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</si>
  <si>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</si>
  <si>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24M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</si>
  <si>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</si>
  <si>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</si>
  <si>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</si>
  <si>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</si>
  <si>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</si>
  <si>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</si>
  <si>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</si>
  <si>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</si>
  <si>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</si>
  <si>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</si>
  <si>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</si>
  <si>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</si>
  <si>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</si>
  <si>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</si>
  <si>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</si>
  <si>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</si>
  <si>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</si>
  <si>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</si>
  <si>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</si>
  <si>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</si>
  <si>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</si>
  <si>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</si>
  <si>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</si>
  <si>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</si>
  <si>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</si>
  <si>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</si>
  <si>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</si>
  <si>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</si>
  <si>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</si>
  <si>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</si>
  <si>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</si>
  <si>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</si>
  <si>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</si>
  <si>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</si>
  <si>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</si>
  <si>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</si>
  <si>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</si>
  <si>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</si>
  <si>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</si>
  <si>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</si>
  <si>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</si>
  <si>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</si>
  <si>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</si>
  <si>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</si>
  <si>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</si>
  <si>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</si>
  <si>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</si>
  <si>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</si>
  <si>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ID</t>
  </si>
  <si>
    <t>SetValue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</si>
</sst>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14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71" fontId="10" fillId="0" borderId="13" xfId="0" applyNumberFormat="1" applyFont="1" applyBorder="1" applyAlignment="1">
      <alignment horizontal="right" vertical="center"/>
    </xf>
    <xf numFmtId="171" fontId="10" fillId="3" borderId="13" xfId="0" applyNumberFormat="1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center"/>
    </xf>
    <xf numFmtId="167" fontId="10" fillId="3" borderId="14" xfId="0" applyNumberFormat="1" applyFont="1" applyFill="1" applyBorder="1" applyAlignment="1">
      <alignment horizontal="center" vertical="center"/>
    </xf>
    <xf numFmtId="167" fontId="10" fillId="3" borderId="13" xfId="0" applyNumberFormat="1" applyFont="1" applyFill="1" applyBorder="1" applyAlignment="1">
      <alignment horizontal="center" vertical="center"/>
    </xf>
    <xf numFmtId="0" fontId="10" fillId="3" borderId="14" xfId="0" applyFont="1" applyFill="1" applyBorder="1"/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Paused at 17:00:00</v>
        <stp/>
        <stp>_x000D_EUR3MFRA6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 t="s">
        <v>#N/A Paused at 17:00:00</v>
        <stp/>
        <stp>_x000D_EUR3MFRA4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 t="s">
        <v>#N/A Paused at 17:00:00</v>
        <stp/>
        <stp>_x000D_EUR3MFRA5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 t="s">
        <v>#N/A Paused at 17:00:00</v>
        <stp/>
        <stp>_x000D_EUR3MFRA2X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 t="s">
        <v>#N/A Paused at 17:00:00</v>
        <stp/>
        <stp>_x000D_EUR3MFRA3X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 t="s">
        <v>#N/A Paused at 17:00:00</v>
        <stp/>
        <stp>_x000D_EUR3MFRA1X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 t="s">
        <v>#N/A Paused at 17:00:00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 t="s">
        <v>#N/A Paused at 17:00:00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 t="s">
        <v>#N/A Paused at 17:00:00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 t="s">
        <v>#N/A Paused at 17:00:00</v>
        <stp/>
        <stp>_x000D_EUR3MFRA1X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 t="s">
        <v>#N/A Paused at 17:00:00</v>
        <stp/>
        <stp>_x000D_EUR3MFRA3X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 t="s">
        <v>#N/A Paused at 17:00:00</v>
        <stp/>
        <stp>_x000D_EUR3MFRA2X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#N/A Paused at 17:00:00</v>
        <stp/>
        <stp>_x000D_EUR3MFRA5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 t="s">
        <v>#N/A Paused at 17:00:00</v>
        <stp/>
        <stp>_x000D_EUR3MFRA4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 t="s">
        <v>#N/A Paused at 17:00:00</v>
        <stp/>
        <stp>_x000D_EUR3MFRA6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</main>
    <main first="pldatasource.rtgetrtdserver">
      <tp t="s">
        <v>#N/A Paused at 17:00:00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 t="s">
        <v>#N/A Paused at 17:00:00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 t="s">
        <v>#N/A Paused at 17:00:00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 t="s">
        <v>#N/A Paused at 17:00:00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 t="s">
        <v>#N/A Paused at 17:00:00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 t="s">
        <v>#N/A Paused at 17:00:00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 t="s">
        <v>#N/A Paused at 17:00:00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 t="s">
        <v>#N/A Paused at 17:00:00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 t="s">
        <v>#N/A Paused at 17:00:00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 t="s">
        <v>#N/A Paused at 17:00:00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 t="s">
        <v>#N/A Paused at 17:00:00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 t="s">
        <v>#N/A Paused at 17:00:00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 t="s">
        <v>#N/A Paused at 17:00:00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 t="s">
        <v>#N/A Paused at 17:00:00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 t="s">
        <v>#N/A Paused at 17:00:00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 t="s">
        <v>#N/A Paused at 17:00:00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 t="s">
        <v>#N/A Paused at 17:00:00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 t="s">
        <v>#N/A Paused at 17:00:00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 t="s">
        <v>#N/A Paused at 17:00:00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 t="s">
        <v>#N/A Paused at 17:00:00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 t="s">
        <v>#N/A Paused at 17:00:00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 t="s">
        <v>#N/A Paused at 17:00:00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 t="s">
        <v>#N/A Paused at 17:00:00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 t="s">
        <v>#N/A Paused at 17:00:00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 t="s">
        <v>#N/A Paused at 17:00:00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 t="s">
        <v>#N/A Paused at 17:00:00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 t="s">
        <v>#N/A Paused at 17:00:00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 t="s">
        <v>#N/A Paused at 17:00:00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 t="s">
        <v>#N/A Paused at 17:00:00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 t="s">
        <v>#N/A Paused at 17:00:00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 t="s">
        <v>#N/A Paused at 17:00:00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4" s="7"/>
      </tp>
      <tp t="s">
        <v>#N/A Paused at 17:00:00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 t="s">
        <v>#N/A Paused at 17:00:00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 t="s">
        <v>#N/A Paused at 17:00:00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 t="s">
        <v>#N/A Paused at 17:00:00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 t="s">
        <v>#N/A Paused at 17:00:00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 t="s">
        <v>#N/A Paused at 17:00:00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 t="s">
        <v>#N/A Paused at 17:00:00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 t="s">
        <v>#N/A Paused at 17:00:00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 t="s">
        <v>#N/A Paused at 17:00:00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 t="s">
        <v>#N/A Paused at 17:00:00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 t="s">
        <v>#N/A Paused at 17:00:00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 t="s">
        <v>#N/A Paused at 17:00:00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 t="s">
        <v>#N/A Paused at 17:00:00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</tp>
      <tp t="s">
        <v>#N/A Paused at 17:00:00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 t="s">
        <v>#N/A Paused at 17:00:00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 t="s">
        <v>#N/A Paused at 17:00:00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 t="s">
        <v>#N/A Paused at 17:00:00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 t="s">
        <v>#N/A Paused at 17:00:00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 t="s">
        <v>#N/A Paused at 17:00:00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 t="s">
        <v>#N/A Paused at 17:00:00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 t="s">
        <v>#N/A Paused at 17:00:00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 t="s">
        <v>#N/A Paused at 17:00:00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 t="s">
        <v>#N/A Paused at 17:00:00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 t="s">
        <v>#N/A Paused at 17:00:00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 t="s">
        <v>#N/A Paused at 17:00:00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 t="s">
        <v>#N/A Paused at 17:00:00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 t="s">
        <v>#N/A Paused at 17:00:00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 t="s">
        <v>#N/A Paused at 17:00:00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 t="s">
        <v>#N/A Paused at 17:00:00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 t="s">
        <v>#N/A Paused at 17:00:00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 t="s">
        <v>#N/A Paused at 17:00:00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 t="s">
        <v>#N/A Paused at 17:00:00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 t="s">
        <v>#N/A Paused at 17:00:00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 t="s">
        <v>#N/A Paused at 17:00:00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 t="s">
        <v>#N/A Paused at 17:00:00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 t="s">
        <v>#N/A Paused at 17:00:00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 t="s">
        <v>#N/A Paused at 17:00:00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 t="s">
        <v>#N/A Paused at 17:00:00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 t="s">
        <v>#N/A Paused at 17:00:00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 t="s">
        <v>#N/A Paused at 17:00:00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 t="s">
        <v>#N/A Paused at 17:00:00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 t="s">
        <v>#N/A Paused at 17:00:00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 t="s">
        <v>#N/A Paused at 17:00:00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 t="s">
        <v>#N/A Paused at 17:00:00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 t="s">
        <v>#N/A Paused at 17:00:00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 t="s">
        <v>#N/A Paused at 17:00:00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 t="s">
        <v>#N/A Paused at 17:00:00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 t="s">
        <v>#N/A Paused at 17:00:00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 t="s">
        <v>#N/A Paused at 17:00:00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 t="s">
        <v>#N/A Paused at 17:00:00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 t="s">
        <v>#N/A Paused at 17:00:00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 t="s">
        <v>#N/A Paused at 17:00:00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 t="s">
        <v>#N/A Paused at 17:00:00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 t="s">
        <v>#N/A Paused at 17:00:00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 t="s">
        <v>#N/A Paused at 17:00:00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 t="s">
        <v>#N/A Paused at 17:00:00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 t="s">
        <v>#N/A Paused at 17:00:00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 t="s">
        <v>#N/A Paused at 17:00:00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 t="s">
        <v>#N/A Paused at 17:00:00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 t="s">
        <v>#N/A Paused at 17:00:00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 t="s">
        <v>#N/A Paused at 17:00:00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 t="s">
        <v>#N/A Paused at 17:00:00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 t="s">
        <v>#N/A Paused at 17:00:00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 t="s">
        <v>#N/A Paused at 17:00:00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</tp>
      <tp t="s">
        <v>#N/A Paused at 17:00:00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 t="s">
        <v>#N/A Paused at 17:00:00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 t="s">
        <v>#N/A Paused at 17:00:00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 t="s">
        <v>#N/A Paused at 17:00:00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 t="s">
        <v>#N/A Paused at 17:00:00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 t="s">
        <v>#N/A Paused at 17:00:00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 t="s">
        <v>#N/A Paused at 17:00:00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 t="s">
        <v>#N/A Paused at 17:00:00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 t="s">
        <v>#N/A Paused at 17:00:00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 t="s">
        <v>#N/A Paused at 17:00:00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 t="s">
        <v>#N/A Paused at 17:00:00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 t="s">
        <v>#N/A Paused at 17:00:00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 t="s">
        <v>#N/A Paused at 17:00:00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 t="s">
        <v>#N/A Paused at 17:00:00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 t="s">
        <v>#N/A Paused at 17:00:00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 t="s">
        <v>#N/A Paused at 17:00:00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 t="s">
        <v>#N/A Paused at 17:00:00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7"/>
      </tp>
      <tp t="s">
        <v>#N/A Paused at 17:00:00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 t="s">
        <v>#N/A Paused at 17:00:00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 t="s">
        <v>#N/A Paused at 17:00:00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 t="s">
        <v>#N/A Paused at 17:00:00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 t="s">
        <v>#N/A Paused at 17:00:00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 t="s">
        <v>#N/A Paused at 17:00:00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 t="s">
        <v>#N/A Paused at 17:00:00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 t="s">
        <v>#N/A Paused at 17:00:00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 t="s">
        <v>#N/A Paused at 17:00:00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 t="s">
        <v>#N/A Paused at 17:00:00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 t="s">
        <v>#N/A Paused at 17:00:00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 t="s">
        <v>#N/A Paused at 17:00:00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 t="s">
        <v>#N/A Paused at 17:00:00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 t="s">
        <v>#N/A Paused at 17:00:00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3" s="7"/>
      </tp>
      <tp t="s">
        <v>#N/A Paused at 17:00:00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 t="s">
        <v>#N/A Paused at 17:00:00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 t="s">
        <v>#N/A Paused at 17:00:00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 t="s">
        <v>#N/A Paused at 17:00:00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 t="s">
        <v>#N/A Paused at 17:00:00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 t="s">
        <v>#N/A Paused at 17:00:00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 t="s">
        <v>#N/A Paused at 17:00:00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 t="s">
        <v>#N/A Paused at 17:00:00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 t="s">
        <v>#N/A Paused at 17:00:00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 t="s">
        <v>#N/A Paused at 17:00:00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 t="s">
        <v>#N/A Paused at 17:00:00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 t="s">
        <v>#N/A Paused at 17:00:00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 t="s">
        <v>#N/A Paused at 17:00:00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 t="s">
        <v>#N/A Paused at 17:00:00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 t="s">
        <v>#N/A Paused at 17:00:00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 t="s">
        <v>#N/A Paused at 17:00:00</v>
        <stp/>
        <stp xml:space="preserve">
EUR3MFUT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 t="s">
        <v>#N/A Paused at 17:00:00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7"/>
      </tp>
      <tp t="s">
        <v>#N/A Paused at 17:00:00</v>
        <stp/>
        <stp xml:space="preserve">
EUR3MFUT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5" s="7"/>
      </tp>
      <tp t="s">
        <v>#N/A Paused at 17:00:00</v>
        <stp/>
        <stp xml:space="preserve">
EUR3MFUT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 t="s">
        <v>#N/A Paused at 17:00:00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 t="s">
        <v>#N/A Paused at 17:00:00</v>
        <stp/>
        <stp xml:space="preserve">
EUR3MFUT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4" s="7"/>
      </tp>
      <tp t="s">
        <v>#N/A Paused at 17:00:00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 t="s">
        <v>#N/A Paused at 17:00:00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 t="s">
        <v>#N/A Paused at 17:00:00</v>
        <stp/>
        <stp xml:space="preserve">
EUR3MFUT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6" s="7"/>
      </tp>
      <tp t="s">
        <v>#N/A Paused at 17:00:00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 t="s">
        <v>#N/A Paused at 17:00:00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7"/>
      </tp>
    </main>
    <main first="pldatasource.rtgetrtdserver">
      <tp t="s">
        <v>#N/A Paused at 17:00:00</v>
        <stp/>
        <stp xml:space="preserve">
EUR3MFUT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6" s="7"/>
      </tp>
      <tp t="s">
        <v>#N/A Paused at 17:00:00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 t="s">
        <v>#N/A Paused at 17:00:00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 t="s">
        <v>#N/A Paused at 17:00:00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7"/>
      </tp>
      <tp t="s">
        <v>#N/A Paused at 17:00:00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 t="s">
        <v>#N/A Paused at 17:00:00</v>
        <stp/>
        <stp xml:space="preserve">
EUR3MFUT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4" s="7"/>
      </tp>
      <tp t="s">
        <v>#N/A Paused at 17:00:00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 t="s">
        <v>#N/A Paused at 17:00:00</v>
        <stp/>
        <stp xml:space="preserve">
EUR3MFUT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 t="s">
        <v>#N/A Paused at 17:00:00</v>
        <stp/>
        <stp xml:space="preserve">
EUR3MFUT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5" s="7"/>
      </tp>
      <tp t="s">
        <v>#N/A Paused at 17:00:00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 t="s">
        <v>#N/A Paused at 17:00:00</v>
        <stp/>
        <stp xml:space="preserve">
EUR3MFUT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 t="s">
        <v>#N/A Paused at 17:00:00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 t="s">
        <v>#N/A Paused at 17:00:00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 t="s">
        <v>#N/A Paused at 17:00:00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 t="s">
        <v>#N/A Paused at 17:00:00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 t="s">
        <v>#N/A Paused at 17:00:00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 t="s">
        <v>#N/A Paused at 17:00:00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 t="s">
        <v>#N/A Paused at 17:00:00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 t="s">
        <v>#N/A Paused at 17:00:00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</main>
    <main first="pldatasource.rtgetrtdserver">
      <tp t="s">
        <v>#N/A Paused at 17:00:00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 t="s">
        <v>#N/A Paused at 17:00:00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 t="s">
        <v>#N/A Paused at 17:00:00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 t="s">
        <v>#N/A Paused at 17:00:00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 t="s">
        <v>#N/A Paused at 17:00:00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 t="s">
        <v>#N/A Paused at 17:00:00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 t="s">
        <v>#N/A Paused at 17:00:00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 t="s">
        <v>#N/A Paused at 17:00:00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 t="s">
        <v>#N/A Paused at 17:00:00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 t="s">
        <v>#N/A Paused at 17:00:00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 t="s">
        <v>#N/A Paused at 17:00:00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 t="s">
        <v>#N/A Paused at 17:00:00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 t="s">
        <v>#N/A Paused at 17:00:00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 t="s">
        <v>#N/A Paused at 17:00:00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 t="s">
        <v>#N/A Paused at 17:00:00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 t="s">
        <v>#N/A Paused at 17:00:00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 t="s">
        <v>#N/A Paused at 17:00:00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 t="s">
        <v>#N/A Paused at 17:00:00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 t="s">
        <v>#N/A Paused at 17:00:00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 t="s">
        <v>#N/A Paused at 17:00:00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 t="s">
        <v>#N/A Paused at 17:00:00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 t="s">
        <v>#N/A Paused at 17:00:00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 t="s">
        <v>#N/A Paused at 17:00:00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 t="s">
        <v>#N/A Paused at 17:00:00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 t="s">
        <v>#N/A Paused at 17:00:00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 t="s">
        <v>#N/A Paused at 17:00:00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 t="s">
        <v>#N/A Paused at 17:00:00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 t="s">
        <v>#N/A Paused at 17:00:00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 t="s">
        <v>#N/A Paused at 17:00:00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 t="s">
        <v>#N/A Paused at 17:00:00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 t="s">
        <v>#N/A Paused at 17:00:00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 t="s">
        <v>#N/A Paused at 17:00:00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 t="s">
        <v>#N/A Paused at 17:00:00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 t="s">
        <v>#N/A Paused at 17:00:00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 t="s">
        <v>#N/A Paused at 17:00:00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 t="s">
        <v>#N/A Paused at 17:00:00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 t="s">
        <v>#N/A Paused at 17:00:00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 t="s">
        <v>#N/A Paused at 17:00:00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 t="s">
        <v>#N/A Paused at 17:00:00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 t="s">
        <v>#N/A Paused at 17:00:00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 t="s">
        <v>#N/A Paused at 17:00:00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 t="s">
        <v>#N/A Paused at 17:00:00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 t="s">
        <v>#N/A Paused at 17:00:00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 t="s">
        <v>#N/A Paused at 17:00:00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 t="s">
        <v>#N/A Paused at 17:00:00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 t="s">
        <v>#N/A Paused at 17:00:00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 t="s">
        <v>#N/A Paused at 17:00:00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 t="s">
        <v>#N/A Paused at 17:00:00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</main>
    <main first="pldatasource.rtgetrtdserver">
      <tp t="s">
        <v>#N/A Paused at 17:00:00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 t="s">
        <v>#N/A Paused at 17:00:00</v>
        <stp/>
        <stp>_x000E_EUR3MFRA7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 t="s">
        <v>#N/A Paused at 17:00:00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</main>
    <main first="pldatasource.rtgetrtdserver">
      <tp t="s">
        <v>#N/A Paused at 17:00:00</v>
        <stp/>
        <stp>_x000E_EUR3MFRA8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 t="s">
        <v>#N/A Paused at 17:00:00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 t="s">
        <v>#N/A Paused at 17:00:00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 t="s">
        <v>#N/A Paused at 17:00:00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 t="s">
        <v>#N/A Paused at 17:00:00</v>
        <stp/>
        <stp>_x000E_EUR3MFRA9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 t="s">
        <v>#N/A Paused at 17:00:00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 t="s">
        <v>#N/A Paused at 17:00:00</v>
        <stp/>
        <stp>_x000E_EUR3MFRA9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</main>
    <main first="pldatasource.rtgetrtdserver">
      <tp t="s">
        <v>#N/A Paused at 17:00:00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 t="s">
        <v>#N/A Paused at 17:00:00</v>
        <stp/>
        <stp>_x000E_EUR3MFRA8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 t="s">
        <v>#N/A Paused at 17:00:00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 t="s">
        <v>#N/A Paused at 17:00:00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 t="s">
        <v>#N/A Paused at 17:00:00</v>
        <stp/>
        <stp>_x000E_EUR3MFRA7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 t="s">
        <v>#N/A Paused at 17:00:00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 t="s">
        <v>#N/A Paused at 17:00:00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 t="s">
        <v>#N/A Paused at 17:00:00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 t="s">
        <v>#N/A Paused at 17:00:00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 t="s">
        <v>#N/A Paused at 17:00:00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 t="s">
        <v>#N/A Paused at 17:00:00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7"/>
      </tp>
      <tp t="s">
        <v>#N/A Paused at 17:00:00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7"/>
      </tp>
      <tp t="s">
        <v>#N/A Paused at 17:00:00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 t="s">
        <v>#N/A Paused at 17:00:00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 t="s">
        <v>#N/A Paused at 17:00:00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 t="s">
        <v>#N/A Paused at 17:00:00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 t="s">
        <v>#N/A Paused at 17:00:00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 t="s">
        <v>#N/A Paused at 17:00:00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 t="s">
        <v>#N/A Paused at 17:00:00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 t="s">
        <v>#N/A Paused at 17:00:00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 t="s">
        <v>#N/A Paused at 17:00:00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 t="s">
        <v>#N/A Paused at 17:00:00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 t="s">
        <v>#N/A Paused at 17:00:00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 t="s">
        <v>#N/A Paused at 17:00:00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7"/>
      </tp>
      <tp t="s">
        <v>#N/A Paused at 17:00:00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 t="s">
        <v>#N/A Paused at 17:00:00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 t="s">
        <v>#N/A Paused at 17:00:00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 t="s">
        <v>#N/A Paused at 17:00:00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 t="s">
        <v>#N/A Paused at 17:00:00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4" s="7"/>
      </tp>
      <tp t="s">
        <v>#N/A Paused at 17:00:00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 t="s">
        <v>#N/A Paused at 17:00:00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 t="s">
        <v>#N/A Paused at 17:00:00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 t="s">
        <v>#N/A Paused at 17:00:00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 t="s">
        <v>#N/A Paused at 17:00:00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 t="s">
        <v>#N/A Paused at 17:00:00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 t="s">
        <v>#N/A Paused at 17:00:00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 t="s">
        <v>#N/A Paused at 17:00:00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 t="s">
        <v>#N/A Paused at 17:00:00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 t="s">
        <v>#N/A Paused at 17:00:00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 t="s">
        <v>#N/A Paused at 17:00:00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 t="s">
        <v>#N/A Paused at 17:00:00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 t="s">
        <v>#N/A Paused at 17:00:00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 t="s">
        <v>#N/A Paused at 17:00:00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 t="s">
        <v>#N/A Paused at 17:00:00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</main>
    <main first="pldatasource.rtgetrtdserver">
      <tp t="s">
        <v>#N/A Paused at 17:00:00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 t="s">
        <v>#N/A Paused at 17:00:00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 t="s">
        <v>#N/A Paused at 17:00:00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 t="s">
        <v>#N/A Paused at 17:00:00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 t="s">
        <v>#N/A Paused at 17:00:00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 t="s">
        <v>#N/A Paused at 17:00:00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 t="s">
        <v>#N/A Paused at 17:00:00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Paused at 17:00:00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 t="s">
        <v>#N/A Paused at 17:00:00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 t="s">
        <v>#N/A Paused at 17:00:00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 t="s">
        <v>#N/A Paused at 17:00:00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 t="s">
        <v>#N/A Paused at 17:00:00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 t="s">
        <v>#N/A Paused at 17:00:00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 t="s">
        <v>#N/A Paused at 17:00:00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 t="s">
        <v>#N/A Paused at 17:00:00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 t="s">
        <v>#N/A Paused at 17:00:00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 t="s">
        <v>#N/A Paused at 17:00:00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 t="s">
        <v>#N/A Paused at 17:00:00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 t="s">
        <v>#N/A Paused at 17:00:00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  <tp t="s">
        <v>#N/A Paused at 17:00:00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 t="s">
        <v>#N/A Paused at 17:00:00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 t="s">
        <v>#N/A Paused at 17:00:00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 t="s">
        <v>#N/A Paused at 17:00:00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Paused at 17:00:00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Paused at 17:00:00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Paused at 17:00:00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Paused at 17:00:00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 t="s">
        <v>#N/A Paused at 17:00:00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 t="s">
        <v>#N/A Paused at 17:00:00</v>
        <stp/>
        <stp>_x000F_EUR3MFRA11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 t="s">
        <v>#N/A Paused at 17:00:00</v>
        <stp/>
        <stp>_x000F_EUR3MFRA12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 t="s">
        <v>#N/A Paused at 17:00:00</v>
        <stp/>
        <stp>_x000F_EUR3MFRA12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 t="s">
        <v>#N/A Paused at 17:00:00</v>
        <stp/>
        <stp>_x000F_EUR3MFRA11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 t="s">
        <v>#N/A Paused at 17:00:00</v>
        <stp/>
        <stp>_x000F_EUR3MFRA10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 t="s">
        <v>#N/A Paused at 17:00:00</v>
        <stp/>
        <stp>_x000F_EUR3MFRA10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 t="s">
        <v>#N/A Paused at 17:00:00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#N/A Paused at 17:00:00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Paused at 17:00:00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#N/A Paused at 17:00:00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Paused at 17:00:00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 t="s">
        <v>#N/A Paused at 17:00:00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 t="s">
        <v>#N/A Paused at 17:00:00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 t="s">
        <v>#N/A Paused at 17:00:00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 t="s">
        <v>#N/A Paused at 17:00:00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 t="s">
        <v>#N/A Paused at 17:00:00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 t="s">
        <v>#N/A Paused at 17:00:00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 t="s">
        <v>#N/A Paused at 17:00:00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 t="s">
        <v>#N/A Paused at 17:00:00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 t="s">
        <v>#N/A Paused at 17:00:00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 t="s">
        <v>#N/A Paused at 17:00:00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Paused at 17:00:00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 t="s">
        <v>#N/A Paused at 17:00:00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Paused at 17:00:00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 t="s">
        <v>#N/A Paused at 17:00:00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 t="s">
        <v>#N/A Paused at 17:00:00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 t="s">
        <v>#N/A Paused at 17:00:00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 t="s">
        <v>#N/A Paused at 17:00:00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 t="s">
        <v>#N/A Paused at 17:00:00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 t="s">
        <v>#N/A Paused at 17:00:00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 t="s">
        <v>#N/A Paused at 17:00:00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 t="s">
        <v>#N/A Paused at 17:00:00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 t="s">
        <v>#N/A Paused at 17:00:00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 t="s">
        <v>#N/A Paused at 17:00:00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 t="s">
        <v>#N/A Paused at 17:00:00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 t="s">
        <v>#N/A Paused at 17:00:00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 t="s">
        <v>#N/A Paused at 17:00:00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 t="s">
        <v>#N/A Paused at 17:00:00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 t="s">
        <v>#N/A Paused at 17:00:00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 t="s">
        <v>#N/A Paused at 17:00:00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 t="s">
        <v>#N/A Paused at 17:00:00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 t="s">
        <v>#N/A Paused at 17:00:00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 t="s">
        <v>#N/A Paused at 17:00:00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 t="s">
        <v>#N/A Paused at 17:00:00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 t="s">
        <v>#N/A Paused at 17:00:00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 t="s">
        <v>#N/A Paused at 17:00:00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 t="s">
        <v>#N/A Paused at 17:00:00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 t="s">
        <v>#N/A Paused at 17:00:00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 t="s">
        <v>#N/A Paused at 17:00:00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 t="s">
        <v>#N/A Paused at 17:00:00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 t="s">
        <v>#N/A Paused at 17:00:00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 t="s">
        <v>#N/A Paused at 17:00:00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 t="s">
        <v>#N/A Paused at 17:00:00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 t="s">
        <v>#N/A Paused at 17:00:00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 t="s">
        <v>#N/A Paused at 17:00:00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 t="s">
        <v>#N/A Paused at 17:00:00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 t="s">
        <v>#N/A Paused at 17:00:00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 t="s">
        <v>#N/A Paused at 17:00:00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 t="s">
        <v>#N/A Paused at 17:00:00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 t="s">
        <v>#N/A Paused at 17:00:00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 t="s">
        <v>#N/A Paused at 17:00:00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 t="s">
        <v>#N/A Paused at 17:00:00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 t="s">
        <v>#N/A Paused at 17:00:00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 t="s">
        <v>#N/A Paused at 17:00:00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 t="s">
        <v>#N/A Paused at 17:00:00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 t="s">
        <v>#N/A Paused at 17:00:00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 t="s">
        <v>#N/A Paused at 17:00:00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 t="s">
        <v>#N/A Paused at 17:00:00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 t="s">
        <v>#N/A Paused at 17:00:00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 t="s">
        <v>#N/A Paused at 17:00:00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 t="s">
        <v>#N/A Paused at 17:00:00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 t="s">
        <v>#N/A Paused at 17:00:00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 t="s">
        <v>#N/A Paused at 17:00:00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 t="s">
        <v>#N/A Paused at 17:00:00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 t="s">
        <v>#N/A Paused at 17:00:00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 t="s">
        <v>#N/A Paused at 17:00:00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 t="s">
        <v>#N/A Paused at 17:00:00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 t="s">
        <v>#N/A Paused at 17:00:00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 t="s">
        <v>#N/A Paused at 17:00:00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 t="s">
        <v>#N/A Paused at 17:00:00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 t="s">
        <v>#N/A Paused at 17:00:00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 t="s">
        <v>#N/A Paused at 17:00:00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 t="s">
        <v>#N/A Paused at 17:00:00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 t="s">
        <v>#N/A Paused at 17:00:00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 t="s">
        <v>#N/A Paused at 17:00:00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 t="s">
        <v>#N/A Paused at 17:00:00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 t="s">
        <v>#N/A Paused at 17:00:00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 t="s">
        <v>#N/A Paused at 17:00:00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 t="s">
        <v>#N/A Paused at 17:00:00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 t="s">
        <v>#N/A Paused at 17:00:00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 t="s">
        <v>#N/A Paused at 17:00:00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 t="s">
        <v>#N/A Paused at 17:00:00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 t="s">
        <v>#N/A Paused at 17:00:00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 t="s">
        <v>#N/A Paused at 17:00:00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 t="s">
        <v>#N/A Paused at 17:00:00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 t="s">
        <v>#N/A Paused at 17:00:00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 t="s">
        <v>#N/A Paused at 17:00:00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 t="s">
        <v>#N/A Paused at 17:00:00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 t="s">
        <v>#N/A Paused at 17:00:00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 t="s">
        <v>#N/A Paused at 17:00:00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 t="s">
        <v>#N/A Paused at 17:00:00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 t="s">
        <v>#N/A Paused at 17:00:00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 t="s">
        <v>#N/A Paused at 17:00:00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 t="s">
        <v>#N/A Paused at 17:00:00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 t="s">
        <v>#N/A Paused at 17:00:00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 t="s">
        <v>#N/A Paused at 17:00:00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 t="s">
        <v>#N/A Paused at 17:00:00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 t="s">
        <v>#N/A Paused at 17:00:00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 t="s">
        <v>#N/A Paused at 17:00:00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 t="s">
        <v>#N/A Paused at 17:00:00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 t="s">
        <v>#N/A Paused at 17:00:00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 t="s">
        <v>#N/A Paused at 17:00:00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 t="s">
        <v>#N/A Paused at 17:00:00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 t="s">
        <v>#N/A Paused at 17:00:00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 t="s">
        <v>#N/A Paused at 17:00:00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 t="s">
        <v>#N/A Paused at 17:00:00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 t="s">
        <v>#N/A Paused at 17:00:00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 t="s">
        <v>#N/A Paused at 17:00:00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 t="s">
        <v>#N/A Paused at 17:00:00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 t="s">
        <v>#N/A Paused at 17:00:00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 t="s">
        <v>#N/A Paused at 17:00:00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 t="s">
        <v>#N/A Paused at 17:00:00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 t="s">
        <v>#N/A Paused at 17:00:00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 t="s">
        <v>#N/A Paused at 17:00:00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 t="s">
        <v>#N/A Paused at 17:00:00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 t="s">
        <v>#N/A Paused at 17:00:00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 t="s">
        <v>#N/A Paused at 17:00:00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 t="s">
        <v>#N/A Paused at 17:00:00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 t="s">
        <v>#N/A Paused at 17:00:00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 t="s">
        <v>#N/A Paused at 17:00:00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 t="s">
        <v>#N/A Paused at 17:00:00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 t="s">
        <v>#N/A Paused at 17:00:00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 t="s">
        <v>#N/A Paused at 17:00:00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 t="s">
        <v>#N/A Paused at 17:00:00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 t="s">
        <v>#N/A Paused at 17:00:00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 t="s">
        <v>#N/A Paused at 17:00:00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 t="s">
        <v>#N/A Paused at 17:00:00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 t="s">
        <v>#N/A Paused at 17:00:00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 t="s">
        <v>#N/A Paused at 17:00:00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 t="s">
        <v>#N/A Paused at 17:00:00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 t="s">
        <v>#N/A Paused at 17:00:00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 t="s">
        <v>#N/A Paused at 17:00:00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 t="s">
        <v>#N/A Paused at 17:00:00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 t="s">
        <v>#N/A Paused at 17:00:00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 t="s">
        <v>#N/A Paused at 17:00:00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 t="s">
        <v>#N/A Paused at 17:00:00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 t="s">
        <v>#N/A Paused at 17:00:00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 t="s">
        <v>#N/A Paused at 17:00:00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 t="s">
        <v>#N/A Paused at 17:00:00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 t="s">
        <v>#N/A Paused at 17:00:00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 t="s">
        <v>#N/A Paused at 17:00:00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 t="s">
        <v>#N/A Paused at 17:00:00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 t="s">
        <v>#N/A Paused at 17:00:00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 t="s">
        <v>#N/A Paused at 17:00:00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 t="s">
        <v>#N/A Paused at 17:00:00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 t="s">
        <v>#N/A Paused at 17:00:00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 t="s">
        <v>#N/A Paused at 17:00:00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 t="s">
        <v>#N/A Paused at 17:00:00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 t="s">
        <v>#N/A Paused at 17:00:00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 t="s">
        <v>#N/A Paused at 17:00:00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 t="s">
        <v>#N/A Paused at 17:00:00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 t="s">
        <v>#N/A Paused at 17:00:00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 t="s">
        <v>#N/A Paused at 17:00:00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 t="s">
        <v>#N/A Paused at 17:00:00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 t="s">
        <v>#N/A Paused at 17:00:00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 t="s">
        <v>#N/A Paused at 17:00:00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 t="s">
        <v>#N/A Paused at 17:00:00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 t="s">
        <v>#N/A Paused at 17:00:00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 t="s">
        <v>#N/A Paused at 17:00:00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 t="s">
        <v>#N/A Paused at 17:00:00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 t="s">
        <v>#N/A Paused at 17:00:00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 t="s">
        <v>#N/A Paused at 17:00:00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 t="s">
        <v>#N/A Paused at 17:00:00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 t="s">
        <v>#N/A Paused at 17:00:00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 t="s">
        <v>#N/A Paused at 17:00:00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 t="s">
        <v>#N/A Paused at 17:00:00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 t="s">
        <v>#N/A Paused at 17:00:00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 t="s">
        <v>#N/A Paused at 17:00:00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 t="s">
        <v>#N/A Paused at 17:00:00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 t="s">
        <v>#N/A Paused at 17:00:00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 t="s">
        <v>#N/A Paused at 17:00:00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 t="s">
        <v>#N/A Paused at 17:00:00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 t="s">
        <v>#N/A Paused at 17:00:00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 t="s">
        <v>#N/A Paused at 17:00:00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 t="s">
        <v>#N/A Paused at 17:00:00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 t="s">
        <v>#N/A Paused at 17:00:00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 t="s">
        <v>#N/A Paused at 17:00:00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 t="s">
        <v>#N/A Paused at 17:00:00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 t="s">
        <v>#N/A Paused at 17:00:00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 t="s">
        <v>#N/A Paused at 17:00:00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 t="s">
        <v>#N/A Paused at 17:00:00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 t="s">
        <v>#N/A Paused at 17:00:00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 t="s">
        <v>#N/A Paused at 17:00:00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 t="s">
        <v>#N/A Paused at 17:00:00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 t="s">
        <v>#N/A Paused at 17:00:00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 t="s">
        <v>#N/A Paused at 17:00:00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 t="s">
        <v>#N/A Paused at 17:00:00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 t="s">
        <v>#N/A Paused at 17:00:00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 t="s">
        <v>#N/A Paused at 17:00:00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 t="s">
        <v>#N/A Paused at 17:00:00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 t="s">
        <v>#N/A Paused at 17:00:00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 t="s">
        <v>#N/A Paused at 17:00:00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 t="s">
        <v>#N/A Paused at 17:00:00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 t="s">
        <v>#N/A Paused at 17:00:00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 t="s">
        <v>#N/A Paused at 17:00:00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 t="s">
        <v>#N/A Paused at 17:00:00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 t="s">
        <v>#N/A Paused at 17:00:00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 t="s">
        <v>#N/A Paused at 17:00:00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 t="s">
        <v>#N/A Paused at 17:00:00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 t="s">
        <v>#N/A Paused at 17:00:00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 t="s">
        <v>#N/A Paused at 17:00:00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 t="s">
        <v>#N/A Paused at 17:00:00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 t="s">
        <v>#N/A Paused at 17:00:00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 t="s">
        <v>#N/A Paused at 17:00:00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 t="s">
        <v>#N/A Paused at 17:00:00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 t="s">
        <v>#N/A Paused at 17:00:00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 t="s">
        <v>#N/A Paused at 17:00:00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 t="s">
        <v>#N/A Paused at 17:00:00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 t="s">
        <v>#N/A Paused at 17:00:00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 t="s">
        <v>#N/A Paused at 17:00:00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 t="s">
        <v>#N/A Paused at 17:00:00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 t="s">
        <v>#N/A Paused at 17:00:00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 t="s">
        <v>#N/A Paused at 17:00:00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 t="s">
        <v>#N/A Paused at 17:00:00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 t="s">
        <v>#N/A Paused at 17:00:00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 t="s">
        <v>#N/A Paused at 17:00:00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 t="s">
        <v>#N/A Paused at 17:00:00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 t="s">
        <v>#N/A Paused at 17:00:00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 t="s">
        <v>#N/A Paused at 17:00:00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 t="s">
        <v>#N/A Paused at 17:00:00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 t="s">
        <v>#N/A Paused at 17:00:00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 t="s">
        <v>#N/A Paused at 17:00:00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 t="s">
        <v>#N/A Paused at 17:00:00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 t="s">
        <v>#N/A Paused at 17:00:00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 t="s">
        <v>#N/A Paused at 17:00:00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 t="s">
        <v>#N/A Paused at 17:00:00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 t="s">
        <v>#N/A Paused at 17:00:00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 t="s">
        <v>#N/A Paused at 17:00:00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 t="s">
        <v>#N/A Paused at 17:00:00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 t="s">
        <v>#N/A Paused at 17:00:00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 t="s">
        <v>#N/A Paused at 17:00:00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 t="s">
        <v>#N/A Paused at 17:00:00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 t="s">
        <v>#N/A Paused at 17:00:00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 t="s">
        <v>#N/A Paused at 17:00:00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 t="s">
        <v>#N/A Paused at 17:00:00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 t="s">
        <v>#N/A Paused at 17:00:00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 t="s">
        <v>#N/A Paused at 17:00:00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 t="s">
        <v>#N/A Paused at 17:00:00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 t="s">
        <v>#N/A Paused at 17:00:00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 t="s">
        <v>#N/A Paused at 17:00:00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 t="s">
        <v>#N/A Paused at 17:00:00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 t="s">
        <v>#N/A Paused at 17:00:00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 t="s">
        <v>#N/A Paused at 17:00:00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 t="s">
        <v>#N/A Paused at 17:00:00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 t="s">
        <v>#N/A Paused at 17:00:00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 t="s">
        <v>#N/A Paused at 17:00:00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 t="s">
        <v>#N/A Paused at 17:00:00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 t="s">
        <v>#N/A Paused at 17:00:00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 t="s">
        <v>#N/A Paused at 17:00:00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 t="s">
        <v>#N/A Paused at 17:00:00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 t="s">
        <v>#N/A Paused at 17:00:00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 t="s">
        <v>#N/A Paused at 17:00:00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 t="s">
        <v>#N/A Paused at 17:00:00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 t="s">
        <v>#N/A Paused at 17:00:00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 t="s">
        <v>#N/A Paused at 17:00:00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 t="s">
        <v>#N/A Paused at 17:00:00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 t="s">
        <v>#N/A Paused at 17:00:00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 t="s">
        <v>#N/A Paused at 17:00:00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 t="s">
        <v>#N/A Paused at 17:00:00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 t="s">
        <v>#N/A Paused at 17:00:00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 t="s">
        <v>#N/A Paused at 17:00:00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 t="s">
        <v>#N/A Paused at 17:00:00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 t="s">
        <v>#N/A Paused at 17:00:00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 t="s">
        <v>#N/A Paused at 17:00:00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 t="s">
        <v>#N/A Paused at 17:00:00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 t="s">
        <v>#N/A Paused at 17:00:00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 t="s">
        <v>#N/A Paused at 17:00:00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 t="s">
        <v>#N/A Paused at 17:00:00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 t="s">
        <v>#N/A Paused at 17:00:00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 t="s">
        <v>#N/A Paused at 17:00:00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 t="s">
        <v>#N/A Paused at 17:00:00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 t="s">
        <v>#N/A Paused at 17:00:00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 t="s">
        <v>#N/A Paused at 17:00:00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 t="s">
        <v>#N/A Paused at 17:00:00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 t="s">
        <v>#N/A Paused at 17:00:00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 t="s">
        <v>#N/A Paused at 17:00:00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 t="s">
        <v>#N/A Paused at 17:00:00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 t="s">
        <v>#N/A Paused at 17:00:00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 t="s">
        <v>#N/A Paused at 17:00:00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 t="s">
        <v>#N/A Paused at 17:00:00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 t="s">
        <v>#N/A Paused at 17:00:00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 t="s">
        <v>#N/A Paused at 17:00:00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 t="s">
        <v>#N/A Paused at 17:00:00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 t="s">
        <v>#N/A Paused at 17:00:00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 t="s">
        <v>#N/A Paused at 17:00:00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 t="s">
        <v>#N/A Paused at 17:00:00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 t="s">
        <v>#N/A Paused at 17:00:00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 t="s">
        <v>#N/A Paused at 17:00:00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 t="s">
        <v>#N/A Paused at 17:00:00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 t="s">
        <v>#N/A Paused at 17:00:00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 t="s">
        <v>#N/A Paused at 17:00:00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 t="s">
        <v>#N/A Paused at 17:00:00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 t="s">
        <v>#N/A Paused at 17:00:00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 t="s">
        <v>#N/A Paused at 17:00:00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 t="s">
        <v>#N/A Paused at 17:00:00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 t="s">
        <v>#N/A Paused at 17:00:00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 t="s">
        <v>#N/A Paused at 17:00:00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 t="s">
        <v>#N/A Paused at 17:00:00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 t="s">
        <v>#N/A Paused at 17:00:00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 t="s">
        <v>#N/A Paused at 17:00:00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 t="s">
        <v>#N/A Paused at 17:00:00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 t="s">
        <v>#N/A Paused at 17:00:00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 t="s">
        <v>#N/A Paused at 17:00:00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 t="s">
        <v>#N/A Paused at 17:00:00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 t="s">
        <v>#N/A Paused at 17:00:00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 t="s">
        <v>#N/A Paused at 17:00:00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 t="s">
        <v>#N/A Paused at 17:00:00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 t="s">
        <v>#N/A Paused at 17:00:00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 t="s">
        <v>#N/A Paused at 17:00:00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 t="s">
        <v>#N/A Paused at 17:00:00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 t="s">
        <v>#N/A Paused at 17:00:00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 t="s">
        <v>#N/A Paused at 17:00:00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 t="s">
        <v>#N/A Paused at 17:00:00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 t="s">
        <v>#N/A Paused at 17:00:00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 t="s">
        <v>#N/A Paused at 17:00:00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 t="s">
        <v>#N/A Paused at 17:00:00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 t="s">
        <v>#N/A Paused at 17:00:00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 t="s">
        <v>#N/A Paused at 17:00:00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 t="s">
        <v>#N/A Paused at 17:00:00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 t="s">
        <v>#N/A Paused at 17:00:00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 t="s">
        <v>#N/A Paused at 17:00:00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 t="s">
        <v>#N/A Paused at 17:00:00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 t="s">
        <v>#N/A Paused at 17:00:00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 t="s">
        <v>#N/A Paused at 17:00:00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 t="s">
        <v>#N/A Paused at 17:00:00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 t="s">
        <v>#N/A Paused at 17:00:00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 t="s">
        <v>#N/A Paused at 17:00:00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 t="s">
        <v>#N/A Paused at 17:00:00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 t="s">
        <v>#N/A Paused at 17:00:00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 t="s">
        <v>#N/A Paused at 17:00:00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 t="s">
        <v>#N/A Paused at 17:00:00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 t="s">
        <v>#N/A Paused at 17:00:00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 t="s">
        <v>#N/A Paused at 17:00:00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 t="s">
        <v>#N/A Paused at 17:00:00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 t="s">
        <v>#N/A Paused at 17:00:00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 t="s">
        <v>#N/A Paused at 17:00:00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 t="s">
        <v>#N/A Paused at 17:00:00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 t="s">
        <v>#N/A Paused at 17:00:00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4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H6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42243</v>
          </cell>
        </row>
      </sheetData>
      <sheetData sheetId="29">
        <row r="6">
          <cell r="D6">
            <v>42243</v>
          </cell>
        </row>
      </sheetData>
      <sheetData sheetId="30">
        <row r="6">
          <cell r="D6">
            <v>42244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>
        <v>42247.675219907411</v>
      </c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42244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4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42248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151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152</v>
      </c>
      <c r="D26" s="174" t="b">
        <v>1</v>
      </c>
      <c r="E26" s="146"/>
    </row>
    <row r="27" spans="2:5" ht="11.25" customHeight="1" x14ac:dyDescent="0.25">
      <c r="B27" s="144"/>
      <c r="C27" s="170" t="s">
        <v>153</v>
      </c>
      <c r="D27" s="175" t="b">
        <v>1</v>
      </c>
      <c r="E27" s="146"/>
    </row>
    <row r="28" spans="2:5" ht="11.25" customHeight="1" x14ac:dyDescent="0.25">
      <c r="B28" s="144"/>
      <c r="C28" s="170" t="s">
        <v>154</v>
      </c>
      <c r="D28" s="181">
        <v>-0.01</v>
      </c>
      <c r="E28" s="146"/>
    </row>
    <row r="29" spans="2:5" ht="11.25" customHeight="1" x14ac:dyDescent="0.25">
      <c r="B29" s="144"/>
      <c r="C29" s="182" t="s">
        <v>155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S118"/>
  <sheetViews>
    <sheetView showGridLines="0" tabSelected="1" workbookViewId="0">
      <pane xSplit="8" topLeftCell="K1" activePane="topRight" state="frozen"/>
      <selection pane="topRight" activeCell="C2" sqref="C2"/>
    </sheetView>
  </sheetViews>
  <sheetFormatPr defaultColWidth="3" defaultRowHeight="11.25" outlineLevelCol="1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hidden="1" customWidth="1" outlineLevel="1"/>
    <col min="26" max="26" width="10" style="3" hidden="1" customWidth="1" outlineLevel="1"/>
    <col min="27" max="27" width="10" style="2" hidden="1" customWidth="1" outlineLevel="1"/>
    <col min="28" max="28" width="10" style="3" hidden="1" customWidth="1" outlineLevel="1"/>
    <col min="29" max="29" width="10" style="2" hidden="1" customWidth="1" outlineLevel="1"/>
    <col min="30" max="30" width="10" style="3" hidden="1" customWidth="1" outlineLevel="1"/>
    <col min="31" max="31" width="10" style="2" hidden="1" customWidth="1" outlineLevel="1"/>
    <col min="32" max="32" width="10" style="3" hidden="1" customWidth="1" outlineLevel="1"/>
    <col min="33" max="33" width="10" style="2" hidden="1" customWidth="1" outlineLevel="1"/>
    <col min="34" max="34" width="10" style="3" hidden="1" customWidth="1" outlineLevel="1"/>
    <col min="35" max="35" width="2.7109375" style="2" customWidth="1" collapsed="1"/>
    <col min="36" max="36" width="18.28515625" style="2" customWidth="1"/>
    <col min="37" max="37" width="9" style="2" bestFit="1" customWidth="1"/>
    <col min="38" max="38" width="21.42578125" style="2" customWidth="1"/>
    <col min="39" max="39" width="13.7109375" style="2" customWidth="1"/>
    <col min="40" max="40" width="21.42578125" style="2" customWidth="1"/>
    <col min="41" max="41" width="13.7109375" style="2" customWidth="1"/>
    <col min="42" max="42" width="21.42578125" style="2" customWidth="1"/>
    <col min="43" max="43" width="13.7109375" style="2" customWidth="1"/>
    <col min="44" max="44" width="18.28515625" style="2" customWidth="1"/>
    <col min="45" max="45" width="13.7109375" style="2" customWidth="1"/>
    <col min="46" max="16384" width="3" style="2"/>
  </cols>
  <sheetData>
    <row r="2" spans="1:4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4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4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  <c r="AJ4" s="46" t="s">
        <v>17</v>
      </c>
      <c r="AK4" s="47"/>
      <c r="AL4" s="46" t="s">
        <v>19</v>
      </c>
      <c r="AM4" s="47"/>
      <c r="AN4" s="46" t="s">
        <v>14</v>
      </c>
      <c r="AO4" s="47"/>
      <c r="AP4" s="46" t="s">
        <v>23</v>
      </c>
      <c r="AQ4" s="47"/>
      <c r="AR4" s="46" t="s">
        <v>15</v>
      </c>
      <c r="AS4" s="47"/>
    </row>
    <row r="5" spans="1:4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  <c r="AJ5" s="10" t="s">
        <v>198</v>
      </c>
      <c r="AK5" s="10" t="s">
        <v>199</v>
      </c>
      <c r="AL5" s="10" t="s">
        <v>198</v>
      </c>
      <c r="AM5" s="10" t="s">
        <v>199</v>
      </c>
      <c r="AN5" s="10" t="s">
        <v>198</v>
      </c>
      <c r="AO5" s="10" t="s">
        <v>199</v>
      </c>
      <c r="AP5" s="10" t="s">
        <v>198</v>
      </c>
      <c r="AQ5" s="10" t="s">
        <v>199</v>
      </c>
      <c r="AR5" s="10" t="s">
        <v>198</v>
      </c>
      <c r="AS5" s="10" t="s">
        <v>199</v>
      </c>
    </row>
    <row r="6" spans="1:45" ht="11.25" customHeight="1" x14ac:dyDescent="0.2">
      <c r="A6" s="200" t="s">
        <v>156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8" t="str">
        <f t="array" ref="I6:I117">IF('1M Pricing'!J6:J118="","",'1M Pricing'!J6:J118)</f>
        <v/>
      </c>
      <c r="J6" s="129" t="str">
        <f>IF(I6="","",'1M Pricing'!$I6*100)</f>
        <v/>
      </c>
      <c r="K6" s="129" t="str">
        <f>J6</f>
        <v/>
      </c>
      <c r="L6" s="130" t="str">
        <f t="array" ref="L6:L117">IF('3M Pricing'!J6:J118="","",'3M Pricing'!J6:J118)</f>
        <v/>
      </c>
      <c r="M6" s="129" t="str">
        <f>IF(L6="","",'3M Pricing'!$I6*100)</f>
        <v/>
      </c>
      <c r="N6" s="129" t="str">
        <f>M6</f>
        <v/>
      </c>
      <c r="O6" s="130" t="str">
        <f t="array" ref="O6:O117">IF('6M Pricing'!J6:J118="","",'6M Pricing'!J6:J118)</f>
        <v/>
      </c>
      <c r="P6" s="129" t="str">
        <f>IF(O6="","",'6M Pricing'!$I6*100)</f>
        <v/>
      </c>
      <c r="Q6" s="129" t="str">
        <f>P6</f>
        <v/>
      </c>
      <c r="R6" s="130" t="str">
        <f t="array" ref="R6:R117">IF('1Y Pricing'!J6:J118="","",'1Y Pricing'!J6:J118)</f>
        <v/>
      </c>
      <c r="S6" s="129" t="str">
        <f>IF(R6="","",'1Y Pricing'!$I6*100)</f>
        <v/>
      </c>
      <c r="T6" s="129" t="str">
        <f>S6</f>
        <v/>
      </c>
      <c r="U6" s="128" t="str">
        <f t="array" ref="U6:U117">IF('ON Pricing'!J6:J118="","",'ON Pricing'!J6:J118)</f>
        <v>EURONDPON=</v>
      </c>
      <c r="V6" s="129">
        <f>IF(U6="","",'ON Pricing'!$I6*100)</f>
        <v>-0.12999999999951939</v>
      </c>
      <c r="W6" s="129">
        <f>V6</f>
        <v>-0.12999999999951939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 t="e">
        <f>IF($G6=" ","",ROUND(ABS(_xll.RtGet(SourceAlias,$U6,BID)-V6),4))</f>
        <v>#VALUE!</v>
      </c>
      <c r="AH6" s="163" t="e">
        <f>IF($G6=" ","",ROUND(ABS(_xll.RtGet(SourceAlias,$U6,ASK)-W6),4))</f>
        <v>#VALUE!</v>
      </c>
      <c r="AI6" s="27" t="s">
        <v>48</v>
      </c>
      <c r="AJ6" s="213" t="str">
        <f>IF(I6="","",_xll.qlSimpleQuote(I6,J6,,Permanent,Trigger,ObjectOverwrite))</f>
        <v/>
      </c>
      <c r="AK6" s="213" t="str">
        <f>IF(AJ6="","",_xll.qlSimpleQuoteSetValue(AJ6,J6/100))</f>
        <v/>
      </c>
      <c r="AL6" s="213" t="str">
        <f>IF(L6="","",_xll.qlSimpleQuote(L6,M6,,Permanent,Trigger,ObjectOverwrite))</f>
        <v/>
      </c>
      <c r="AM6" s="213" t="str">
        <f>IF(AL6="","",_xll.qlSimpleQuoteSetValue(AL6,M6/100))</f>
        <v/>
      </c>
      <c r="AN6" s="213" t="str">
        <f>IF(O6="","",_xll.qlSimpleQuote(O6,P6,,Permanent,Trigger,ObjectOverwrite))</f>
        <v/>
      </c>
      <c r="AO6" s="213" t="str">
        <f>IF(AN6="","",_xll.qlSimpleQuoteSetValue(AN6,P6/100))</f>
        <v/>
      </c>
      <c r="AP6" s="213" t="str">
        <f>IF(R6="","",_xll.qlSimpleQuote(R6,S6,,Permanent,Trigger,ObjectOverwrite))</f>
        <v/>
      </c>
      <c r="AQ6" s="213" t="str">
        <f>IF(AP6="","",_xll.qlSimpleQuoteSetValue(AP6,S6/100))</f>
        <v/>
      </c>
      <c r="AR6" s="213" t="str">
        <f>IF(U6="","",_xll.qlSimpleQuote(U6,V6,,Permanent,Trigger,ObjectOverwrite))</f>
        <v>EURONDPON=#0001</v>
      </c>
      <c r="AS6" s="213">
        <f>IF(AR6="","",_xll.qlSimpleQuoteSetValue(AR6,V6/100))</f>
        <v>0.1286999999995242</v>
      </c>
    </row>
    <row r="7" spans="1:45" ht="11.25" customHeight="1" x14ac:dyDescent="0.2">
      <c r="A7" s="201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-0.13000000000085166</v>
      </c>
      <c r="W7" s="135">
        <f t="shared" ref="W7:W70" si="4">V7</f>
        <v>-0.13000000000085166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 t="e">
        <f>IF($G7=" ","",ROUND(ABS(_xll.RtGet(SourceAlias,$U7,BID)-V7),4))</f>
        <v>#VALUE!</v>
      </c>
      <c r="AH7" s="166" t="e">
        <f>IF($G7=" ","",ROUND(ABS(_xll.RtGet(SourceAlias,$U7,ASK)-W7),4))</f>
        <v>#VALUE!</v>
      </c>
      <c r="AI7" s="27" t="s">
        <v>48</v>
      </c>
      <c r="AJ7" s="153" t="str">
        <f>IF(I7="","",_xll.qlSimpleQuote(I7,J7,,Permanent,Trigger,ObjectOverwrite))</f>
        <v/>
      </c>
      <c r="AK7" s="153" t="str">
        <f>IF(AJ7="","",_xll.qlSimpleQuoteSetValue(AJ7,J7/100))</f>
        <v/>
      </c>
      <c r="AL7" s="153" t="str">
        <f>IF(L7="","",_xll.qlSimpleQuote(L7,M7,,Permanent,Trigger,ObjectOverwrite))</f>
        <v/>
      </c>
      <c r="AM7" s="153" t="str">
        <f>IF(AL7="","",_xll.qlSimpleQuoteSetValue(AL7,M7/100))</f>
        <v/>
      </c>
      <c r="AN7" s="153" t="str">
        <f>IF(O7="","",_xll.qlSimpleQuote(O7,P7,,Permanent,Trigger,ObjectOverwrite))</f>
        <v/>
      </c>
      <c r="AO7" s="153" t="str">
        <f>IF(AN7="","",_xll.qlSimpleQuoteSetValue(AN7,P7/100))</f>
        <v/>
      </c>
      <c r="AP7" s="153" t="str">
        <f>IF(R7="","",_xll.qlSimpleQuote(R7,S7,,Permanent,Trigger,ObjectOverwrite))</f>
        <v/>
      </c>
      <c r="AQ7" s="153" t="str">
        <f>IF(AP7="","",_xll.qlSimpleQuoteSetValue(AP7,S7/100))</f>
        <v/>
      </c>
      <c r="AR7" s="153" t="str">
        <f>IF(U7="","",_xll.qlSimpleQuote(U7,V7,,Permanent,Trigger,ObjectOverwrite))</f>
        <v>EURONDPTN=#0001</v>
      </c>
      <c r="AS7" s="153">
        <f>IF(AR7="","",_xll.qlSimpleQuoteSetValue(AR7,V7/100))</f>
        <v>0.12870000000084314</v>
      </c>
    </row>
    <row r="8" spans="1:45" ht="11.25" customHeight="1" x14ac:dyDescent="0.2">
      <c r="A8" s="201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stopped</v>
      </c>
      <c r="D8" s="96" t="str">
        <f>IF(Contribute="abcd",IF($E$2&lt;&gt;-1,_xll.RtContribute(SourceAlias,L8,Fields,M8:N8,"SCOPE:SERVER"),_xll.RtContribute(SourceAlias,"DDS_INSERT_S",$E$2:$G$2,L8:N8,"SCOPE:SERVER FTC:ALL")),"stopped")</f>
        <v>stopped</v>
      </c>
      <c r="E8" s="96" t="str">
        <f>IF(Contribute="abcd",IF($E$2&lt;&gt;-1,_xll.RtContribute(SourceAlias,O8,Fields,P8:Q8,"SCOPE:SERVER"),_xll.RtContribute(SourceAlias,"DDS_INSERT_S",$E$2:$G$2,O8:Q8,"SCOPE:SERVER FTC:ALL")),"stopped")</f>
        <v>stopped</v>
      </c>
      <c r="F8" s="96" t="str">
        <f>IF(Contribute="abcd",IF($E$2&lt;&gt;-1,_xll.RtContribute(SourceAlias,R8,Fields,S8:T8,"SCOPE:SERVER"),_xll.RtContribute(SourceAlias,"DDS_INSERT_S",$E$2:$G$2,S8:T8,"SCOPE:SERVER FTC:ALL")),"stopped")</f>
        <v>stopped</v>
      </c>
      <c r="G8" s="157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1" t="str">
        <v>EUR1MDPSN=</v>
      </c>
      <c r="J8" s="132">
        <f>IF(I8="","",'1M Pricing'!$I8*100)</f>
        <v>-0.12210124238887232</v>
      </c>
      <c r="K8" s="132">
        <f t="shared" si="0"/>
        <v>-0.12210124238887232</v>
      </c>
      <c r="L8" s="133" t="str">
        <v>EUR3MDPSN=</v>
      </c>
      <c r="M8" s="132">
        <f>IF(L8="","",'3M Pricing'!$I8*100)</f>
        <v>-3.3720392458302939E-2</v>
      </c>
      <c r="N8" s="132">
        <f t="shared" si="1"/>
        <v>-3.3720392458302939E-2</v>
      </c>
      <c r="O8" s="133" t="str">
        <v>EUR6MDPSN=</v>
      </c>
      <c r="P8" s="132">
        <f>IF(O8="","",'6M Pricing'!$I8*100)</f>
        <v>3.8679310882194784E-2</v>
      </c>
      <c r="Q8" s="132">
        <f t="shared" si="2"/>
        <v>3.8679310882194784E-2</v>
      </c>
      <c r="R8" s="133" t="str">
        <v>EUR1YDPSN=</v>
      </c>
      <c r="S8" s="132">
        <f>IF(R8="","",'1Y Pricing'!$I8*100)</f>
        <v>0.15057165670295802</v>
      </c>
      <c r="T8" s="132">
        <f t="shared" si="3"/>
        <v>0.15057165670295802</v>
      </c>
      <c r="U8" s="131" t="str">
        <v>EURONDPSN=</v>
      </c>
      <c r="V8" s="132">
        <f>IF(U8="","",'ON Pricing'!$I8*100)</f>
        <v>-0.1675882962763886</v>
      </c>
      <c r="W8" s="132">
        <f t="shared" si="4"/>
        <v>-0.1675882962763886</v>
      </c>
      <c r="X8" s="27" t="s">
        <v>48</v>
      </c>
      <c r="Y8" s="164" t="e">
        <f>IF($C8=" ","",ROUND(ABS(_xll.RtGet(SourceAlias,$I8,BID)-J8),4))</f>
        <v>#VALUE!</v>
      </c>
      <c r="Z8" s="164" t="e">
        <f>IF($C8=" ","",ROUND(ABS(_xll.RtGet(SourceAlias,$I8,ASK)-K8),4))</f>
        <v>#VALUE!</v>
      </c>
      <c r="AA8" s="164" t="e">
        <f>IF($D8=" ","",ROUND(ABS(_xll.RtGet(SourceAlias,$L8,BID)-M8),4))</f>
        <v>#VALUE!</v>
      </c>
      <c r="AB8" s="164" t="e">
        <f>IF($D8=" ","",ROUND(ABS(_xll.RtGet(SourceAlias,$L8,ASK)-N8),4))</f>
        <v>#VALUE!</v>
      </c>
      <c r="AC8" s="164" t="e">
        <f>IF($E8=" ","",ROUND(ABS(_xll.RtGet(SourceAlias,$O8,BID)-P8),4))</f>
        <v>#VALUE!</v>
      </c>
      <c r="AD8" s="164" t="e">
        <f>IF($E8=" ","",ROUND(ABS(_xll.RtGet(SourceAlias,$O8,ASK)-Q8),4))</f>
        <v>#VALUE!</v>
      </c>
      <c r="AE8" s="164" t="e">
        <f>IF($F8=" ","",ROUND(ABS(_xll.RtGet(SourceAlias,$R8,BID)-S8),4))</f>
        <v>#VALUE!</v>
      </c>
      <c r="AF8" s="164" t="e">
        <f>IF($F8=" ","",ROUND(ABS(_xll.RtGet(SourceAlias,$R8,ASK)-T8),4))</f>
        <v>#VALUE!</v>
      </c>
      <c r="AG8" s="164" t="e">
        <f>IF($G8=" ","",ROUND(ABS(_xll.RtGet(SourceAlias,$U8,BID)-V8),4))</f>
        <v>#VALUE!</v>
      </c>
      <c r="AH8" s="164" t="e">
        <f>IF($G8=" ","",ROUND(ABS(_xll.RtGet(SourceAlias,$U8,ASK)-W8),4))</f>
        <v>#VALUE!</v>
      </c>
      <c r="AI8" s="27" t="s">
        <v>48</v>
      </c>
      <c r="AJ8" s="152" t="str">
        <f>IF(I8="","",_xll.qlSimpleQuote(I8,J8,,Permanent,Trigger,ObjectOverwrite))</f>
        <v>EUR1MDPSN=#0001</v>
      </c>
      <c r="AK8" s="152">
        <f>IF(AJ8="","",_xll.qlSimpleQuoteSetValue(AJ8,J8/100))</f>
        <v>0</v>
      </c>
      <c r="AL8" s="152" t="str">
        <f>IF(L8="","",_xll.qlSimpleQuote(L8,M8,,Permanent,Trigger,ObjectOverwrite))</f>
        <v>EUR3MDPSN=#0001</v>
      </c>
      <c r="AM8" s="213">
        <f>IF(AL8="","",_xll.qlSimpleQuoteSetValue(AL8,M8/100))</f>
        <v>3.338318853371991E-2</v>
      </c>
      <c r="AN8" s="152" t="str">
        <f>IF(O8="","",_xll.qlSimpleQuote(O8,P8,,Permanent,Trigger,ObjectOverwrite))</f>
        <v>EUR6MDPSN=#0001</v>
      </c>
      <c r="AO8" s="152">
        <f>IF(AN8="","",_xll.qlSimpleQuoteSetValue(AN8,P8/100))</f>
        <v>-3.8292517773372836E-2</v>
      </c>
      <c r="AP8" s="152" t="str">
        <f>IF(R8="","",_xll.qlSimpleQuote(R8,S8,,Permanent,Trigger,ObjectOverwrite))</f>
        <v>EUR1YDPSN=#0001</v>
      </c>
      <c r="AQ8" s="152">
        <f>IF(AP8="","",_xll.qlSimpleQuoteSetValue(AP8,S8/100))</f>
        <v>-0.14906594013592844</v>
      </c>
      <c r="AR8" s="152" t="str">
        <f>IF(U8="","",_xll.qlSimpleQuote(U8,V8,,Permanent,Trigger,ObjectOverwrite))</f>
        <v>EURONDPSN=#0001</v>
      </c>
      <c r="AS8" s="152">
        <f>IF(AR8="","",_xll.qlSimpleQuoteSetValue(AR8,V8/100))</f>
        <v>0.16591241331362472</v>
      </c>
    </row>
    <row r="9" spans="1:45" ht="11.25" customHeight="1" x14ac:dyDescent="0.2">
      <c r="A9" s="201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stopped</v>
      </c>
      <c r="D9" s="96" t="str">
        <f>IF(Contribute="abcd",IF($E$2&lt;&gt;-1,_xll.RtContribute(SourceAlias,L9,Fields,M9:N9,"SCOPE:SERVER"),_xll.RtContribute(SourceAlias,"DDS_INSERT_S",$E$2:$G$2,L9:N9,"SCOPE:SERVER FTC:ALL")),"stopped")</f>
        <v>stopped</v>
      </c>
      <c r="E9" s="96" t="str">
        <f>IF(Contribute="abcd",IF($E$2&lt;&gt;-1,_xll.RtContribute(SourceAlias,O9,Fields,P9:Q9,"SCOPE:SERVER"),_xll.RtContribute(SourceAlias,"DDS_INSERT_S",$E$2:$G$2,O9:Q9,"SCOPE:SERVER FTC:ALL")),"stopped")</f>
        <v>stopped</v>
      </c>
      <c r="F9" s="96" t="str">
        <f>IF(Contribute="abcd",IF($E$2&lt;&gt;-1,_xll.RtContribute(SourceAlias,R9,Fields,S9:T9,"SCOPE:SERVER"),_xll.RtContribute(SourceAlias,"DDS_INSERT_S",$E$2:$G$2,S9:T9,"SCOPE:SERVER FTC:ALL")),"stopped")</f>
        <v>stopped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-0.13900000000000001</v>
      </c>
      <c r="K9" s="132">
        <f t="shared" si="0"/>
        <v>-0.13900000000000001</v>
      </c>
      <c r="L9" s="133" t="str">
        <v>EUR3MDPSW=</v>
      </c>
      <c r="M9" s="132">
        <f>IF(L9="","",'3M Pricing'!$I9*100)</f>
        <v>-3.372029770495491E-2</v>
      </c>
      <c r="N9" s="132">
        <f t="shared" si="1"/>
        <v>-3.372029770495491E-2</v>
      </c>
      <c r="O9" s="133" t="str">
        <v>EUR6MDPSW=</v>
      </c>
      <c r="P9" s="132">
        <f>IF(O9="","",'6M Pricing'!$I9*100)</f>
        <v>3.8679435557322145E-2</v>
      </c>
      <c r="Q9" s="132">
        <f t="shared" si="2"/>
        <v>3.8679435557322145E-2</v>
      </c>
      <c r="R9" s="133" t="str">
        <v>EUR1YDPSW=</v>
      </c>
      <c r="S9" s="132">
        <f>IF(R9="","",'1Y Pricing'!$I9*100)</f>
        <v>0.15057354603507733</v>
      </c>
      <c r="T9" s="132">
        <f t="shared" si="3"/>
        <v>0.15057354603507733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 t="e">
        <f>IF($C9=" ","",ROUND(ABS(_xll.RtGet(SourceAlias,$I9,BID)-J9),4))</f>
        <v>#VALUE!</v>
      </c>
      <c r="Z9" s="164" t="e">
        <f>IF($C9=" ","",ROUND(ABS(_xll.RtGet(SourceAlias,$I9,ASK)-K9),4))</f>
        <v>#VALUE!</v>
      </c>
      <c r="AA9" s="164" t="e">
        <f>IF($D9=" ","",ROUND(ABS(_xll.RtGet(SourceAlias,$L9,BID)-M9),4))</f>
        <v>#VALUE!</v>
      </c>
      <c r="AB9" s="164" t="e">
        <f>IF($D9=" ","",ROUND(ABS(_xll.RtGet(SourceAlias,$L9,ASK)-N9),4))</f>
        <v>#VALUE!</v>
      </c>
      <c r="AC9" s="164" t="e">
        <f>IF($E9=" ","",ROUND(ABS(_xll.RtGet(SourceAlias,$O9,BID)-P9),4))</f>
        <v>#VALUE!</v>
      </c>
      <c r="AD9" s="164" t="e">
        <f>IF($E9=" ","",ROUND(ABS(_xll.RtGet(SourceAlias,$O9,ASK)-Q9),4))</f>
        <v>#VALUE!</v>
      </c>
      <c r="AE9" s="164" t="e">
        <f>IF($F9=" ","",ROUND(ABS(_xll.RtGet(SourceAlias,$R9,BID)-S9),4))</f>
        <v>#VALUE!</v>
      </c>
      <c r="AF9" s="164" t="e">
        <f>IF($F9=" ","",ROUND(ABS(_xll.RtGet(SourceAlias,$R9,ASK)-T9),4))</f>
        <v>#VALUE!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  <c r="AJ9" s="152" t="str">
        <f>IF(I9="","",_xll.qlSimpleQuote(I9,J9,,Permanent,Trigger,ObjectOverwrite))</f>
        <v>EUR1MDPSW=#0001</v>
      </c>
      <c r="AK9" s="152">
        <f>IF(AJ9="","",_xll.qlSimpleQuoteSetValue(AJ9,J9/100))</f>
        <v>0</v>
      </c>
      <c r="AL9" s="152" t="str">
        <f>IF(L9="","",_xll.qlSimpleQuote(L9,M9,,Permanent,Trigger,ObjectOverwrite))</f>
        <v>EUR3MDPSW=#0001</v>
      </c>
      <c r="AM9" s="152">
        <f>IF(AL9="","",_xll.qlSimpleQuoteSetValue(AL9,M9/100))</f>
        <v>3.3383094727905363E-2</v>
      </c>
      <c r="AN9" s="152" t="str">
        <f>IF(O9="","",_xll.qlSimpleQuote(O9,P9,,Permanent,Trigger,ObjectOverwrite))</f>
        <v>EUR6MDPSW=#0001</v>
      </c>
      <c r="AO9" s="152">
        <f>IF(AN9="","",_xll.qlSimpleQuoteSetValue(AN9,P9/100))</f>
        <v>-3.8292641201748925E-2</v>
      </c>
      <c r="AP9" s="152" t="str">
        <f>IF(R9="","",_xll.qlSimpleQuote(R9,S9,,Permanent,Trigger,ObjectOverwrite))</f>
        <v>EUR1YDPSW=#0001</v>
      </c>
      <c r="AQ9" s="152">
        <f>IF(AP9="","",_xll.qlSimpleQuoteSetValue(AP9,S9/100))</f>
        <v>-0.14906781057472657</v>
      </c>
      <c r="AR9" s="152" t="str">
        <f>IF(U9="","",_xll.qlSimpleQuote(U9,V9,,Permanent,Trigger,ObjectOverwrite))</f>
        <v/>
      </c>
      <c r="AS9" s="152" t="str">
        <f>IF(AR9="","",_xll.qlSimpleQuoteSetValue(AR9,V9/100))</f>
        <v/>
      </c>
    </row>
    <row r="10" spans="1:45" ht="11.25" customHeight="1" x14ac:dyDescent="0.2">
      <c r="A10" s="201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6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6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6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-0.13500000000000001</v>
      </c>
      <c r="K10" s="132">
        <f t="shared" si="0"/>
        <v>-0.13500000000000001</v>
      </c>
      <c r="L10" s="133" t="str">
        <v>EUR3MDP2W=</v>
      </c>
      <c r="M10" s="132">
        <f>IF(L10="","",'3M Pricing'!$I10*100)</f>
        <v>-3.3720187158240274E-2</v>
      </c>
      <c r="N10" s="132">
        <f t="shared" si="1"/>
        <v>-3.3720187158240274E-2</v>
      </c>
      <c r="O10" s="133" t="str">
        <v>EUR6MDP2W=</v>
      </c>
      <c r="P10" s="132">
        <f>IF(O10="","",'6M Pricing'!$I10*100)</f>
        <v>3.8679581011256757E-2</v>
      </c>
      <c r="Q10" s="132">
        <f t="shared" si="2"/>
        <v>3.8679581011256757E-2</v>
      </c>
      <c r="R10" s="133" t="str">
        <v>EUR1YDP2W=</v>
      </c>
      <c r="S10" s="132">
        <f>IF(R10="","",'1Y Pricing'!$I10*100)</f>
        <v>0.15057575029585124</v>
      </c>
      <c r="T10" s="132">
        <f t="shared" si="3"/>
        <v>0.15057575029585124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 t="e">
        <f>IF($C10=" ","",ROUND(ABS(_xll.RtGet(SourceAlias,$I10,BID)-J10),4))</f>
        <v>#VALUE!</v>
      </c>
      <c r="Z10" s="164" t="e">
        <f>IF($C10=" ","",ROUND(ABS(_xll.RtGet(SourceAlias,$I10,ASK)-K10),4))</f>
        <v>#VALUE!</v>
      </c>
      <c r="AA10" s="164" t="e">
        <f>IF($D10=" ","",ROUND(ABS(_xll.RtGet(SourceAlias,$L10,BID)-M10),4))</f>
        <v>#VALUE!</v>
      </c>
      <c r="AB10" s="164" t="e">
        <f>IF($D10=" ","",ROUND(ABS(_xll.RtGet(SourceAlias,$L10,ASK)-N10),4))</f>
        <v>#VALUE!</v>
      </c>
      <c r="AC10" s="164" t="e">
        <f>IF($E10=" ","",ROUND(ABS(_xll.RtGet(SourceAlias,$O10,BID)-P10),4))</f>
        <v>#VALUE!</v>
      </c>
      <c r="AD10" s="164" t="e">
        <f>IF($E10=" ","",ROUND(ABS(_xll.RtGet(SourceAlias,$O10,ASK)-Q10),4))</f>
        <v>#VALUE!</v>
      </c>
      <c r="AE10" s="164" t="e">
        <f>IF($F10=" ","",ROUND(ABS(_xll.RtGet(SourceAlias,$R10,BID)-S10),4))</f>
        <v>#VALUE!</v>
      </c>
      <c r="AF10" s="164" t="e">
        <f>IF($F10=" ","",ROUND(ABS(_xll.RtGet(SourceAlias,$R10,ASK)-T10),4))</f>
        <v>#VALUE!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  <c r="AJ10" s="152" t="str">
        <f>IF(I10="","",_xll.qlSimpleQuote(I10,J10,,Permanent,Trigger,ObjectOverwrite))</f>
        <v>EUR1MDP2W=#0001</v>
      </c>
      <c r="AK10" s="152">
        <f>IF(AJ10="","",_xll.qlSimpleQuoteSetValue(AJ10,J10/100))</f>
        <v>0</v>
      </c>
      <c r="AL10" s="152" t="str">
        <f>IF(L10="","",_xll.qlSimpleQuote(L10,M10,,Permanent,Trigger,ObjectOverwrite))</f>
        <v>EUR3MDP2W=#0001</v>
      </c>
      <c r="AM10" s="152">
        <f>IF(AL10="","",_xll.qlSimpleQuoteSetValue(AL10,M10/100))</f>
        <v>3.3382985286657868E-2</v>
      </c>
      <c r="AN10" s="152" t="str">
        <f>IF(O10="","",_xll.qlSimpleQuote(O10,P10,,Permanent,Trigger,ObjectOverwrite))</f>
        <v>EUR6MDP2W=#0001</v>
      </c>
      <c r="AO10" s="152">
        <f>IF(AN10="","",_xll.qlSimpleQuoteSetValue(AN10,P10/100))</f>
        <v>-3.8292785201144187E-2</v>
      </c>
      <c r="AP10" s="152" t="str">
        <f>IF(R10="","",_xll.qlSimpleQuote(R10,S10,,Permanent,Trigger,ObjectOverwrite))</f>
        <v>EUR1YDP2W=#0001</v>
      </c>
      <c r="AQ10" s="152">
        <f>IF(AP10="","",_xll.qlSimpleQuoteSetValue(AP10,S10/100))</f>
        <v>-0.14906999279289274</v>
      </c>
      <c r="AR10" s="152" t="str">
        <f>IF(U10="","",_xll.qlSimpleQuote(U10,V10,,Permanent,Trigger,ObjectOverwrite))</f>
        <v/>
      </c>
      <c r="AS10" s="152" t="str">
        <f>IF(AR10="","",_xll.qlSimpleQuoteSetValue(AR10,V10/100))</f>
        <v/>
      </c>
    </row>
    <row r="11" spans="1:45" ht="11.25" customHeight="1" x14ac:dyDescent="0.2">
      <c r="A11" s="201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6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6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6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-0.10819999998882121</v>
      </c>
      <c r="K11" s="132">
        <f t="shared" si="0"/>
        <v>-0.10819999998882121</v>
      </c>
      <c r="L11" s="133" t="str">
        <v>EUR3MDP3W=</v>
      </c>
      <c r="M11" s="132">
        <f>IF(L11="","",'3M Pricing'!$I11*100)</f>
        <v>-3.3720076610954663E-2</v>
      </c>
      <c r="N11" s="132">
        <f t="shared" si="1"/>
        <v>-3.3720076610954663E-2</v>
      </c>
      <c r="O11" s="133" t="str">
        <v>EUR6MDP3W=</v>
      </c>
      <c r="P11" s="132">
        <f>IF(O11="","",'6M Pricing'!$I11*100)</f>
        <v>3.8679726465572016E-2</v>
      </c>
      <c r="Q11" s="132">
        <f t="shared" si="2"/>
        <v>3.8679726465572016E-2</v>
      </c>
      <c r="R11" s="133" t="str">
        <v>EUR1YDP3W=</v>
      </c>
      <c r="S11" s="132">
        <f>IF(R11="","",'1Y Pricing'!$I11*100)</f>
        <v>0.15057795459925771</v>
      </c>
      <c r="T11" s="132">
        <f t="shared" si="3"/>
        <v>0.15057795459925771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 t="e">
        <f>IF($C11=" ","",ROUND(ABS(_xll.RtGet(SourceAlias,$I11,BID)-J11),4))</f>
        <v>#VALUE!</v>
      </c>
      <c r="Z11" s="164" t="e">
        <f>IF($C11=" ","",ROUND(ABS(_xll.RtGet(SourceAlias,$I11,ASK)-K11),4))</f>
        <v>#VALUE!</v>
      </c>
      <c r="AA11" s="164" t="e">
        <f>IF($D11=" ","",ROUND(ABS(_xll.RtGet(SourceAlias,$L11,BID)-M11),4))</f>
        <v>#VALUE!</v>
      </c>
      <c r="AB11" s="164" t="e">
        <f>IF($D11=" ","",ROUND(ABS(_xll.RtGet(SourceAlias,$L11,ASK)-N11),4))</f>
        <v>#VALUE!</v>
      </c>
      <c r="AC11" s="164" t="e">
        <f>IF($E11=" ","",ROUND(ABS(_xll.RtGet(SourceAlias,$O11,BID)-P11),4))</f>
        <v>#VALUE!</v>
      </c>
      <c r="AD11" s="164" t="e">
        <f>IF($E11=" ","",ROUND(ABS(_xll.RtGet(SourceAlias,$O11,ASK)-Q11),4))</f>
        <v>#VALUE!</v>
      </c>
      <c r="AE11" s="164" t="e">
        <f>IF($F11=" ","",ROUND(ABS(_xll.RtGet(SourceAlias,$R11,BID)-S11),4))</f>
        <v>#VALUE!</v>
      </c>
      <c r="AF11" s="164" t="e">
        <f>IF($F11=" ","",ROUND(ABS(_xll.RtGet(SourceAlias,$R11,ASK)-T11),4))</f>
        <v>#VALUE!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  <c r="AJ11" s="152" t="str">
        <f>IF(I11="","",_xll.qlSimpleQuote(I11,J11,,Permanent,Trigger,ObjectOverwrite))</f>
        <v>EUR1MDP3W=#0001</v>
      </c>
      <c r="AK11" s="152">
        <f>IF(AJ11="","",_xll.qlSimpleQuoteSetValue(AJ11,J11/100))</f>
        <v>0</v>
      </c>
      <c r="AL11" s="152" t="str">
        <f>IF(L11="","",_xll.qlSimpleQuote(L11,M11,,Permanent,Trigger,ObjectOverwrite))</f>
        <v>EUR3MDP3W=#0001</v>
      </c>
      <c r="AM11" s="152">
        <f>IF(AL11="","",_xll.qlSimpleQuoteSetValue(AL11,M11/100))</f>
        <v>3.3382875844845117E-2</v>
      </c>
      <c r="AN11" s="152" t="str">
        <f>IF(O11="","",_xll.qlSimpleQuote(O11,P11,,Permanent,Trigger,ObjectOverwrite))</f>
        <v>EUR6MDP3W=#0001</v>
      </c>
      <c r="AO11" s="152">
        <f>IF(AN11="","",_xll.qlSimpleQuoteSetValue(AN11,P11/100))</f>
        <v>-3.8292929200916294E-2</v>
      </c>
      <c r="AP11" s="152" t="str">
        <f>IF(R11="","",_xll.qlSimpleQuote(R11,S11,,Permanent,Trigger,ObjectOverwrite))</f>
        <v>EUR1YDP3W=#0001</v>
      </c>
      <c r="AQ11" s="152">
        <f>IF(AP11="","",_xll.qlSimpleQuoteSetValue(AP11,S11/100))</f>
        <v>-0.14907217505326514</v>
      </c>
      <c r="AR11" s="152" t="str">
        <f>IF(U11="","",_xll.qlSimpleQuote(U11,V11,,Permanent,Trigger,ObjectOverwrite))</f>
        <v/>
      </c>
      <c r="AS11" s="152" t="str">
        <f>IF(AR11="","",_xll.qlSimpleQuoteSetValue(AR11,V11/100))</f>
        <v/>
      </c>
    </row>
    <row r="12" spans="1:45" ht="11.25" customHeight="1" x14ac:dyDescent="0.2">
      <c r="A12" s="201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6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6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-9.8000000000000004E-2</v>
      </c>
      <c r="K12" s="132">
        <f t="shared" si="0"/>
        <v>-9.8000000000000004E-2</v>
      </c>
      <c r="L12" s="133" t="str">
        <v>EUR3MDP1M=</v>
      </c>
      <c r="M12" s="132">
        <f>IF(L12="","",'3M Pricing'!$I12*100)</f>
        <v>-3.1200000000231043E-2</v>
      </c>
      <c r="N12" s="132">
        <f t="shared" si="1"/>
        <v>-3.1200000000231043E-2</v>
      </c>
      <c r="O12" s="133" t="str">
        <v>EUR6MDP1M=</v>
      </c>
      <c r="P12" s="132">
        <f>IF(O12="","",'6M Pricing'!$I12*100)</f>
        <v>4.1200000000163328E-2</v>
      </c>
      <c r="Q12" s="132">
        <f t="shared" si="2"/>
        <v>4.1200000000163328E-2</v>
      </c>
      <c r="R12" s="133" t="str">
        <v>EUR1YDP1M=</v>
      </c>
      <c r="S12" s="132">
        <f>IF(R12="","",'1Y Pricing'!$I12*100)</f>
        <v>0.15058078876659664</v>
      </c>
      <c r="T12" s="132">
        <f t="shared" si="3"/>
        <v>0.15058078876659664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 t="e">
        <f>IF($C12=" ","",ROUND(ABS(_xll.RtGet(SourceAlias,$I12,BID)-J12),4))</f>
        <v>#VALUE!</v>
      </c>
      <c r="Z12" s="164" t="e">
        <f>IF($C12=" ","",ROUND(ABS(_xll.RtGet(SourceAlias,$I12,ASK)-K12),4))</f>
        <v>#VALUE!</v>
      </c>
      <c r="AA12" s="164" t="e">
        <f>IF($D12=" ","",ROUND(ABS(_xll.RtGet(SourceAlias,$L12,BID)-M12),4))</f>
        <v>#VALUE!</v>
      </c>
      <c r="AB12" s="164" t="e">
        <f>IF($D12=" ","",ROUND(ABS(_xll.RtGet(SourceAlias,$L12,ASK)-N12),4))</f>
        <v>#VALUE!</v>
      </c>
      <c r="AC12" s="164" t="e">
        <f>IF($E12=" ","",ROUND(ABS(_xll.RtGet(SourceAlias,$O12,BID)-P12),4))</f>
        <v>#VALUE!</v>
      </c>
      <c r="AD12" s="164" t="e">
        <f>IF($E12=" ","",ROUND(ABS(_xll.RtGet(SourceAlias,$O12,ASK)-Q12),4))</f>
        <v>#VALUE!</v>
      </c>
      <c r="AE12" s="164" t="e">
        <f>IF($F12=" ","",ROUND(ABS(_xll.RtGet(SourceAlias,$R12,BID)-S12),4))</f>
        <v>#VALUE!</v>
      </c>
      <c r="AF12" s="164" t="e">
        <f>IF($F12=" ","",ROUND(ABS(_xll.RtGet(SourceAlias,$R12,ASK)-T12),4))</f>
        <v>#VALUE!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  <c r="AJ12" s="152" t="str">
        <f>IF(I12="","",_xll.qlSimpleQuote(I12,J12,,Permanent,Trigger,ObjectOverwrite))</f>
        <v>EUR1MDP1M=#0001</v>
      </c>
      <c r="AK12" s="152">
        <f>IF(AJ12="","",_xll.qlSimpleQuoteSetValue(AJ12,J12/100))</f>
        <v>0</v>
      </c>
      <c r="AL12" s="152" t="str">
        <f>IF(L12="","",_xll.qlSimpleQuote(L12,M12,,Permanent,Trigger,ObjectOverwrite))</f>
        <v>EUR3MDP1M=#0001</v>
      </c>
      <c r="AM12" s="152">
        <f>IF(AL12="","",_xll.qlSimpleQuoteSetValue(AL12,M12/100))</f>
        <v>3.0888000000228732E-2</v>
      </c>
      <c r="AN12" s="152" t="str">
        <f>IF(O12="","",_xll.qlSimpleQuote(O12,P12,,Permanent,Trigger,ObjectOverwrite))</f>
        <v>EUR6MDP1M=#0001</v>
      </c>
      <c r="AO12" s="152">
        <f>IF(AN12="","",_xll.qlSimpleQuoteSetValue(AN12,P12/100))</f>
        <v>-4.0788000000161695E-2</v>
      </c>
      <c r="AP12" s="152" t="str">
        <f>IF(R12="","",_xll.qlSimpleQuote(R12,S12,,Permanent,Trigger,ObjectOverwrite))</f>
        <v>EUR1YDP1M=#0001</v>
      </c>
      <c r="AQ12" s="152">
        <f>IF(AP12="","",_xll.qlSimpleQuoteSetValue(AP12,S12/100))</f>
        <v>-0.14907498087893067</v>
      </c>
      <c r="AR12" s="152" t="str">
        <f>IF(U12="","",_xll.qlSimpleQuote(U12,V12,,Permanent,Trigger,ObjectOverwrite))</f>
        <v/>
      </c>
      <c r="AS12" s="152" t="str">
        <f>IF(AR12="","",_xll.qlSimpleQuoteSetValue(AR12,V12/100))</f>
        <v/>
      </c>
    </row>
    <row r="13" spans="1:45" ht="11.25" customHeight="1" x14ac:dyDescent="0.2">
      <c r="A13" s="201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6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6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>
        <f>IF(L13="","",'3M Pricing'!$I13*100)</f>
        <v>-3.4899999999948861E-2</v>
      </c>
      <c r="N13" s="132">
        <f t="shared" si="1"/>
        <v>-3.4899999999948861E-2</v>
      </c>
      <c r="O13" s="133" t="str">
        <v>EUR6MDP2M=</v>
      </c>
      <c r="P13" s="132">
        <f>IF(O13="","",'6M Pricing'!$I13*100)</f>
        <v>3.7400000000061932E-2</v>
      </c>
      <c r="Q13" s="132">
        <f t="shared" si="2"/>
        <v>3.7400000000061932E-2</v>
      </c>
      <c r="R13" s="133" t="str">
        <v>EUR1YDP2M=</v>
      </c>
      <c r="S13" s="132">
        <f>IF(R13="","",'1Y Pricing'!$I13*100)</f>
        <v>0.15059086638325608</v>
      </c>
      <c r="T13" s="132">
        <f t="shared" si="3"/>
        <v>0.15059086638325608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 t="e">
        <f>IF($D13=" ","",ROUND(ABS(_xll.RtGet(SourceAlias,$L13,BID)-M13),4))</f>
        <v>#VALUE!</v>
      </c>
      <c r="AB13" s="164" t="e">
        <f>IF($D13=" ","",ROUND(ABS(_xll.RtGet(SourceAlias,$L13,ASK)-N13),4))</f>
        <v>#VALUE!</v>
      </c>
      <c r="AC13" s="164" t="e">
        <f>IF($E13=" ","",ROUND(ABS(_xll.RtGet(SourceAlias,$O13,BID)-P13),4))</f>
        <v>#VALUE!</v>
      </c>
      <c r="AD13" s="164" t="e">
        <f>IF($E13=" ","",ROUND(ABS(_xll.RtGet(SourceAlias,$O13,ASK)-Q13),4))</f>
        <v>#VALUE!</v>
      </c>
      <c r="AE13" s="164" t="e">
        <f>IF($F13=" ","",ROUND(ABS(_xll.RtGet(SourceAlias,$R13,BID)-S13),4))</f>
        <v>#VALUE!</v>
      </c>
      <c r="AF13" s="164" t="e">
        <f>IF($F13=" ","",ROUND(ABS(_xll.RtGet(SourceAlias,$R13,ASK)-T13),4))</f>
        <v>#VALUE!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  <c r="AJ13" s="152" t="str">
        <f>IF(I13="","",_xll.qlSimpleQuote(I13,J13,,Permanent,Trigger,ObjectOverwrite))</f>
        <v/>
      </c>
      <c r="AK13" s="152" t="str">
        <f>IF(AJ13="","",_xll.qlSimpleQuoteSetValue(AJ13,J13/100))</f>
        <v/>
      </c>
      <c r="AL13" s="152" t="str">
        <f>IF(L13="","",_xll.qlSimpleQuote(L13,M13,,Permanent,Trigger,ObjectOverwrite))</f>
        <v>EUR3MDP2M=#0001</v>
      </c>
      <c r="AM13" s="152">
        <f>IF(AL13="","",_xll.qlSimpleQuoteSetValue(AL13,M13/100))</f>
        <v>3.4550999999949372E-2</v>
      </c>
      <c r="AN13" s="152" t="str">
        <f>IF(O13="","",_xll.qlSimpleQuote(O13,P13,,Permanent,Trigger,ObjectOverwrite))</f>
        <v>EUR6MDP2M=#0001</v>
      </c>
      <c r="AO13" s="152">
        <f>IF(AN13="","",_xll.qlSimpleQuoteSetValue(AN13,P13/100))</f>
        <v>-3.7026000000061315E-2</v>
      </c>
      <c r="AP13" s="152" t="str">
        <f>IF(R13="","",_xll.qlSimpleQuote(R13,S13,,Permanent,Trigger,ObjectOverwrite))</f>
        <v>EUR1YDP2M=#0001</v>
      </c>
      <c r="AQ13" s="152">
        <f>IF(AP13="","",_xll.qlSimpleQuoteSetValue(AP13,S13/100))</f>
        <v>-0.14908495771942351</v>
      </c>
      <c r="AR13" s="152" t="str">
        <f>IF(U13="","",_xll.qlSimpleQuote(U13,V13,,Permanent,Trigger,ObjectOverwrite))</f>
        <v/>
      </c>
      <c r="AS13" s="152" t="str">
        <f>IF(AR13="","",_xll.qlSimpleQuoteSetValue(AR13,V13/100))</f>
        <v/>
      </c>
    </row>
    <row r="14" spans="1:45" ht="11.25" customHeight="1" x14ac:dyDescent="0.2">
      <c r="A14" s="201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6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6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>
        <f>IF(L14="","",'3M Pricing'!$I14*100)</f>
        <v>-3.2799999999967168E-2</v>
      </c>
      <c r="N14" s="132">
        <f t="shared" si="1"/>
        <v>-3.2799999999967168E-2</v>
      </c>
      <c r="O14" s="133" t="str">
        <v>EUR6MDP3M=</v>
      </c>
      <c r="P14" s="132">
        <f>IF(O14="","",'6M Pricing'!$I14*100)</f>
        <v>3.929999999996802E-2</v>
      </c>
      <c r="Q14" s="132">
        <f t="shared" si="2"/>
        <v>3.929999999996802E-2</v>
      </c>
      <c r="R14" s="133" t="str">
        <v>EUR1YDP3M=</v>
      </c>
      <c r="S14" s="132">
        <f>IF(R14="","",'1Y Pricing'!$I14*100)</f>
        <v>0.15059999999998611</v>
      </c>
      <c r="T14" s="132">
        <f t="shared" si="3"/>
        <v>0.15059999999998611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 t="e">
        <f>IF($D14=" ","",ROUND(ABS(_xll.RtGet(SourceAlias,$L14,BID)-M14),4))</f>
        <v>#VALUE!</v>
      </c>
      <c r="AB14" s="164" t="e">
        <f>IF($D14=" ","",ROUND(ABS(_xll.RtGet(SourceAlias,$L14,ASK)-N14),4))</f>
        <v>#VALUE!</v>
      </c>
      <c r="AC14" s="164" t="e">
        <f>IF($E14=" ","",ROUND(ABS(_xll.RtGet(SourceAlias,$O14,BID)-P14),4))</f>
        <v>#VALUE!</v>
      </c>
      <c r="AD14" s="164" t="e">
        <f>IF($E14=" ","",ROUND(ABS(_xll.RtGet(SourceAlias,$O14,ASK)-Q14),4))</f>
        <v>#VALUE!</v>
      </c>
      <c r="AE14" s="164" t="e">
        <f>IF($F14=" ","",ROUND(ABS(_xll.RtGet(SourceAlias,$R14,BID)-S14),4))</f>
        <v>#VALUE!</v>
      </c>
      <c r="AF14" s="164" t="e">
        <f>IF($F14=" ","",ROUND(ABS(_xll.RtGet(SourceAlias,$R14,ASK)-T14),4))</f>
        <v>#VALUE!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  <c r="AJ14" s="152" t="str">
        <f>IF(I14="","",_xll.qlSimpleQuote(I14,J14,,Permanent,Trigger,ObjectOverwrite))</f>
        <v/>
      </c>
      <c r="AK14" s="152" t="str">
        <f>IF(AJ14="","",_xll.qlSimpleQuoteSetValue(AJ14,J14/100))</f>
        <v/>
      </c>
      <c r="AL14" s="152" t="str">
        <f>IF(L14="","",_xll.qlSimpleQuote(L14,M14,,Permanent,Trigger,ObjectOverwrite))</f>
        <v>EUR3MDP3M=#0001</v>
      </c>
      <c r="AM14" s="152">
        <f>IF(AL14="","",_xll.qlSimpleQuoteSetValue(AL14,M14/100))</f>
        <v>3.2471999999967499E-2</v>
      </c>
      <c r="AN14" s="152" t="str">
        <f>IF(O14="","",_xll.qlSimpleQuote(O14,P14,,Permanent,Trigger,ObjectOverwrite))</f>
        <v>EUR6MDP3M=#0001</v>
      </c>
      <c r="AO14" s="152">
        <f>IF(AN14="","",_xll.qlSimpleQuoteSetValue(AN14,P14/100))</f>
        <v>-3.8906999999968342E-2</v>
      </c>
      <c r="AP14" s="152" t="str">
        <f>IF(R14="","",_xll.qlSimpleQuote(R14,S14,,Permanent,Trigger,ObjectOverwrite))</f>
        <v>EUR1YDP3M=#0001</v>
      </c>
      <c r="AQ14" s="152">
        <f>IF(AP14="","",_xll.qlSimpleQuoteSetValue(AP14,S14/100))</f>
        <v>-0.14909399999998624</v>
      </c>
      <c r="AR14" s="152" t="str">
        <f>IF(U14="","",_xll.qlSimpleQuote(U14,V14,,Permanent,Trigger,ObjectOverwrite))</f>
        <v/>
      </c>
      <c r="AS14" s="152" t="str">
        <f>IF(AR14="","",_xll.qlSimpleQuoteSetValue(AR14,V14/100))</f>
        <v/>
      </c>
    </row>
    <row r="15" spans="1:45" ht="11.25" customHeight="1" x14ac:dyDescent="0.2">
      <c r="A15" s="201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6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3.7600000000054479E-2</v>
      </c>
      <c r="Q15" s="132">
        <f t="shared" si="2"/>
        <v>3.7600000000054479E-2</v>
      </c>
      <c r="R15" s="133" t="str">
        <v>EUR1YDP4M=</v>
      </c>
      <c r="S15" s="132">
        <f>IF(R15="","",'1Y Pricing'!$I15*100)</f>
        <v>0.14914435081661281</v>
      </c>
      <c r="T15" s="132">
        <f t="shared" si="3"/>
        <v>0.14914435081661281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 t="e">
        <f>IF($E15=" ","",ROUND(ABS(_xll.RtGet(SourceAlias,$O15,BID)-P15),4))</f>
        <v>#VALUE!</v>
      </c>
      <c r="AD15" s="164" t="e">
        <f>IF($E15=" ","",ROUND(ABS(_xll.RtGet(SourceAlias,$O15,ASK)-Q15),4))</f>
        <v>#VALUE!</v>
      </c>
      <c r="AE15" s="164" t="e">
        <f>IF($F15=" ","",ROUND(ABS(_xll.RtGet(SourceAlias,$R15,BID)-S15),4))</f>
        <v>#VALUE!</v>
      </c>
      <c r="AF15" s="164" t="e">
        <f>IF($F15=" ","",ROUND(ABS(_xll.RtGet(SourceAlias,$R15,ASK)-T15),4))</f>
        <v>#VALUE!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  <c r="AJ15" s="152" t="str">
        <f>IF(I15="","",_xll.qlSimpleQuote(I15,J15,,Permanent,Trigger,ObjectOverwrite))</f>
        <v/>
      </c>
      <c r="AK15" s="152" t="str">
        <f>IF(AJ15="","",_xll.qlSimpleQuoteSetValue(AJ15,J15/100))</f>
        <v/>
      </c>
      <c r="AL15" s="152" t="str">
        <f>IF(L15="","",_xll.qlSimpleQuote(L15,M15,,Permanent,Trigger,ObjectOverwrite))</f>
        <v/>
      </c>
      <c r="AM15" s="152" t="str">
        <f>IF(AL15="","",_xll.qlSimpleQuoteSetValue(AL15,M15/100))</f>
        <v/>
      </c>
      <c r="AN15" s="152" t="str">
        <f>IF(O15="","",_xll.qlSimpleQuote(O15,P15,,Permanent,Trigger,ObjectOverwrite))</f>
        <v>EUR6MDP4M=#0001</v>
      </c>
      <c r="AO15" s="152">
        <f>IF(AN15="","",_xll.qlSimpleQuoteSetValue(AN15,P15/100))</f>
        <v>-3.7224000000053936E-2</v>
      </c>
      <c r="AP15" s="152" t="str">
        <f>IF(R15="","",_xll.qlSimpleQuote(R15,S15,,Permanent,Trigger,ObjectOverwrite))</f>
        <v>EUR1YDP4M=#0001</v>
      </c>
      <c r="AQ15" s="152">
        <f>IF(AP15="","",_xll.qlSimpleQuoteSetValue(AP15,S15/100))</f>
        <v>-0.14765290730844668</v>
      </c>
      <c r="AR15" s="152" t="str">
        <f>IF(U15="","",_xll.qlSimpleQuote(U15,V15,,Permanent,Trigger,ObjectOverwrite))</f>
        <v/>
      </c>
      <c r="AS15" s="152" t="str">
        <f>IF(AR15="","",_xll.qlSimpleQuoteSetValue(AR15,V15/100))</f>
        <v/>
      </c>
    </row>
    <row r="16" spans="1:45" ht="11.25" customHeight="1" x14ac:dyDescent="0.2">
      <c r="A16" s="201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6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3.7999999999982492E-2</v>
      </c>
      <c r="Q16" s="132">
        <f t="shared" si="2"/>
        <v>3.7999999999982492E-2</v>
      </c>
      <c r="R16" s="133" t="str">
        <v>EUR1YDP5M=</v>
      </c>
      <c r="S16" s="132">
        <f>IF(R16="","",'1Y Pricing'!$I16*100)</f>
        <v>0.14733393623930288</v>
      </c>
      <c r="T16" s="132">
        <f t="shared" si="3"/>
        <v>0.14733393623930288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 t="e">
        <f>IF($E16=" ","",ROUND(ABS(_xll.RtGet(SourceAlias,$O16,BID)-P16),4))</f>
        <v>#VALUE!</v>
      </c>
      <c r="AD16" s="164" t="e">
        <f>IF($E16=" ","",ROUND(ABS(_xll.RtGet(SourceAlias,$O16,ASK)-Q16),4))</f>
        <v>#VALUE!</v>
      </c>
      <c r="AE16" s="164" t="e">
        <f>IF($F16=" ","",ROUND(ABS(_xll.RtGet(SourceAlias,$R16,BID)-S16),4))</f>
        <v>#VALUE!</v>
      </c>
      <c r="AF16" s="164" t="e">
        <f>IF($F16=" ","",ROUND(ABS(_xll.RtGet(SourceAlias,$R16,ASK)-T16),4))</f>
        <v>#VALUE!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  <c r="AJ16" s="152" t="str">
        <f>IF(I16="","",_xll.qlSimpleQuote(I16,J16,,Permanent,Trigger,ObjectOverwrite))</f>
        <v/>
      </c>
      <c r="AK16" s="152" t="str">
        <f>IF(AJ16="","",_xll.qlSimpleQuoteSetValue(AJ16,J16/100))</f>
        <v/>
      </c>
      <c r="AL16" s="152" t="str">
        <f>IF(L16="","",_xll.qlSimpleQuote(L16,M16,,Permanent,Trigger,ObjectOverwrite))</f>
        <v/>
      </c>
      <c r="AM16" s="152" t="str">
        <f>IF(AL16="","",_xll.qlSimpleQuoteSetValue(AL16,M16/100))</f>
        <v/>
      </c>
      <c r="AN16" s="152" t="str">
        <f>IF(O16="","",_xll.qlSimpleQuote(O16,P16,,Permanent,Trigger,ObjectOverwrite))</f>
        <v>EUR6MDP5M=#0001</v>
      </c>
      <c r="AO16" s="152">
        <f>IF(AN16="","",_xll.qlSimpleQuoteSetValue(AN16,P16/100))</f>
        <v>-3.7619999999982667E-2</v>
      </c>
      <c r="AP16" s="152" t="str">
        <f>IF(R16="","",_xll.qlSimpleQuote(R16,S16,,Permanent,Trigger,ObjectOverwrite))</f>
        <v>EUR1YDP5M=#0001</v>
      </c>
      <c r="AQ16" s="152">
        <f>IF(AP16="","",_xll.qlSimpleQuoteSetValue(AP16,S16/100))</f>
        <v>-0.14586059687690986</v>
      </c>
      <c r="AR16" s="152" t="str">
        <f>IF(U16="","",_xll.qlSimpleQuote(U16,V16,,Permanent,Trigger,ObjectOverwrite))</f>
        <v/>
      </c>
      <c r="AS16" s="152" t="str">
        <f>IF(AR16="","",_xll.qlSimpleQuoteSetValue(AR16,V16/100))</f>
        <v/>
      </c>
    </row>
    <row r="17" spans="1:45" ht="11.25" customHeight="1" x14ac:dyDescent="0.2">
      <c r="A17" s="201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6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3.7300000000025195E-2</v>
      </c>
      <c r="Q17" s="132">
        <f t="shared" si="2"/>
        <v>3.7300000000025195E-2</v>
      </c>
      <c r="R17" s="133" t="str">
        <v>EUR1YDP6M=</v>
      </c>
      <c r="S17" s="132">
        <f>IF(R17="","",'1Y Pricing'!$I17*100)</f>
        <v>0.14709999999996537</v>
      </c>
      <c r="T17" s="132">
        <f t="shared" si="3"/>
        <v>0.14709999999996537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 t="e">
        <f>IF($E17=" ","",ROUND(ABS(_xll.RtGet(SourceAlias,$O17,BID)-P17),4))</f>
        <v>#VALUE!</v>
      </c>
      <c r="AD17" s="164" t="e">
        <f>IF($E17=" ","",ROUND(ABS(_xll.RtGet(SourceAlias,$O17,ASK)-Q17),4))</f>
        <v>#VALUE!</v>
      </c>
      <c r="AE17" s="164" t="e">
        <f>IF($F17=" ","",ROUND(ABS(_xll.RtGet(SourceAlias,$R17,BID)-S17),4))</f>
        <v>#VALUE!</v>
      </c>
      <c r="AF17" s="164" t="e">
        <f>IF($F17=" ","",ROUND(ABS(_xll.RtGet(SourceAlias,$R17,ASK)-T17),4))</f>
        <v>#VALUE!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  <c r="AJ17" s="152" t="str">
        <f>IF(I17="","",_xll.qlSimpleQuote(I17,J17,,Permanent,Trigger,ObjectOverwrite))</f>
        <v/>
      </c>
      <c r="AK17" s="152" t="str">
        <f>IF(AJ17="","",_xll.qlSimpleQuoteSetValue(AJ17,J17/100))</f>
        <v/>
      </c>
      <c r="AL17" s="152" t="str">
        <f>IF(L17="","",_xll.qlSimpleQuote(L17,M17,,Permanent,Trigger,ObjectOverwrite))</f>
        <v/>
      </c>
      <c r="AM17" s="152" t="str">
        <f>IF(AL17="","",_xll.qlSimpleQuoteSetValue(AL17,M17/100))</f>
        <v/>
      </c>
      <c r="AN17" s="152" t="str">
        <f>IF(O17="","",_xll.qlSimpleQuote(O17,P17,,Permanent,Trigger,ObjectOverwrite))</f>
        <v>EUR6MDP6M=#0001</v>
      </c>
      <c r="AO17" s="152">
        <f>IF(AN17="","",_xll.qlSimpleQuoteSetValue(AN17,P17/100))</f>
        <v>-3.692700000002494E-2</v>
      </c>
      <c r="AP17" s="152" t="str">
        <f>IF(R17="","",_xll.qlSimpleQuote(R17,S17,,Permanent,Trigger,ObjectOverwrite))</f>
        <v>EUR1YDP6M=#0001</v>
      </c>
      <c r="AQ17" s="152">
        <f>IF(AP17="","",_xll.qlSimpleQuoteSetValue(AP17,S17/100))</f>
        <v>-0.1456289999999657</v>
      </c>
      <c r="AR17" s="152" t="str">
        <f>IF(U17="","",_xll.qlSimpleQuote(U17,V17,,Permanent,Trigger,ObjectOverwrite))</f>
        <v/>
      </c>
      <c r="AS17" s="152" t="str">
        <f>IF(AR17="","",_xll.qlSimpleQuoteSetValue(AR17,V17/100))</f>
        <v/>
      </c>
    </row>
    <row r="18" spans="1:45" ht="11.25" customHeight="1" x14ac:dyDescent="0.2">
      <c r="A18" s="201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0.15023768439771049</v>
      </c>
      <c r="T18" s="132">
        <f t="shared" si="3"/>
        <v>0.15023768439771049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 t="e">
        <f>IF($F18=" ","",ROUND(ABS(_xll.RtGet(SourceAlias,$R18,BID)-S18),4))</f>
        <v>#VALUE!</v>
      </c>
      <c r="AF18" s="164" t="e">
        <f>IF($F18=" ","",ROUND(ABS(_xll.RtGet(SourceAlias,$R18,ASK)-T18),4))</f>
        <v>#VALUE!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  <c r="AJ18" s="152" t="str">
        <f>IF(I18="","",_xll.qlSimpleQuote(I18,J18,,Permanent,Trigger,ObjectOverwrite))</f>
        <v/>
      </c>
      <c r="AK18" s="152" t="str">
        <f>IF(AJ18="","",_xll.qlSimpleQuoteSetValue(AJ18,J18/100))</f>
        <v/>
      </c>
      <c r="AL18" s="152" t="str">
        <f>IF(L18="","",_xll.qlSimpleQuote(L18,M18,,Permanent,Trigger,ObjectOverwrite))</f>
        <v/>
      </c>
      <c r="AM18" s="152" t="str">
        <f>IF(AL18="","",_xll.qlSimpleQuoteSetValue(AL18,M18/100))</f>
        <v/>
      </c>
      <c r="AN18" s="152" t="str">
        <f>IF(O18="","",_xll.qlSimpleQuote(O18,P18,,Permanent,Trigger,ObjectOverwrite))</f>
        <v/>
      </c>
      <c r="AO18" s="152" t="str">
        <f>IF(AN18="","",_xll.qlSimpleQuoteSetValue(AN18,P18/100))</f>
        <v/>
      </c>
      <c r="AP18" s="152" t="str">
        <f>IF(R18="","",_xll.qlSimpleQuote(R18,S18,,Permanent,Trigger,ObjectOverwrite))</f>
        <v>EUR1YDP7M=#0001</v>
      </c>
      <c r="AQ18" s="152">
        <f>IF(AP18="","",_xll.qlSimpleQuoteSetValue(AP18,S18/100))</f>
        <v>-0.14873530755373338</v>
      </c>
      <c r="AR18" s="152" t="str">
        <f>IF(U18="","",_xll.qlSimpleQuote(U18,V18,,Permanent,Trigger,ObjectOverwrite))</f>
        <v/>
      </c>
      <c r="AS18" s="152" t="str">
        <f>IF(AR18="","",_xll.qlSimpleQuoteSetValue(AR18,V18/100))</f>
        <v/>
      </c>
    </row>
    <row r="19" spans="1:4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0.15482917952534928</v>
      </c>
      <c r="T19" s="132">
        <f t="shared" si="3"/>
        <v>0.15482917952534928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 t="e">
        <f>IF($F19=" ","",ROUND(ABS(_xll.RtGet(SourceAlias,$R19,BID)-S19),4))</f>
        <v>#VALUE!</v>
      </c>
      <c r="AF19" s="164" t="e">
        <f>IF($F19=" ","",ROUND(ABS(_xll.RtGet(SourceAlias,$R19,ASK)-T19),4))</f>
        <v>#VALUE!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  <c r="AJ19" s="152" t="str">
        <f>IF(I19="","",_xll.qlSimpleQuote(I19,J19,,Permanent,Trigger,ObjectOverwrite))</f>
        <v/>
      </c>
      <c r="AK19" s="152" t="str">
        <f>IF(AJ19="","",_xll.qlSimpleQuoteSetValue(AJ19,J19/100))</f>
        <v/>
      </c>
      <c r="AL19" s="152" t="str">
        <f>IF(L19="","",_xll.qlSimpleQuote(L19,M19,,Permanent,Trigger,ObjectOverwrite))</f>
        <v/>
      </c>
      <c r="AM19" s="152" t="str">
        <f>IF(AL19="","",_xll.qlSimpleQuoteSetValue(AL19,M19/100))</f>
        <v/>
      </c>
      <c r="AN19" s="152" t="str">
        <f>IF(O19="","",_xll.qlSimpleQuote(O19,P19,,Permanent,Trigger,ObjectOverwrite))</f>
        <v/>
      </c>
      <c r="AO19" s="152" t="str">
        <f>IF(AN19="","",_xll.qlSimpleQuoteSetValue(AN19,P19/100))</f>
        <v/>
      </c>
      <c r="AP19" s="152" t="str">
        <f>IF(R19="","",_xll.qlSimpleQuote(R19,S19,,Permanent,Trigger,ObjectOverwrite))</f>
        <v>EUR1YDP8M=#0001</v>
      </c>
      <c r="AQ19" s="152">
        <f>IF(AP19="","",_xll.qlSimpleQuoteSetValue(AP19,S19/100))</f>
        <v>-0.15328088773009579</v>
      </c>
      <c r="AR19" s="152" t="str">
        <f>IF(U19="","",_xll.qlSimpleQuote(U19,V19,,Permanent,Trigger,ObjectOverwrite))</f>
        <v/>
      </c>
      <c r="AS19" s="152" t="str">
        <f>IF(AR19="","",_xll.qlSimpleQuoteSetValue(AR19,V19/100))</f>
        <v/>
      </c>
    </row>
    <row r="20" spans="1:4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0.15779999999922559</v>
      </c>
      <c r="T20" s="132">
        <f t="shared" si="3"/>
        <v>0.15779999999922559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 t="e">
        <f>IF($F20=" ","",ROUND(ABS(_xll.RtGet(SourceAlias,$R20,BID)-S20),4))</f>
        <v>#VALUE!</v>
      </c>
      <c r="AF20" s="164" t="e">
        <f>IF($F20=" ","",ROUND(ABS(_xll.RtGet(SourceAlias,$R20,ASK)-T20),4))</f>
        <v>#VALUE!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  <c r="AJ20" s="152" t="str">
        <f>IF(I20="","",_xll.qlSimpleQuote(I20,J20,,Permanent,Trigger,ObjectOverwrite))</f>
        <v/>
      </c>
      <c r="AK20" s="152" t="str">
        <f>IF(AJ20="","",_xll.qlSimpleQuoteSetValue(AJ20,J20/100))</f>
        <v/>
      </c>
      <c r="AL20" s="152" t="str">
        <f>IF(L20="","",_xll.qlSimpleQuote(L20,M20,,Permanent,Trigger,ObjectOverwrite))</f>
        <v/>
      </c>
      <c r="AM20" s="152" t="str">
        <f>IF(AL20="","",_xll.qlSimpleQuoteSetValue(AL20,M20/100))</f>
        <v/>
      </c>
      <c r="AN20" s="152" t="str">
        <f>IF(O20="","",_xll.qlSimpleQuote(O20,P20,,Permanent,Trigger,ObjectOverwrite))</f>
        <v/>
      </c>
      <c r="AO20" s="152" t="str">
        <f>IF(AN20="","",_xll.qlSimpleQuoteSetValue(AN20,P20/100))</f>
        <v/>
      </c>
      <c r="AP20" s="152" t="str">
        <f>IF(R20="","",_xll.qlSimpleQuote(R20,S20,,Permanent,Trigger,ObjectOverwrite))</f>
        <v>EUR1YDP9M=#0001</v>
      </c>
      <c r="AQ20" s="152">
        <f>IF(AP20="","",_xll.qlSimpleQuoteSetValue(AP20,S20/100))</f>
        <v>-0.15622199999923334</v>
      </c>
      <c r="AR20" s="152" t="str">
        <f>IF(U20="","",_xll.qlSimpleQuote(U20,V20,,Permanent,Trigger,ObjectOverwrite))</f>
        <v/>
      </c>
      <c r="AS20" s="152" t="str">
        <f>IF(AR20="","",_xll.qlSimpleQuoteSetValue(AR20,V20/100))</f>
        <v/>
      </c>
    </row>
    <row r="21" spans="1:4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0.15868833325569828</v>
      </c>
      <c r="T21" s="132">
        <f t="shared" si="3"/>
        <v>0.15868833325569828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 t="e">
        <f>IF($F21=" ","",ROUND(ABS(_xll.RtGet(SourceAlias,$R21,BID)-S21),4))</f>
        <v>#VALUE!</v>
      </c>
      <c r="AF21" s="165" t="e">
        <f>IF($F21=" ","",ROUND(ABS(_xll.RtGet(SourceAlias,$R21,ASK)-T21),4))</f>
        <v>#VALUE!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  <c r="AJ21" s="152" t="str">
        <f>IF(I21="","",_xll.qlSimpleQuote(I21,J21,,Permanent,Trigger,ObjectOverwrite))</f>
        <v/>
      </c>
      <c r="AK21" s="152" t="str">
        <f>IF(AJ21="","",_xll.qlSimpleQuoteSetValue(AJ21,J21/100))</f>
        <v/>
      </c>
      <c r="AL21" s="152" t="str">
        <f>IF(L21="","",_xll.qlSimpleQuote(L21,M21,,Permanent,Trigger,ObjectOverwrite))</f>
        <v/>
      </c>
      <c r="AM21" s="152" t="str">
        <f>IF(AL21="","",_xll.qlSimpleQuoteSetValue(AL21,M21/100))</f>
        <v/>
      </c>
      <c r="AN21" s="152" t="str">
        <f>IF(O21="","",_xll.qlSimpleQuote(O21,P21,,Permanent,Trigger,ObjectOverwrite))</f>
        <v/>
      </c>
      <c r="AO21" s="152" t="str">
        <f>IF(AN21="","",_xll.qlSimpleQuoteSetValue(AN21,P21/100))</f>
        <v/>
      </c>
      <c r="AP21" s="152" t="str">
        <f>IF(R21="","",_xll.qlSimpleQuote(R21,S21,,Permanent,Trigger,ObjectOverwrite))</f>
        <v>EUR1YDP10M=#0001</v>
      </c>
      <c r="AQ21" s="152">
        <f>IF(AP21="","",_xll.qlSimpleQuoteSetValue(AP21,S21/100))</f>
        <v>-0.15710144992314129</v>
      </c>
      <c r="AR21" s="152" t="str">
        <f>IF(U21="","",_xll.qlSimpleQuote(U21,V21,,Permanent,Trigger,ObjectOverwrite))</f>
        <v/>
      </c>
      <c r="AS21" s="152" t="str">
        <f>IF(AR21="","",_xll.qlSimpleQuoteSetValue(AR21,V21/100))</f>
        <v/>
      </c>
    </row>
    <row r="22" spans="1:4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0.15870565612887025</v>
      </c>
      <c r="T22" s="132">
        <f t="shared" si="3"/>
        <v>0.15870565612887025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 t="e">
        <f>IF($F22=" ","",ROUND(ABS(_xll.RtGet(SourceAlias,$R22,BID)-S22),4))</f>
        <v>#VALUE!</v>
      </c>
      <c r="AF22" s="164" t="e">
        <f>IF($F22=" ","",ROUND(ABS(_xll.RtGet(SourceAlias,$R22,ASK)-T22),4))</f>
        <v>#VALUE!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  <c r="AJ22" s="152" t="str">
        <f>IF(I22="","",_xll.qlSimpleQuote(I22,J22,,Permanent,Trigger,ObjectOverwrite))</f>
        <v/>
      </c>
      <c r="AK22" s="152" t="str">
        <f>IF(AJ22="","",_xll.qlSimpleQuoteSetValue(AJ22,J22/100))</f>
        <v/>
      </c>
      <c r="AL22" s="152" t="str">
        <f>IF(L22="","",_xll.qlSimpleQuote(L22,M22,,Permanent,Trigger,ObjectOverwrite))</f>
        <v/>
      </c>
      <c r="AM22" s="152" t="str">
        <f>IF(AL22="","",_xll.qlSimpleQuoteSetValue(AL22,M22/100))</f>
        <v/>
      </c>
      <c r="AN22" s="152" t="str">
        <f>IF(O22="","",_xll.qlSimpleQuote(O22,P22,,Permanent,Trigger,ObjectOverwrite))</f>
        <v/>
      </c>
      <c r="AO22" s="152" t="str">
        <f>IF(AN22="","",_xll.qlSimpleQuoteSetValue(AN22,P22/100))</f>
        <v/>
      </c>
      <c r="AP22" s="152" t="str">
        <f>IF(R22="","",_xll.qlSimpleQuote(R22,S22,,Permanent,Trigger,ObjectOverwrite))</f>
        <v>EUR1YDP11M=#0001</v>
      </c>
      <c r="AQ22" s="152">
        <f>IF(AP22="","",_xll.qlSimpleQuoteSetValue(AP22,S22/100))</f>
        <v>-0.15711859956758154</v>
      </c>
      <c r="AR22" s="152" t="str">
        <f>IF(U22="","",_xll.qlSimpleQuote(U22,V22,,Permanent,Trigger,ObjectOverwrite))</f>
        <v/>
      </c>
      <c r="AS22" s="152" t="str">
        <f>IF(AR22="","",_xll.qlSimpleQuoteSetValue(AR22,V22/100))</f>
        <v/>
      </c>
    </row>
    <row r="23" spans="1:4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0.15780000000001124</v>
      </c>
      <c r="T23" s="135">
        <f t="shared" si="3"/>
        <v>0.15780000000001124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 t="e">
        <f>IF($F23=" ","",ROUND(ABS(_xll.RtGet(SourceAlias,$R23,BID)-S23),4))</f>
        <v>#VALUE!</v>
      </c>
      <c r="AF23" s="166" t="e">
        <f>IF($F23=" ","",ROUND(ABS(_xll.RtGet(SourceAlias,$R23,ASK)-T23),4))</f>
        <v>#VALUE!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  <c r="AJ23" s="153" t="str">
        <f>IF(I23="","",_xll.qlSimpleQuote(I23,J23,,Permanent,Trigger,ObjectOverwrite))</f>
        <v/>
      </c>
      <c r="AK23" s="153" t="str">
        <f>IF(AJ23="","",_xll.qlSimpleQuoteSetValue(AJ23,J23/100))</f>
        <v/>
      </c>
      <c r="AL23" s="153" t="str">
        <f>IF(L23="","",_xll.qlSimpleQuote(L23,M23,,Permanent,Trigger,ObjectOverwrite))</f>
        <v/>
      </c>
      <c r="AM23" s="153" t="str">
        <f>IF(AL23="","",_xll.qlSimpleQuoteSetValue(AL23,M23/100))</f>
        <v/>
      </c>
      <c r="AN23" s="153" t="str">
        <f>IF(O23="","",_xll.qlSimpleQuote(O23,P23,,Permanent,Trigger,ObjectOverwrite))</f>
        <v/>
      </c>
      <c r="AO23" s="153" t="str">
        <f>IF(AN23="","",_xll.qlSimpleQuoteSetValue(AN23,P23/100))</f>
        <v/>
      </c>
      <c r="AP23" s="153" t="str">
        <f>IF(R23="","",_xll.qlSimpleQuote(R23,S23,,Permanent,Trigger,ObjectOverwrite))</f>
        <v>EUR1YDP12M=#0001</v>
      </c>
      <c r="AQ23" s="153">
        <f>IF(AP23="","",_xll.qlSimpleQuoteSetValue(AP23,S23/100))</f>
        <v>-0.15622200000001113</v>
      </c>
      <c r="AR23" s="153" t="str">
        <f>IF(U23="","",_xll.qlSimpleQuote(U23,V23,,Permanent,Trigger,ObjectOverwrite))</f>
        <v/>
      </c>
      <c r="AS23" s="153" t="str">
        <f>IF(AR23="","",_xll.qlSimpleQuoteSetValue(AR23,V23/100))</f>
        <v/>
      </c>
    </row>
    <row r="24" spans="1:45" ht="11.25" customHeight="1" x14ac:dyDescent="0.2">
      <c r="A24" s="202" t="s">
        <v>178</v>
      </c>
      <c r="B24" s="55" t="s">
        <v>180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3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3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EUR3MFRA1X4F=</v>
      </c>
      <c r="M24" s="129">
        <f>IF(L24="","",'3M Pricing'!$I24*100)</f>
        <v>-3.0101814344099677E-2</v>
      </c>
      <c r="N24" s="129">
        <f t="shared" ref="N24:N46" si="5">M24</f>
        <v>-3.0101814344099677E-2</v>
      </c>
      <c r="O24" s="130" t="str">
        <v>EUR6MFRA1X7F=</v>
      </c>
      <c r="P24" s="129">
        <f>IF(O24="","",'6M Pricing'!$I24*100)</f>
        <v>3.8999999999991229E-2</v>
      </c>
      <c r="Q24" s="129">
        <f t="shared" si="2"/>
        <v>3.8999999999991229E-2</v>
      </c>
      <c r="R24" s="130" t="str">
        <v>EUR1YFRA1X13F=</v>
      </c>
      <c r="S24" s="129">
        <f>IF(R24="","",'1Y Pricing'!$I24*100)</f>
        <v>0.15699999999999895</v>
      </c>
      <c r="T24" s="129">
        <f t="shared" si="3"/>
        <v>0.15699999999999895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 t="e">
        <f>IF($D24=" ","",ROUND(ABS(_xll.RtGet(SourceAlias,$L24,BID)-M24),4))</f>
        <v>#VALUE!</v>
      </c>
      <c r="AB24" s="163" t="e">
        <f>IF($D24=" ","",ROUND(ABS(_xll.RtGet(SourceAlias,$L24,ASK)-N24),4))</f>
        <v>#VALUE!</v>
      </c>
      <c r="AC24" s="163" t="e">
        <f>IF($E24=" ","",ROUND(ABS(_xll.RtGet(SourceAlias,$O24,BID)-P24),4))</f>
        <v>#VALUE!</v>
      </c>
      <c r="AD24" s="163" t="e">
        <f>IF($E24=" ","",ROUND(ABS(_xll.RtGet(SourceAlias,$O24,ASK)-Q24),4))</f>
        <v>#VALUE!</v>
      </c>
      <c r="AE24" s="163" t="e">
        <f>IF($F24=" ","",ROUND(ABS(_xll.RtGet(SourceAlias,$R24,BID)-S24),4))</f>
        <v>#VALUE!</v>
      </c>
      <c r="AF24" s="163" t="e">
        <f>IF($F24=" ","",ROUND(ABS(_xll.RtGet(SourceAlias,$R24,ASK)-T24),4))</f>
        <v>#VALUE!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  <c r="AJ24" s="152" t="str">
        <f>IF(I24="","",_xll.qlSimpleQuote(I24,J24,,Permanent,Trigger,ObjectOverwrite))</f>
        <v/>
      </c>
      <c r="AK24" s="152" t="str">
        <f>IF(AJ24="","",_xll.qlSimpleQuoteSetValue(AJ24,J24/100))</f>
        <v/>
      </c>
      <c r="AL24" s="152" t="str">
        <f>IF(L24="","",_xll.qlSimpleQuote(L24,M24,,Permanent,Trigger,ObjectOverwrite))</f>
        <v>EUR3MFRA1X4F=#0001</v>
      </c>
      <c r="AM24" s="152">
        <f>IF(AL24="","",_xll.qlSimpleQuoteSetValue(AL24,M24/100))</f>
        <v>2.9800796200658682E-2</v>
      </c>
      <c r="AN24" s="152" t="str">
        <f>IF(O24="","",_xll.qlSimpleQuote(O24,P24,,Permanent,Trigger,ObjectOverwrite))</f>
        <v>EUR6MFRA1X7F=#0001</v>
      </c>
      <c r="AO24" s="152">
        <f>IF(AN24="","",_xll.qlSimpleQuoteSetValue(AN24,P24/100))</f>
        <v>-3.8609999999991318E-2</v>
      </c>
      <c r="AP24" s="152" t="str">
        <f>IF(R24="","",_xll.qlSimpleQuote(R24,S24,,Permanent,Trigger,ObjectOverwrite))</f>
        <v>EUR1YFRA1X13F=#0001</v>
      </c>
      <c r="AQ24" s="152">
        <f>IF(AP24="","",_xll.qlSimpleQuoteSetValue(AP24,S24/100))</f>
        <v>-0.15542999999999896</v>
      </c>
      <c r="AR24" s="152" t="str">
        <f>IF(U24="","",_xll.qlSimpleQuote(U24,V24,,Permanent,Trigger,ObjectOverwrite))</f>
        <v/>
      </c>
      <c r="AS24" s="152" t="str">
        <f>IF(AR24="","",_xll.qlSimpleQuoteSetValue(AR24,V24/100))</f>
        <v/>
      </c>
    </row>
    <row r="25" spans="1:45" ht="11.25" customHeight="1" x14ac:dyDescent="0.2">
      <c r="A25" s="203"/>
      <c r="B25" s="56" t="s">
        <v>181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6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6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EUR3MFRA2X5F=</v>
      </c>
      <c r="M25" s="132">
        <f>IF(L25="","",'3M Pricing'!$I25*100)</f>
        <v>-2.9229737914734332E-2</v>
      </c>
      <c r="N25" s="132">
        <f t="shared" si="5"/>
        <v>-2.9229737914734332E-2</v>
      </c>
      <c r="O25" s="133" t="str">
        <v>EUR6MFRA2X8F=</v>
      </c>
      <c r="P25" s="132">
        <f>IF(O25="","",'6M Pricing'!$I25*100)</f>
        <v>3.9999999999998523E-2</v>
      </c>
      <c r="Q25" s="132">
        <f t="shared" si="2"/>
        <v>3.9999999999998523E-2</v>
      </c>
      <c r="R25" s="133" t="str">
        <v>EUR1YFRA2X14F=</v>
      </c>
      <c r="S25" s="132">
        <f>IF(R25="","",'1Y Pricing'!$I25*100)</f>
        <v>0.16299999999893405</v>
      </c>
      <c r="T25" s="132">
        <f t="shared" si="3"/>
        <v>0.16299999999893405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 t="e">
        <f>IF($D25=" ","",ROUND(ABS(_xll.RtGet(SourceAlias,$L25,BID)-M25),4))</f>
        <v>#VALUE!</v>
      </c>
      <c r="AB25" s="164" t="e">
        <f>IF($D25=" ","",ROUND(ABS(_xll.RtGet(SourceAlias,$L25,ASK)-N25),4))</f>
        <v>#VALUE!</v>
      </c>
      <c r="AC25" s="164" t="e">
        <f>IF($E25=" ","",ROUND(ABS(_xll.RtGet(SourceAlias,$O25,BID)-P25),4))</f>
        <v>#VALUE!</v>
      </c>
      <c r="AD25" s="164" t="e">
        <f>IF($E25=" ","",ROUND(ABS(_xll.RtGet(SourceAlias,$O25,ASK)-Q25),4))</f>
        <v>#VALUE!</v>
      </c>
      <c r="AE25" s="164" t="e">
        <f>IF($F25=" ","",ROUND(ABS(_xll.RtGet(SourceAlias,$R25,BID)-S25),4))</f>
        <v>#VALUE!</v>
      </c>
      <c r="AF25" s="164" t="e">
        <f>IF($F25=" ","",ROUND(ABS(_xll.RtGet(SourceAlias,$R25,ASK)-T25),4))</f>
        <v>#VALUE!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  <c r="AJ25" s="152" t="str">
        <f>IF(I25="","",_xll.qlSimpleQuote(I25,J25,,Permanent,Trigger,ObjectOverwrite))</f>
        <v/>
      </c>
      <c r="AK25" s="152" t="str">
        <f>IF(AJ25="","",_xll.qlSimpleQuoteSetValue(AJ25,J25/100))</f>
        <v/>
      </c>
      <c r="AL25" s="152" t="str">
        <f>IF(L25="","",_xll.qlSimpleQuote(L25,M25,,Permanent,Trigger,ObjectOverwrite))</f>
        <v>EUR3MFRA2X5F=#0001</v>
      </c>
      <c r="AM25" s="152">
        <f>IF(AL25="","",_xll.qlSimpleQuoteSetValue(AL25,M25/100))</f>
        <v>2.893744053558699E-2</v>
      </c>
      <c r="AN25" s="152" t="str">
        <f>IF(O25="","",_xll.qlSimpleQuote(O25,P25,,Permanent,Trigger,ObjectOverwrite))</f>
        <v>EUR6MFRA2X8F=#0001</v>
      </c>
      <c r="AO25" s="152">
        <f>IF(AN25="","",_xll.qlSimpleQuoteSetValue(AN25,P25/100))</f>
        <v>-3.9599999999998539E-2</v>
      </c>
      <c r="AP25" s="152" t="str">
        <f>IF(R25="","",_xll.qlSimpleQuote(R25,S25,,Permanent,Trigger,ObjectOverwrite))</f>
        <v>EUR1YFRA2X14F=#0001</v>
      </c>
      <c r="AQ25" s="152">
        <f>IF(AP25="","",_xll.qlSimpleQuoteSetValue(AP25,S25/100))</f>
        <v>-0.16136999999894472</v>
      </c>
      <c r="AR25" s="152" t="str">
        <f>IF(U25="","",_xll.qlSimpleQuote(U25,V25,,Permanent,Trigger,ObjectOverwrite))</f>
        <v/>
      </c>
      <c r="AS25" s="152" t="str">
        <f>IF(AR25="","",_xll.qlSimpleQuoteSetValue(AR25,V25/100))</f>
        <v/>
      </c>
    </row>
    <row r="26" spans="1:45" ht="11.25" customHeight="1" x14ac:dyDescent="0.2">
      <c r="A26" s="203"/>
      <c r="B26" s="56" t="s">
        <v>182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6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6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EUR3MFRA3X6F=</v>
      </c>
      <c r="M26" s="132">
        <f>IF(L26="","",'3M Pricing'!$I26*100)</f>
        <v>-3.1946397796716236E-2</v>
      </c>
      <c r="N26" s="132">
        <f t="shared" si="5"/>
        <v>-3.1946397796716236E-2</v>
      </c>
      <c r="O26" s="133" t="str">
        <v>EUR6MFRA3X9F=</v>
      </c>
      <c r="P26" s="132">
        <f>IF(O26="","",'6M Pricing'!$I26*100)</f>
        <v>4.1999999976386065E-2</v>
      </c>
      <c r="Q26" s="132">
        <f t="shared" si="2"/>
        <v>4.1999999976386065E-2</v>
      </c>
      <c r="R26" s="133" t="str">
        <v>EUR1YFRA3X15F=</v>
      </c>
      <c r="S26" s="132">
        <f>IF(R26="","",'1Y Pricing'!$I26*100)</f>
        <v>0.1680000000000042</v>
      </c>
      <c r="T26" s="132">
        <f t="shared" si="3"/>
        <v>0.1680000000000042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 t="e">
        <f>IF($D26=" ","",ROUND(ABS(_xll.RtGet(SourceAlias,$L26,BID)-M26),4))</f>
        <v>#VALUE!</v>
      </c>
      <c r="AB26" s="164" t="e">
        <f>IF($D26=" ","",ROUND(ABS(_xll.RtGet(SourceAlias,$L26,ASK)-N26),4))</f>
        <v>#VALUE!</v>
      </c>
      <c r="AC26" s="164" t="e">
        <f>IF($E26=" ","",ROUND(ABS(_xll.RtGet(SourceAlias,$O26,BID)-P26),4))</f>
        <v>#VALUE!</v>
      </c>
      <c r="AD26" s="164" t="e">
        <f>IF($E26=" ","",ROUND(ABS(_xll.RtGet(SourceAlias,$O26,ASK)-Q26),4))</f>
        <v>#VALUE!</v>
      </c>
      <c r="AE26" s="164" t="e">
        <f>IF($F26=" ","",ROUND(ABS(_xll.RtGet(SourceAlias,$R26,BID)-S26),4))</f>
        <v>#VALUE!</v>
      </c>
      <c r="AF26" s="164" t="e">
        <f>IF($F26=" ","",ROUND(ABS(_xll.RtGet(SourceAlias,$R26,ASK)-T26),4))</f>
        <v>#VALUE!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  <c r="AJ26" s="152" t="str">
        <f>IF(I26="","",_xll.qlSimpleQuote(I26,J26,,Permanent,Trigger,ObjectOverwrite))</f>
        <v/>
      </c>
      <c r="AK26" s="152" t="str">
        <f>IF(AJ26="","",_xll.qlSimpleQuoteSetValue(AJ26,J26/100))</f>
        <v/>
      </c>
      <c r="AL26" s="152" t="str">
        <f>IF(L26="","",_xll.qlSimpleQuote(L26,M26,,Permanent,Trigger,ObjectOverwrite))</f>
        <v>EUR3MFRA3X6F=#0001</v>
      </c>
      <c r="AM26" s="152">
        <f>IF(AL26="","",_xll.qlSimpleQuoteSetValue(AL26,M26/100))</f>
        <v>3.1626933818749071E-2</v>
      </c>
      <c r="AN26" s="152" t="str">
        <f>IF(O26="","",_xll.qlSimpleQuote(O26,P26,,Permanent,Trigger,ObjectOverwrite))</f>
        <v>EUR6MFRA3X9F=#0001</v>
      </c>
      <c r="AO26" s="152">
        <f>IF(AN26="","",_xll.qlSimpleQuoteSetValue(AN26,P26/100))</f>
        <v>-4.1579999976622206E-2</v>
      </c>
      <c r="AP26" s="152" t="str">
        <f>IF(R26="","",_xll.qlSimpleQuote(R26,S26,,Permanent,Trigger,ObjectOverwrite))</f>
        <v>EUR1YFRA3X15F=#0001</v>
      </c>
      <c r="AQ26" s="152">
        <f>IF(AP26="","",_xll.qlSimpleQuoteSetValue(AP26,S26/100))</f>
        <v>-0.16632000000000416</v>
      </c>
      <c r="AR26" s="152" t="str">
        <f>IF(U26="","",_xll.qlSimpleQuote(U26,V26,,Permanent,Trigger,ObjectOverwrite))</f>
        <v/>
      </c>
      <c r="AS26" s="152" t="str">
        <f>IF(AR26="","",_xll.qlSimpleQuoteSetValue(AR26,V26/100))</f>
        <v/>
      </c>
    </row>
    <row r="27" spans="1:45" x14ac:dyDescent="0.2">
      <c r="A27" s="203"/>
      <c r="B27" s="56" t="s">
        <v>183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6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6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EUR3MFRA4X7F=</v>
      </c>
      <c r="M27" s="132">
        <f>IF(L27="","",'3M Pricing'!$I27*100)</f>
        <v>-3.5593380786823746E-2</v>
      </c>
      <c r="N27" s="132">
        <f t="shared" si="5"/>
        <v>-3.5593380786823746E-2</v>
      </c>
      <c r="O27" s="133" t="str">
        <v>EUR6MFRA4X10F=</v>
      </c>
      <c r="P27" s="132">
        <f>IF(O27="","",'6M Pricing'!$I27*100)</f>
        <v>4.5000000000009317E-2</v>
      </c>
      <c r="Q27" s="132">
        <f t="shared" si="2"/>
        <v>4.5000000000009317E-2</v>
      </c>
      <c r="R27" s="133" t="str">
        <v>EUR1YFRA4X16F=</v>
      </c>
      <c r="S27" s="132">
        <f>IF(R27="","",'1Y Pricing'!$I27*100)</f>
        <v>0.17599999999544394</v>
      </c>
      <c r="T27" s="132">
        <f t="shared" si="3"/>
        <v>0.17599999999544394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 t="e">
        <f>IF($D27=" ","",ROUND(ABS(_xll.RtGet(SourceAlias,$L27,BID)-M27),4))</f>
        <v>#VALUE!</v>
      </c>
      <c r="AB27" s="164" t="e">
        <f>IF($D27=" ","",ROUND(ABS(_xll.RtGet(SourceAlias,$L27,ASK)-N27),4))</f>
        <v>#VALUE!</v>
      </c>
      <c r="AC27" s="164" t="e">
        <f>IF($E27=" ","",ROUND(ABS(_xll.RtGet(SourceAlias,$O27,BID)-P27),4))</f>
        <v>#VALUE!</v>
      </c>
      <c r="AD27" s="164" t="e">
        <f>IF($E27=" ","",ROUND(ABS(_xll.RtGet(SourceAlias,$O27,ASK)-Q27),4))</f>
        <v>#VALUE!</v>
      </c>
      <c r="AE27" s="164" t="e">
        <f>IF($F27=" ","",ROUND(ABS(_xll.RtGet(SourceAlias,$R27,BID)-S27),4))</f>
        <v>#VALUE!</v>
      </c>
      <c r="AF27" s="164" t="e">
        <f>IF($F27=" ","",ROUND(ABS(_xll.RtGet(SourceAlias,$R27,ASK)-T27),4))</f>
        <v>#VALUE!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  <c r="AJ27" s="152" t="str">
        <f>IF(I27="","",_xll.qlSimpleQuote(I27,J27,,Permanent,Trigger,ObjectOverwrite))</f>
        <v/>
      </c>
      <c r="AK27" s="152" t="str">
        <f>IF(AJ27="","",_xll.qlSimpleQuoteSetValue(AJ27,J27/100))</f>
        <v/>
      </c>
      <c r="AL27" s="152" t="str">
        <f>IF(L27="","",_xll.qlSimpleQuote(L27,M27,,Permanent,Trigger,ObjectOverwrite))</f>
        <v>EUR3MFRA4X7F=#0001</v>
      </c>
      <c r="AM27" s="152">
        <f>IF(AL27="","",_xll.qlSimpleQuoteSetValue(AL27,M27/100))</f>
        <v>3.5237446978955506E-2</v>
      </c>
      <c r="AN27" s="152" t="str">
        <f>IF(O27="","",_xll.qlSimpleQuote(O27,P27,,Permanent,Trigger,ObjectOverwrite))</f>
        <v>EUR6MFRA4X10F=#0001</v>
      </c>
      <c r="AO27" s="152">
        <f>IF(AN27="","",_xll.qlSimpleQuoteSetValue(AN27,P27/100))</f>
        <v>-4.4550000000009221E-2</v>
      </c>
      <c r="AP27" s="152" t="str">
        <f>IF(R27="","",_xll.qlSimpleQuote(R27,S27,,Permanent,Trigger,ObjectOverwrite))</f>
        <v>EUR1YFRA4X16F=#0001</v>
      </c>
      <c r="AQ27" s="152">
        <f>IF(AP27="","",_xll.qlSimpleQuoteSetValue(AP27,S27/100))</f>
        <v>-0.1742399999954895</v>
      </c>
      <c r="AR27" s="152" t="str">
        <f>IF(U27="","",_xll.qlSimpleQuote(U27,V27,,Permanent,Trigger,ObjectOverwrite))</f>
        <v/>
      </c>
      <c r="AS27" s="152" t="str">
        <f>IF(AR27="","",_xll.qlSimpleQuoteSetValue(AR27,V27/100))</f>
        <v/>
      </c>
    </row>
    <row r="28" spans="1:45" x14ac:dyDescent="0.2">
      <c r="A28" s="203"/>
      <c r="B28" s="56" t="s">
        <v>184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6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6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EUR3MFRA5X8F=</v>
      </c>
      <c r="M28" s="132">
        <f>IF(L28="","",'3M Pricing'!$I28*100)</f>
        <v>-3.3161124123978002E-2</v>
      </c>
      <c r="N28" s="132">
        <f t="shared" si="5"/>
        <v>-3.3161124123978002E-2</v>
      </c>
      <c r="O28" s="133" t="str">
        <v>EUR6MFRA5X11F=</v>
      </c>
      <c r="P28" s="132">
        <f>IF(O28="","",'6M Pricing'!$I28*100)</f>
        <v>4.800000000003337E-2</v>
      </c>
      <c r="Q28" s="132">
        <f t="shared" si="2"/>
        <v>4.800000000003337E-2</v>
      </c>
      <c r="R28" s="133" t="str">
        <v>EUR1YFRA5X17F=</v>
      </c>
      <c r="S28" s="132">
        <f>IF(R28="","",'1Y Pricing'!$I28*100)</f>
        <v>0.18399999998540167</v>
      </c>
      <c r="T28" s="132">
        <f t="shared" si="3"/>
        <v>0.18399999998540167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 t="e">
        <f>IF($D28=" ","",ROUND(ABS(_xll.RtGet(SourceAlias,$L28,BID)-M28),4))</f>
        <v>#VALUE!</v>
      </c>
      <c r="AB28" s="164" t="e">
        <f>IF($D28=" ","",ROUND(ABS(_xll.RtGet(SourceAlias,$L28,ASK)-N28),4))</f>
        <v>#VALUE!</v>
      </c>
      <c r="AC28" s="164" t="e">
        <f>IF($E28=" ","",ROUND(ABS(_xll.RtGet(SourceAlias,$O28,BID)-P28),4))</f>
        <v>#VALUE!</v>
      </c>
      <c r="AD28" s="164" t="e">
        <f>IF($E28=" ","",ROUND(ABS(_xll.RtGet(SourceAlias,$O28,ASK)-Q28),4))</f>
        <v>#VALUE!</v>
      </c>
      <c r="AE28" s="164" t="e">
        <f>IF($F28=" ","",ROUND(ABS(_xll.RtGet(SourceAlias,$R28,BID)-S28),4))</f>
        <v>#VALUE!</v>
      </c>
      <c r="AF28" s="164" t="e">
        <f>IF($F28=" ","",ROUND(ABS(_xll.RtGet(SourceAlias,$R28,ASK)-T28),4))</f>
        <v>#VALUE!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  <c r="AJ28" s="152" t="str">
        <f>IF(I28="","",_xll.qlSimpleQuote(I28,J28,,Permanent,Trigger,ObjectOverwrite))</f>
        <v/>
      </c>
      <c r="AK28" s="152" t="str">
        <f>IF(AJ28="","",_xll.qlSimpleQuoteSetValue(AJ28,J28/100))</f>
        <v/>
      </c>
      <c r="AL28" s="152" t="str">
        <f>IF(L28="","",_xll.qlSimpleQuote(L28,M28,,Permanent,Trigger,ObjectOverwrite))</f>
        <v>EUR3MFRA5X8F=#0001</v>
      </c>
      <c r="AM28" s="152">
        <f>IF(AL28="","",_xll.qlSimpleQuoteSetValue(AL28,M28/100))</f>
        <v>3.2829512882738221E-2</v>
      </c>
      <c r="AN28" s="152" t="str">
        <f>IF(O28="","",_xll.qlSimpleQuote(O28,P28,,Permanent,Trigger,ObjectOverwrite))</f>
        <v>EUR6MFRA5X11F=#0001</v>
      </c>
      <c r="AO28" s="152">
        <f>IF(AN28="","",_xll.qlSimpleQuoteSetValue(AN28,P28/100))</f>
        <v>-4.7520000000033036E-2</v>
      </c>
      <c r="AP28" s="152" t="str">
        <f>IF(R28="","",_xll.qlSimpleQuote(R28,S28,,Permanent,Trigger,ObjectOverwrite))</f>
        <v>EUR1YFRA5X17F=#0001</v>
      </c>
      <c r="AQ28" s="152">
        <f>IF(AP28="","",_xll.qlSimpleQuoteSetValue(AP28,S28/100))</f>
        <v>-0.18215999998554766</v>
      </c>
      <c r="AR28" s="152" t="str">
        <f>IF(U28="","",_xll.qlSimpleQuote(U28,V28,,Permanent,Trigger,ObjectOverwrite))</f>
        <v/>
      </c>
      <c r="AS28" s="152" t="str">
        <f>IF(AR28="","",_xll.qlSimpleQuoteSetValue(AR28,V28/100))</f>
        <v/>
      </c>
    </row>
    <row r="29" spans="1:45" x14ac:dyDescent="0.2">
      <c r="A29" s="203"/>
      <c r="B29" s="56" t="s">
        <v>185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6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6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EUR3MFRA6X9F=</v>
      </c>
      <c r="M29" s="132">
        <f>IF(L29="","",'3M Pricing'!$I29*100)</f>
        <v>-2.9308224462082609E-2</v>
      </c>
      <c r="N29" s="132">
        <f t="shared" si="5"/>
        <v>-2.9308224462082609E-2</v>
      </c>
      <c r="O29" s="133" t="str">
        <v>EUR6MFRA6X12F=</v>
      </c>
      <c r="P29" s="132">
        <f>IF(O29="","",'6M Pricing'!$I29*100)</f>
        <v>5.0999999999960507E-2</v>
      </c>
      <c r="Q29" s="132">
        <f t="shared" si="2"/>
        <v>5.0999999999960507E-2</v>
      </c>
      <c r="R29" s="133" t="str">
        <v>EUR1YFRA6X18F=</v>
      </c>
      <c r="S29" s="132">
        <f>IF(R29="","",'1Y Pricing'!$I29*100)</f>
        <v>0.19100000000000844</v>
      </c>
      <c r="T29" s="132">
        <f t="shared" si="3"/>
        <v>0.19100000000000844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 t="e">
        <f>IF($D29=" ","",ROUND(ABS(_xll.RtGet(SourceAlias,$L29,BID)-M29),4))</f>
        <v>#VALUE!</v>
      </c>
      <c r="AB29" s="164" t="e">
        <f>IF($D29=" ","",ROUND(ABS(_xll.RtGet(SourceAlias,$L29,ASK)-N29),4))</f>
        <v>#VALUE!</v>
      </c>
      <c r="AC29" s="164" t="e">
        <f>IF($E29=" ","",ROUND(ABS(_xll.RtGet(SourceAlias,$O29,BID)-P29),4))</f>
        <v>#VALUE!</v>
      </c>
      <c r="AD29" s="164" t="e">
        <f>IF($E29=" ","",ROUND(ABS(_xll.RtGet(SourceAlias,$O29,ASK)-Q29),4))</f>
        <v>#VALUE!</v>
      </c>
      <c r="AE29" s="164" t="e">
        <f>IF($F29=" ","",ROUND(ABS(_xll.RtGet(SourceAlias,$R29,BID)-S29),4))</f>
        <v>#VALUE!</v>
      </c>
      <c r="AF29" s="164" t="e">
        <f>IF($F29=" ","",ROUND(ABS(_xll.RtGet(SourceAlias,$R29,ASK)-T29),4))</f>
        <v>#VALUE!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  <c r="AJ29" s="152" t="str">
        <f>IF(I29="","",_xll.qlSimpleQuote(I29,J29,,Permanent,Trigger,ObjectOverwrite))</f>
        <v/>
      </c>
      <c r="AK29" s="152" t="str">
        <f>IF(AJ29="","",_xll.qlSimpleQuoteSetValue(AJ29,J29/100))</f>
        <v/>
      </c>
      <c r="AL29" s="152" t="str">
        <f>IF(L29="","",_xll.qlSimpleQuote(L29,M29,,Permanent,Trigger,ObjectOverwrite))</f>
        <v>EUR3MFRA6X9F=#0001</v>
      </c>
      <c r="AM29" s="152">
        <f>IF(AL29="","",_xll.qlSimpleQuoteSetValue(AL29,M29/100))</f>
        <v>2.9015142217461782E-2</v>
      </c>
      <c r="AN29" s="152" t="str">
        <f>IF(O29="","",_xll.qlSimpleQuote(O29,P29,,Permanent,Trigger,ObjectOverwrite))</f>
        <v>EUR6MFRA6X12F=#0001</v>
      </c>
      <c r="AO29" s="152">
        <f>IF(AN29="","",_xll.qlSimpleQuoteSetValue(AN29,P29/100))</f>
        <v>-5.0489999999960899E-2</v>
      </c>
      <c r="AP29" s="152" t="str">
        <f>IF(R29="","",_xll.qlSimpleQuote(R29,S29,,Permanent,Trigger,ObjectOverwrite))</f>
        <v>EUR1YFRA6X18F=#0001</v>
      </c>
      <c r="AQ29" s="152">
        <f>IF(AP29="","",_xll.qlSimpleQuoteSetValue(AP29,S29/100))</f>
        <v>-0.18909000000000836</v>
      </c>
      <c r="AR29" s="152" t="str">
        <f>IF(U29="","",_xll.qlSimpleQuote(U29,V29,,Permanent,Trigger,ObjectOverwrite))</f>
        <v/>
      </c>
      <c r="AS29" s="152" t="str">
        <f>IF(AR29="","",_xll.qlSimpleQuoteSetValue(AR29,V29/100))</f>
        <v/>
      </c>
    </row>
    <row r="30" spans="1:45" x14ac:dyDescent="0.2">
      <c r="A30" s="203"/>
      <c r="B30" s="56" t="s">
        <v>186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6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6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EUR3MFRA7X10F=</v>
      </c>
      <c r="M30" s="132">
        <f>IF(L30="","",'3M Pricing'!$I30*100)</f>
        <v>-2.6109819969165875E-2</v>
      </c>
      <c r="N30" s="132">
        <f t="shared" si="5"/>
        <v>-2.6109819969165875E-2</v>
      </c>
      <c r="O30" s="133" t="str">
        <v>EUR6MFRA7X13F=</v>
      </c>
      <c r="P30" s="132">
        <f>IF(O30="","",'6M Pricing'!$I30*100)</f>
        <v>5.4999999999982244E-2</v>
      </c>
      <c r="Q30" s="132">
        <f t="shared" si="2"/>
        <v>5.4999999999982244E-2</v>
      </c>
      <c r="R30" s="133" t="str">
        <v>EUR1YFRA7X19F=</v>
      </c>
      <c r="S30" s="132">
        <f>IF(R30="","",'1Y Pricing'!$I30*100)</f>
        <v>0.20199999999951337</v>
      </c>
      <c r="T30" s="132">
        <f t="shared" si="3"/>
        <v>0.20199999999951337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 t="e">
        <f>IF($D30=" ","",ROUND(ABS(_xll.RtGet(SourceAlias,$L30,BID)-M30),4))</f>
        <v>#VALUE!</v>
      </c>
      <c r="AB30" s="164" t="e">
        <f>IF($D30=" ","",ROUND(ABS(_xll.RtGet(SourceAlias,$L30,ASK)-N30),4))</f>
        <v>#VALUE!</v>
      </c>
      <c r="AC30" s="164" t="e">
        <f>IF($E30=" ","",ROUND(ABS(_xll.RtGet(SourceAlias,$O30,BID)-P30),4))</f>
        <v>#VALUE!</v>
      </c>
      <c r="AD30" s="164" t="e">
        <f>IF($E30=" ","",ROUND(ABS(_xll.RtGet(SourceAlias,$O30,ASK)-Q30),4))</f>
        <v>#VALUE!</v>
      </c>
      <c r="AE30" s="164" t="e">
        <f>IF($F30=" ","",ROUND(ABS(_xll.RtGet(SourceAlias,$R30,BID)-S30),4))</f>
        <v>#VALUE!</v>
      </c>
      <c r="AF30" s="164" t="e">
        <f>IF($F30=" ","",ROUND(ABS(_xll.RtGet(SourceAlias,$R30,ASK)-T30),4))</f>
        <v>#VALUE!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  <c r="AJ30" s="152" t="str">
        <f>IF(I30="","",_xll.qlSimpleQuote(I30,J30,,Permanent,Trigger,ObjectOverwrite))</f>
        <v/>
      </c>
      <c r="AK30" s="152" t="str">
        <f>IF(AJ30="","",_xll.qlSimpleQuoteSetValue(AJ30,J30/100))</f>
        <v/>
      </c>
      <c r="AL30" s="152" t="str">
        <f>IF(L30="","",_xll.qlSimpleQuote(L30,M30,,Permanent,Trigger,ObjectOverwrite))</f>
        <v>EUR3MFRA7X10F=#0001</v>
      </c>
      <c r="AM30" s="152">
        <f>IF(AL30="","",_xll.qlSimpleQuoteSetValue(AL30,M30/100))</f>
        <v>2.5848721769474215E-2</v>
      </c>
      <c r="AN30" s="152" t="str">
        <f>IF(O30="","",_xll.qlSimpleQuote(O30,P30,,Permanent,Trigger,ObjectOverwrite))</f>
        <v>EUR6MFRA7X13F=#0001</v>
      </c>
      <c r="AO30" s="152">
        <f>IF(AN30="","",_xll.qlSimpleQuoteSetValue(AN30,P30/100))</f>
        <v>-5.4449999999982422E-2</v>
      </c>
      <c r="AP30" s="152" t="str">
        <f>IF(R30="","",_xll.qlSimpleQuote(R30,S30,,Permanent,Trigger,ObjectOverwrite))</f>
        <v>EUR1YFRA7X19F=#0001</v>
      </c>
      <c r="AQ30" s="152">
        <f>IF(AP30="","",_xll.qlSimpleQuoteSetValue(AP30,S30/100))</f>
        <v>-0.19997999999951824</v>
      </c>
      <c r="AR30" s="152" t="str">
        <f>IF(U30="","",_xll.qlSimpleQuote(U30,V30,,Permanent,Trigger,ObjectOverwrite))</f>
        <v/>
      </c>
      <c r="AS30" s="152" t="str">
        <f>IF(AR30="","",_xll.qlSimpleQuoteSetValue(AR30,V30/100))</f>
        <v/>
      </c>
    </row>
    <row r="31" spans="1:45" x14ac:dyDescent="0.2">
      <c r="A31" s="203"/>
      <c r="B31" s="56" t="s">
        <v>187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6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6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EUR3MFRA8X11F=</v>
      </c>
      <c r="M31" s="132">
        <f>IF(L31="","",'3M Pricing'!$I31*100)</f>
        <v>-2.4582975154030035E-2</v>
      </c>
      <c r="N31" s="132">
        <f t="shared" si="5"/>
        <v>-2.4582975154030035E-2</v>
      </c>
      <c r="O31" s="133" t="str">
        <v>EUR6MFRA8X14F=</v>
      </c>
      <c r="P31" s="132">
        <f>IF(O31="","",'6M Pricing'!$I31*100)</f>
        <v>6.0999999999982575E-2</v>
      </c>
      <c r="Q31" s="132">
        <f t="shared" si="2"/>
        <v>6.0999999999982575E-2</v>
      </c>
      <c r="R31" s="133" t="str">
        <v>EUR1YFRA8X20F=</v>
      </c>
      <c r="S31" s="132">
        <f>IF(R31="","",'1Y Pricing'!$I31*100)</f>
        <v>0.21299999999981312</v>
      </c>
      <c r="T31" s="132">
        <f t="shared" si="3"/>
        <v>0.21299999999981312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 t="e">
        <f>IF($D31=" ","",ROUND(ABS(_xll.RtGet(SourceAlias,$L31,BID)-M31),4))</f>
        <v>#VALUE!</v>
      </c>
      <c r="AB31" s="164" t="e">
        <f>IF($D31=" ","",ROUND(ABS(_xll.RtGet(SourceAlias,$L31,ASK)-N31),4))</f>
        <v>#VALUE!</v>
      </c>
      <c r="AC31" s="164" t="e">
        <f>IF($E31=" ","",ROUND(ABS(_xll.RtGet(SourceAlias,$O31,BID)-P31),4))</f>
        <v>#VALUE!</v>
      </c>
      <c r="AD31" s="164" t="e">
        <f>IF($E31=" ","",ROUND(ABS(_xll.RtGet(SourceAlias,$O31,ASK)-Q31),4))</f>
        <v>#VALUE!</v>
      </c>
      <c r="AE31" s="164" t="e">
        <f>IF($F31=" ","",ROUND(ABS(_xll.RtGet(SourceAlias,$R31,BID)-S31),4))</f>
        <v>#VALUE!</v>
      </c>
      <c r="AF31" s="164" t="e">
        <f>IF($F31=" ","",ROUND(ABS(_xll.RtGet(SourceAlias,$R31,ASK)-T31),4))</f>
        <v>#VALUE!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  <c r="AJ31" s="152" t="str">
        <f>IF(I31="","",_xll.qlSimpleQuote(I31,J31,,Permanent,Trigger,ObjectOverwrite))</f>
        <v/>
      </c>
      <c r="AK31" s="152" t="str">
        <f>IF(AJ31="","",_xll.qlSimpleQuoteSetValue(AJ31,J31/100))</f>
        <v/>
      </c>
      <c r="AL31" s="152" t="str">
        <f>IF(L31="","",_xll.qlSimpleQuote(L31,M31,,Permanent,Trigger,ObjectOverwrite))</f>
        <v>EUR3MFRA8X11F=#0001</v>
      </c>
      <c r="AM31" s="152">
        <f>IF(AL31="","",_xll.qlSimpleQuoteSetValue(AL31,M31/100))</f>
        <v>2.4337145402489734E-2</v>
      </c>
      <c r="AN31" s="152" t="str">
        <f>IF(O31="","",_xll.qlSimpleQuote(O31,P31,,Permanent,Trigger,ObjectOverwrite))</f>
        <v>EUR6MFRA8X14F=#0001</v>
      </c>
      <c r="AO31" s="152">
        <f>IF(AN31="","",_xll.qlSimpleQuoteSetValue(AN31,P31/100))</f>
        <v>-6.0389999999982749E-2</v>
      </c>
      <c r="AP31" s="152" t="str">
        <f>IF(R31="","",_xll.qlSimpleQuote(R31,S31,,Permanent,Trigger,ObjectOverwrite))</f>
        <v>EUR1YFRA8X20F=#0001</v>
      </c>
      <c r="AQ31" s="152">
        <f>IF(AP31="","",_xll.qlSimpleQuoteSetValue(AP31,S31/100))</f>
        <v>-0.21086999999981498</v>
      </c>
      <c r="AR31" s="152" t="str">
        <f>IF(U31="","",_xll.qlSimpleQuote(U31,V31,,Permanent,Trigger,ObjectOverwrite))</f>
        <v/>
      </c>
      <c r="AS31" s="152" t="str">
        <f>IF(AR31="","",_xll.qlSimpleQuoteSetValue(AR31,V31/100))</f>
        <v/>
      </c>
    </row>
    <row r="32" spans="1:45" x14ac:dyDescent="0.2">
      <c r="A32" s="203"/>
      <c r="B32" s="56" t="s">
        <v>188</v>
      </c>
      <c r="C32" s="96" t="s">
        <v>48</v>
      </c>
      <c r="D32" s="9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9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6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>EUR3MFRA9X12F=</v>
      </c>
      <c r="M32" s="132">
        <f>IF(L32="","",'3M Pricing'!$I32*100)</f>
        <v>-2.3462214197249975E-2</v>
      </c>
      <c r="N32" s="132">
        <f t="shared" si="5"/>
        <v>-2.3462214197249975E-2</v>
      </c>
      <c r="O32" s="133" t="str">
        <v>EUR6MFRA9X15F=</v>
      </c>
      <c r="P32" s="132">
        <f>IF(O32="","",'6M Pricing'!$I32*100)</f>
        <v>6.6999999994426254E-2</v>
      </c>
      <c r="Q32" s="132">
        <f t="shared" si="2"/>
        <v>6.6999999994426254E-2</v>
      </c>
      <c r="R32" s="133" t="str">
        <v>EUR1YFRA9X21F=</v>
      </c>
      <c r="S32" s="132">
        <f>IF(R32="","",'1Y Pricing'!$I32*100)</f>
        <v>0.22399999999984685</v>
      </c>
      <c r="T32" s="132">
        <f t="shared" si="3"/>
        <v>0.22399999999984685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 t="e">
        <f>IF($D32=" ","",ROUND(ABS(_xll.RtGet(SourceAlias,$L32,BID)-M32),4))</f>
        <v>#VALUE!</v>
      </c>
      <c r="AB32" s="164" t="e">
        <f>IF($D32=" ","",ROUND(ABS(_xll.RtGet(SourceAlias,$L32,ASK)-N32),4))</f>
        <v>#VALUE!</v>
      </c>
      <c r="AC32" s="164" t="e">
        <f>IF($E32=" ","",ROUND(ABS(_xll.RtGet(SourceAlias,$O32,BID)-P32),4))</f>
        <v>#VALUE!</v>
      </c>
      <c r="AD32" s="164" t="e">
        <f>IF($E32=" ","",ROUND(ABS(_xll.RtGet(SourceAlias,$O32,ASK)-Q32),4))</f>
        <v>#VALUE!</v>
      </c>
      <c r="AE32" s="164" t="e">
        <f>IF($F32=" ","",ROUND(ABS(_xll.RtGet(SourceAlias,$R32,BID)-S32),4))</f>
        <v>#VALUE!</v>
      </c>
      <c r="AF32" s="164" t="e">
        <f>IF($F32=" ","",ROUND(ABS(_xll.RtGet(SourceAlias,$R32,ASK)-T32),4))</f>
        <v>#VALUE!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  <c r="AJ32" s="152" t="str">
        <f>IF(I32="","",_xll.qlSimpleQuote(I32,J32,,Permanent,Trigger,ObjectOverwrite))</f>
        <v/>
      </c>
      <c r="AK32" s="152" t="str">
        <f>IF(AJ32="","",_xll.qlSimpleQuoteSetValue(AJ32,J32/100))</f>
        <v/>
      </c>
      <c r="AL32" s="152" t="str">
        <f>IF(L32="","",_xll.qlSimpleQuote(L32,M32,,Permanent,Trigger,ObjectOverwrite))</f>
        <v>EUR3MFRA9X12F=#0001</v>
      </c>
      <c r="AM32" s="152">
        <f>IF(AL32="","",_xll.qlSimpleQuoteSetValue(AL32,M32/100))</f>
        <v>2.3227592055277475E-2</v>
      </c>
      <c r="AN32" s="152" t="str">
        <f>IF(O32="","",_xll.qlSimpleQuote(O32,P32,,Permanent,Trigger,ObjectOverwrite))</f>
        <v>EUR6MFRA9X15F=#0001</v>
      </c>
      <c r="AO32" s="152">
        <f>IF(AN32="","",_xll.qlSimpleQuoteSetValue(AN32,P32/100))</f>
        <v>-6.6329999994481997E-2</v>
      </c>
      <c r="AP32" s="152" t="str">
        <f>IF(R32="","",_xll.qlSimpleQuote(R32,S32,,Permanent,Trigger,ObjectOverwrite))</f>
        <v>EUR1YFRA9X21F=#0001</v>
      </c>
      <c r="AQ32" s="152">
        <f>IF(AP32="","",_xll.qlSimpleQuoteSetValue(AP32,S32/100))</f>
        <v>-0.22175999999984838</v>
      </c>
      <c r="AR32" s="152" t="str">
        <f>IF(U32="","",_xll.qlSimpleQuote(U32,V32,,Permanent,Trigger,ObjectOverwrite))</f>
        <v/>
      </c>
      <c r="AS32" s="152" t="str">
        <f>IF(AR32="","",_xll.qlSimpleQuoteSetValue(AR32,V32/100))</f>
        <v/>
      </c>
    </row>
    <row r="33" spans="1:45" x14ac:dyDescent="0.2">
      <c r="A33" s="203"/>
      <c r="B33" s="56" t="s">
        <v>189</v>
      </c>
      <c r="C33" s="96" t="s">
        <v>48</v>
      </c>
      <c r="D33" s="9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9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6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>EUR3MFRA10X13F=</v>
      </c>
      <c r="M33" s="132">
        <f>IF(L33="","",'3M Pricing'!$I33*100)</f>
        <v>-2.0492717521765021E-2</v>
      </c>
      <c r="N33" s="132">
        <f t="shared" si="5"/>
        <v>-2.0492717521765021E-2</v>
      </c>
      <c r="O33" s="133" t="str">
        <v>EUR6MFRA10X16F=</v>
      </c>
      <c r="P33" s="132">
        <f>IF(O33="","",'6M Pricing'!$I33*100)</f>
        <v>7.4999999988965435E-2</v>
      </c>
      <c r="Q33" s="132">
        <f t="shared" si="2"/>
        <v>7.4999999988965435E-2</v>
      </c>
      <c r="R33" s="133" t="str">
        <v>EUR1YFRA10X22F=</v>
      </c>
      <c r="S33" s="132">
        <f>IF(R33="","",'1Y Pricing'!$I33*100)</f>
        <v>0.23699999999997681</v>
      </c>
      <c r="T33" s="132">
        <f t="shared" si="3"/>
        <v>0.23699999999997681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 t="e">
        <f>IF($D33=" ","",ROUND(ABS(_xll.RtGet(SourceAlias,$L33,BID)-M33),4))</f>
        <v>#VALUE!</v>
      </c>
      <c r="AB33" s="164" t="e">
        <f>IF($D33=" ","",ROUND(ABS(_xll.RtGet(SourceAlias,$L33,ASK)-N33),4))</f>
        <v>#VALUE!</v>
      </c>
      <c r="AC33" s="164" t="e">
        <f>IF($E33=" ","",ROUND(ABS(_xll.RtGet(SourceAlias,$O33,BID)-P33),4))</f>
        <v>#VALUE!</v>
      </c>
      <c r="AD33" s="164" t="e">
        <f>IF($E33=" ","",ROUND(ABS(_xll.RtGet(SourceAlias,$O33,ASK)-Q33),4))</f>
        <v>#VALUE!</v>
      </c>
      <c r="AE33" s="164" t="e">
        <f>IF($F33=" ","",ROUND(ABS(_xll.RtGet(SourceAlias,$R33,BID)-S33),4))</f>
        <v>#VALUE!</v>
      </c>
      <c r="AF33" s="164" t="e">
        <f>IF($F33=" ","",ROUND(ABS(_xll.RtGet(SourceAlias,$R33,ASK)-T33),4))</f>
        <v>#VALUE!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  <c r="AJ33" s="152" t="str">
        <f>IF(I33="","",_xll.qlSimpleQuote(I33,J33,,Permanent,Trigger,ObjectOverwrite))</f>
        <v/>
      </c>
      <c r="AK33" s="152" t="str">
        <f>IF(AJ33="","",_xll.qlSimpleQuoteSetValue(AJ33,J33/100))</f>
        <v/>
      </c>
      <c r="AL33" s="152" t="str">
        <f>IF(L33="","",_xll.qlSimpleQuote(L33,M33,,Permanent,Trigger,ObjectOverwrite))</f>
        <v>EUR3MFRA10X13F=#0001</v>
      </c>
      <c r="AM33" s="152">
        <f>IF(AL33="","",_xll.qlSimpleQuoteSetValue(AL33,M33/100))</f>
        <v>2.0287790346547371E-2</v>
      </c>
      <c r="AN33" s="152" t="str">
        <f>IF(O33="","",_xll.qlSimpleQuote(O33,P33,,Permanent,Trigger,ObjectOverwrite))</f>
        <v>EUR6MFRA10X16F=#0001</v>
      </c>
      <c r="AO33" s="152">
        <f>IF(AN33="","",_xll.qlSimpleQuoteSetValue(AN33,P33/100))</f>
        <v>-7.4249999989075777E-2</v>
      </c>
      <c r="AP33" s="152" t="str">
        <f>IF(R33="","",_xll.qlSimpleQuote(R33,S33,,Permanent,Trigger,ObjectOverwrite))</f>
        <v>EUR1YFRA10X22F=#0001</v>
      </c>
      <c r="AQ33" s="152">
        <f>IF(AP33="","",_xll.qlSimpleQuoteSetValue(AP33,S33/100))</f>
        <v>-0.23462999999997705</v>
      </c>
      <c r="AR33" s="152" t="str">
        <f>IF(U33="","",_xll.qlSimpleQuote(U33,V33,,Permanent,Trigger,ObjectOverwrite))</f>
        <v/>
      </c>
      <c r="AS33" s="152" t="str">
        <f>IF(AR33="","",_xll.qlSimpleQuoteSetValue(AR33,V33/100))</f>
        <v/>
      </c>
    </row>
    <row r="34" spans="1:45" x14ac:dyDescent="0.2">
      <c r="A34" s="203"/>
      <c r="B34" s="56" t="s">
        <v>190</v>
      </c>
      <c r="C34" s="96" t="s">
        <v>48</v>
      </c>
      <c r="D34" s="96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96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6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>EUR3MFRA11X14F=</v>
      </c>
      <c r="M34" s="132">
        <f>IF(L34="","",'3M Pricing'!$I34*100)</f>
        <v>-1.5100535940888065E-2</v>
      </c>
      <c r="N34" s="132">
        <f t="shared" si="5"/>
        <v>-1.5100535940888065E-2</v>
      </c>
      <c r="O34" s="133" t="str">
        <v>EUR6MFRA11X17F=</v>
      </c>
      <c r="P34" s="132">
        <f>IF(O34="","",'6M Pricing'!$I34*100)</f>
        <v>8.4000000067262159E-2</v>
      </c>
      <c r="Q34" s="132">
        <f t="shared" si="2"/>
        <v>8.4000000067262159E-2</v>
      </c>
      <c r="R34" s="133" t="str">
        <v>EUR1YFRA11X23F=</v>
      </c>
      <c r="S34" s="132">
        <f>IF(R34="","",'1Y Pricing'!$I34*100)</f>
        <v>0.25099999996466027</v>
      </c>
      <c r="T34" s="132">
        <f t="shared" si="3"/>
        <v>0.25099999996466027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 t="e">
        <f>IF($D34=" ","",ROUND(ABS(_xll.RtGet(SourceAlias,$L34,BID)-M34),4))</f>
        <v>#VALUE!</v>
      </c>
      <c r="AB34" s="164" t="e">
        <f>IF($D34=" ","",ROUND(ABS(_xll.RtGet(SourceAlias,$L34,ASK)-N34),4))</f>
        <v>#VALUE!</v>
      </c>
      <c r="AC34" s="164" t="e">
        <f>IF($E34=" ","",ROUND(ABS(_xll.RtGet(SourceAlias,$O34,BID)-P34),4))</f>
        <v>#VALUE!</v>
      </c>
      <c r="AD34" s="164" t="e">
        <f>IF($E34=" ","",ROUND(ABS(_xll.RtGet(SourceAlias,$O34,ASK)-Q34),4))</f>
        <v>#VALUE!</v>
      </c>
      <c r="AE34" s="164" t="e">
        <f>IF($F34=" ","",ROUND(ABS(_xll.RtGet(SourceAlias,$R34,BID)-S34),4))</f>
        <v>#VALUE!</v>
      </c>
      <c r="AF34" s="164" t="e">
        <f>IF($F34=" ","",ROUND(ABS(_xll.RtGet(SourceAlias,$R34,ASK)-T34),4))</f>
        <v>#VALUE!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  <c r="AJ34" s="152" t="str">
        <f>IF(I34="","",_xll.qlSimpleQuote(I34,J34,,Permanent,Trigger,ObjectOverwrite))</f>
        <v/>
      </c>
      <c r="AK34" s="152" t="str">
        <f>IF(AJ34="","",_xll.qlSimpleQuoteSetValue(AJ34,J34/100))</f>
        <v/>
      </c>
      <c r="AL34" s="152" t="str">
        <f>IF(L34="","",_xll.qlSimpleQuote(L34,M34,,Permanent,Trigger,ObjectOverwrite))</f>
        <v>EUR3MFRA11X14F=#0001</v>
      </c>
      <c r="AM34" s="152">
        <f>IF(AL34="","",_xll.qlSimpleQuoteSetValue(AL34,M34/100))</f>
        <v>1.4949530581479185E-2</v>
      </c>
      <c r="AN34" s="152" t="str">
        <f>IF(O34="","",_xll.qlSimpleQuote(O34,P34,,Permanent,Trigger,ObjectOverwrite))</f>
        <v>EUR6MFRA11X17F=#0001</v>
      </c>
      <c r="AO34" s="152">
        <f>IF(AN34="","",_xll.qlSimpleQuoteSetValue(AN34,P34/100))</f>
        <v>-8.3160000066589537E-2</v>
      </c>
      <c r="AP34" s="152" t="str">
        <f>IF(R34="","",_xll.qlSimpleQuote(R34,S34,,Permanent,Trigger,ObjectOverwrite))</f>
        <v>EUR1YFRA11X23F=#0001</v>
      </c>
      <c r="AQ34" s="152">
        <f>IF(AP34="","",_xll.qlSimpleQuoteSetValue(AP34,S34/100))</f>
        <v>-0.24848999996501367</v>
      </c>
      <c r="AR34" s="152" t="str">
        <f>IF(U34="","",_xll.qlSimpleQuote(U34,V34,,Permanent,Trigger,ObjectOverwrite))</f>
        <v/>
      </c>
      <c r="AS34" s="152" t="str">
        <f>IF(AR34="","",_xll.qlSimpleQuoteSetValue(AR34,V34/100))</f>
        <v/>
      </c>
    </row>
    <row r="35" spans="1:45" x14ac:dyDescent="0.2">
      <c r="A35" s="203"/>
      <c r="B35" s="56" t="s">
        <v>191</v>
      </c>
      <c r="C35" s="96" t="s">
        <v>48</v>
      </c>
      <c r="D35" s="96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96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6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>EUR3MFRA12X15F=</v>
      </c>
      <c r="M35" s="132">
        <f>IF(L35="","",'3M Pricing'!$I35*100)</f>
        <v>-7.7295417212292E-3</v>
      </c>
      <c r="N35" s="132">
        <f t="shared" si="5"/>
        <v>-7.7295417212292E-3</v>
      </c>
      <c r="O35" s="133" t="str">
        <v>EUR6MFRA12X18F=</v>
      </c>
      <c r="P35" s="132">
        <f>IF(O35="","",'6M Pricing'!$I35*100)</f>
        <v>9.2999999999971106E-2</v>
      </c>
      <c r="Q35" s="132">
        <f t="shared" si="2"/>
        <v>9.2999999999971106E-2</v>
      </c>
      <c r="R35" s="133" t="str">
        <v>EUR1YFRA12X24F=</v>
      </c>
      <c r="S35" s="132">
        <f>IF(R35="","",'1Y Pricing'!$I35*100)</f>
        <v>0.26599999999991397</v>
      </c>
      <c r="T35" s="132">
        <f t="shared" si="3"/>
        <v>0.26599999999991397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 t="e">
        <f>IF($D35=" ","",ROUND(ABS(_xll.RtGet(SourceAlias,$L35,BID)-M35),4))</f>
        <v>#VALUE!</v>
      </c>
      <c r="AB35" s="164" t="e">
        <f>IF($D35=" ","",ROUND(ABS(_xll.RtGet(SourceAlias,$L35,ASK)-N35),4))</f>
        <v>#VALUE!</v>
      </c>
      <c r="AC35" s="164" t="e">
        <f>IF($E35=" ","",ROUND(ABS(_xll.RtGet(SourceAlias,$O35,BID)-P35),4))</f>
        <v>#VALUE!</v>
      </c>
      <c r="AD35" s="164" t="e">
        <f>IF($E35=" ","",ROUND(ABS(_xll.RtGet(SourceAlias,$O35,ASK)-Q35),4))</f>
        <v>#VALUE!</v>
      </c>
      <c r="AE35" s="164" t="e">
        <f>IF($F35=" ","",ROUND(ABS(_xll.RtGet(SourceAlias,$R35,BID)-S35),4))</f>
        <v>#VALUE!</v>
      </c>
      <c r="AF35" s="164" t="e">
        <f>IF($F35=" ","",ROUND(ABS(_xll.RtGet(SourceAlias,$R35,ASK)-T35),4))</f>
        <v>#VALUE!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  <c r="AJ35" s="152" t="str">
        <f>IF(I35="","",_xll.qlSimpleQuote(I35,J35,,Permanent,Trigger,ObjectOverwrite))</f>
        <v/>
      </c>
      <c r="AK35" s="152" t="str">
        <f>IF(AJ35="","",_xll.qlSimpleQuoteSetValue(AJ35,J35/100))</f>
        <v/>
      </c>
      <c r="AL35" s="152" t="str">
        <f>IF(L35="","",_xll.qlSimpleQuote(L35,M35,,Permanent,Trigger,ObjectOverwrite))</f>
        <v>EUR3MFRA12X15F=#0001</v>
      </c>
      <c r="AM35" s="152">
        <f>IF(AL35="","",_xll.qlSimpleQuoteSetValue(AL35,M35/100))</f>
        <v>7.6522463040169077E-3</v>
      </c>
      <c r="AN35" s="152" t="str">
        <f>IF(O35="","",_xll.qlSimpleQuote(O35,P35,,Permanent,Trigger,ObjectOverwrite))</f>
        <v>EUR6MFRA12X18F=#0001</v>
      </c>
      <c r="AO35" s="152">
        <f>IF(AN35="","",_xll.qlSimpleQuoteSetValue(AN35,P35/100))</f>
        <v>-9.2069999999971397E-2</v>
      </c>
      <c r="AP35" s="152" t="str">
        <f>IF(R35="","",_xll.qlSimpleQuote(R35,S35,,Permanent,Trigger,ObjectOverwrite))</f>
        <v>EUR1YFRA12X24F=#0001</v>
      </c>
      <c r="AQ35" s="152">
        <f>IF(AP35="","",_xll.qlSimpleQuoteSetValue(AP35,S35/100))</f>
        <v>-0.26333999999991481</v>
      </c>
      <c r="AR35" s="152" t="str">
        <f>IF(U35="","",_xll.qlSimpleQuote(U35,V35,,Permanent,Trigger,ObjectOverwrite))</f>
        <v/>
      </c>
      <c r="AS35" s="152" t="str">
        <f>IF(AR35="","",_xll.qlSimpleQuoteSetValue(AR35,V35/100))</f>
        <v/>
      </c>
    </row>
    <row r="36" spans="1:45" x14ac:dyDescent="0.2">
      <c r="A36" s="203"/>
      <c r="B36" s="56" t="s">
        <v>192</v>
      </c>
      <c r="C36" s="96" t="s">
        <v>48</v>
      </c>
      <c r="D36" s="96" t="str">
        <f>IF(Contribute="abcd",IF($E$2&lt;&gt;-1,_xll.RtContribute(SourceAlias,L36,Fields,M36:N36,"SCOPE:SERVER"),_xll.RtContribute(SourceAlias,"DDS_INSERT_S",$E$2:$G$2,L36:N36,"SCOPE:SERVER FTC:ALL")),"stopped")</f>
        <v>stopped</v>
      </c>
      <c r="E36" s="96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>EUR3MFUTU5</v>
      </c>
      <c r="M36" s="132">
        <f>IF(L36="","",'3M Pricing'!$I36)</f>
        <v>100.03250000000006</v>
      </c>
      <c r="N36" s="132">
        <f t="shared" si="5"/>
        <v>100.03250000000006</v>
      </c>
      <c r="O36" s="133" t="str">
        <v>EUR6MFRA13X19F=</v>
      </c>
      <c r="P36" s="132">
        <f>IF(O36="","",'6M Pricing'!$I36*100)</f>
        <v>0.1050000000000071</v>
      </c>
      <c r="Q36" s="132">
        <f t="shared" si="2"/>
        <v>0.1050000000000071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e">
        <f>IF($D36=" ","",ROUND(ABS(_xll.RtGet(SourceAlias,$L36,BID)-M36),4))</f>
        <v>#VALUE!</v>
      </c>
      <c r="AB36" s="164" t="e">
        <f>IF($D36=" ","",ROUND(ABS(_xll.RtGet(SourceAlias,$L36,ASK)-N36),4))</f>
        <v>#VALUE!</v>
      </c>
      <c r="AC36" s="164" t="e">
        <f>IF($E36=" ","",ROUND(ABS(_xll.RtGet(SourceAlias,$O36,BID)-P36),4))</f>
        <v>#VALUE!</v>
      </c>
      <c r="AD36" s="164" t="e">
        <f>IF($E36=" ","",ROUND(ABS(_xll.RtGet(SourceAlias,$O36,ASK)-Q36),4))</f>
        <v>#VALUE!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  <c r="AJ36" s="152" t="str">
        <f>IF(I36="","",_xll.qlSimpleQuote(I36,J36,,Permanent,Trigger,ObjectOverwrite))</f>
        <v/>
      </c>
      <c r="AK36" s="152" t="str">
        <f>IF(AJ36="","",_xll.qlSimpleQuoteSetValue(AJ36,J36/100))</f>
        <v/>
      </c>
      <c r="AL36" s="152" t="str">
        <f>IF(L36="","",_xll.qlSimpleQuote(L36,M36,,Permanent,Trigger,ObjectOverwrite))</f>
        <v>EUR3MFUTU5#0001</v>
      </c>
      <c r="AM36" s="152">
        <f>IF(AL36="","",_xll.qlSimpleQuoteSetValue(AL36,M36))</f>
        <v>99.032175000000052</v>
      </c>
      <c r="AN36" s="152" t="str">
        <f>IF(O36="","",_xll.qlSimpleQuote(O36,P36,,Permanent,Trigger,ObjectOverwrite))</f>
        <v>EUR6MFRA13X19F=#0001</v>
      </c>
      <c r="AO36" s="152">
        <f>IF(AN36="","",_xll.qlSimpleQuoteSetValue(AN36,P36/100))</f>
        <v>-0.10395000000000704</v>
      </c>
      <c r="AP36" s="152" t="str">
        <f>IF(R36="","",_xll.qlSimpleQuote(R36,S36,,Permanent,Trigger,ObjectOverwrite))</f>
        <v/>
      </c>
      <c r="AQ36" s="152" t="str">
        <f>IF(AP36="","",_xll.qlSimpleQuoteSetValue(AP36,S36/100))</f>
        <v/>
      </c>
      <c r="AR36" s="152" t="str">
        <f>IF(U36="","",_xll.qlSimpleQuote(U36,V36,,Permanent,Trigger,ObjectOverwrite))</f>
        <v/>
      </c>
      <c r="AS36" s="152" t="str">
        <f>IF(AR36="","",_xll.qlSimpleQuoteSetValue(AR36,V36/100))</f>
        <v/>
      </c>
    </row>
    <row r="37" spans="1:45" x14ac:dyDescent="0.2">
      <c r="A37" s="203"/>
      <c r="B37" s="56" t="s">
        <v>193</v>
      </c>
      <c r="C37" s="96" t="s">
        <v>48</v>
      </c>
      <c r="D37" s="96" t="str">
        <f>IF(Contribute="abcd",IF($E$2&lt;&gt;-1,_xll.RtContribute(SourceAlias,L37,Fields,M37:N37,"SCOPE:SERVER"),_xll.RtContribute(SourceAlias,"DDS_INSERT_S",$E$2:$G$2,L37:N37,"SCOPE:SERVER FTC:ALL")),"stopped")</f>
        <v>stopped</v>
      </c>
      <c r="E37" s="96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>EUR3MFUTZ5</v>
      </c>
      <c r="M37" s="132">
        <f>IF(L37="","",'3M Pricing'!$I37)</f>
        <v>100.03249999999993</v>
      </c>
      <c r="N37" s="132">
        <f t="shared" si="5"/>
        <v>100.03249999999993</v>
      </c>
      <c r="O37" s="133" t="str">
        <v>EUR6MFRA14X20F=</v>
      </c>
      <c r="P37" s="132">
        <f>IF(O37="","",'6M Pricing'!$I37*100)</f>
        <v>0.11699999999470101</v>
      </c>
      <c r="Q37" s="132">
        <f t="shared" si="2"/>
        <v>0.11699999999470101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e">
        <f>IF($D37=" ","",ROUND(ABS(_xll.RtGet(SourceAlias,$L37,BID)-M37),4))</f>
        <v>#VALUE!</v>
      </c>
      <c r="AB37" s="164" t="e">
        <f>IF($D37=" ","",ROUND(ABS(_xll.RtGet(SourceAlias,$L37,ASK)-N37),4))</f>
        <v>#VALUE!</v>
      </c>
      <c r="AC37" s="164" t="e">
        <f>IF($E37=" ","",ROUND(ABS(_xll.RtGet(SourceAlias,$O37,BID)-P37),4))</f>
        <v>#VALUE!</v>
      </c>
      <c r="AD37" s="164" t="e">
        <f>IF($E37=" ","",ROUND(ABS(_xll.RtGet(SourceAlias,$O37,ASK)-Q37),4))</f>
        <v>#VALUE!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  <c r="AJ37" s="152" t="str">
        <f>IF(I37="","",_xll.qlSimpleQuote(I37,J37,,Permanent,Trigger,ObjectOverwrite))</f>
        <v/>
      </c>
      <c r="AK37" s="152" t="str">
        <f>IF(AJ37="","",_xll.qlSimpleQuoteSetValue(AJ37,J37/100))</f>
        <v/>
      </c>
      <c r="AL37" s="152" t="str">
        <f>IF(L37="","",_xll.qlSimpleQuote(L37,M37,,Permanent,Trigger,ObjectOverwrite))</f>
        <v>EUR3MFUTZ5#0001</v>
      </c>
      <c r="AM37" s="152">
        <f>IF(AL37="","",_xll.qlSimpleQuoteSetValue(AL37,M37))</f>
        <v>99.032174999999924</v>
      </c>
      <c r="AN37" s="152" t="str">
        <f>IF(O37="","",_xll.qlSimpleQuote(O37,P37,,Permanent,Trigger,ObjectOverwrite))</f>
        <v>EUR6MFRA14X20F=#0001</v>
      </c>
      <c r="AO37" s="152">
        <f>IF(AN37="","",_xll.qlSimpleQuoteSetValue(AN37,P37/100))</f>
        <v>-0.115829999994754</v>
      </c>
      <c r="AP37" s="152" t="str">
        <f>IF(R37="","",_xll.qlSimpleQuote(R37,S37,,Permanent,Trigger,ObjectOverwrite))</f>
        <v/>
      </c>
      <c r="AQ37" s="152" t="str">
        <f>IF(AP37="","",_xll.qlSimpleQuoteSetValue(AP37,S37/100))</f>
        <v/>
      </c>
      <c r="AR37" s="152" t="str">
        <f>IF(U37="","",_xll.qlSimpleQuote(U37,V37,,Permanent,Trigger,ObjectOverwrite))</f>
        <v/>
      </c>
      <c r="AS37" s="152" t="str">
        <f>IF(AR37="","",_xll.qlSimpleQuoteSetValue(AR37,V37/100))</f>
        <v/>
      </c>
    </row>
    <row r="38" spans="1:45" x14ac:dyDescent="0.2">
      <c r="A38" s="203"/>
      <c r="B38" s="56" t="s">
        <v>194</v>
      </c>
      <c r="C38" s="96" t="s">
        <v>48</v>
      </c>
      <c r="D38" s="96" t="str">
        <f>IF(Contribute="abcd",IF($E$2&lt;&gt;-1,_xll.RtContribute(SourceAlias,L38,Fields,M38:N38,"SCOPE:SERVER"),_xll.RtContribute(SourceAlias,"DDS_INSERT_S",$E$2:$G$2,L38:N38,"SCOPE:SERVER FTC:ALL")),"stopped")</f>
        <v>stopped</v>
      </c>
      <c r="E38" s="96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>EUR3MFUTH6</v>
      </c>
      <c r="M38" s="132">
        <f>IF(L38="","",'3M Pricing'!$I38)</f>
        <v>100.0275</v>
      </c>
      <c r="N38" s="132">
        <f t="shared" si="5"/>
        <v>100.0275</v>
      </c>
      <c r="O38" s="133" t="str">
        <v>EUR6MFRA15X21F=</v>
      </c>
      <c r="P38" s="132">
        <f>IF(O38="","",'6M Pricing'!$I38*100)</f>
        <v>0.12999999999997325</v>
      </c>
      <c r="Q38" s="132">
        <f t="shared" si="2"/>
        <v>0.12999999999997325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e">
        <f>IF($D38=" ","",ROUND(ABS(_xll.RtGet(SourceAlias,$L38,BID)-M38),4))</f>
        <v>#VALUE!</v>
      </c>
      <c r="AB38" s="164" t="e">
        <f>IF($D38=" ","",ROUND(ABS(_xll.RtGet(SourceAlias,$L38,ASK)-N38),4))</f>
        <v>#VALUE!</v>
      </c>
      <c r="AC38" s="164" t="e">
        <f>IF($E38=" ","",ROUND(ABS(_xll.RtGet(SourceAlias,$O38,BID)-P38),4))</f>
        <v>#VALUE!</v>
      </c>
      <c r="AD38" s="164" t="e">
        <f>IF($E38=" ","",ROUND(ABS(_xll.RtGet(SourceAlias,$O38,ASK)-Q38),4))</f>
        <v>#VALUE!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  <c r="AJ38" s="152" t="str">
        <f>IF(I38="","",_xll.qlSimpleQuote(I38,J38,,Permanent,Trigger,ObjectOverwrite))</f>
        <v/>
      </c>
      <c r="AK38" s="152" t="str">
        <f>IF(AJ38="","",_xll.qlSimpleQuoteSetValue(AJ38,J38/100))</f>
        <v/>
      </c>
      <c r="AL38" s="152" t="str">
        <f>IF(L38="","",_xll.qlSimpleQuote(L38,M38,,Permanent,Trigger,ObjectOverwrite))</f>
        <v>EUR3MFUTH6#0001</v>
      </c>
      <c r="AM38" s="152">
        <f>IF(AL38="","",_xll.qlSimpleQuoteSetValue(AL38,M38))</f>
        <v>99.027225000000001</v>
      </c>
      <c r="AN38" s="152" t="str">
        <f>IF(O38="","",_xll.qlSimpleQuote(O38,P38,,Permanent,Trigger,ObjectOverwrite))</f>
        <v>EUR6MFRA15X21F=#0001</v>
      </c>
      <c r="AO38" s="152">
        <f>IF(AN38="","",_xll.qlSimpleQuoteSetValue(AN38,P38/100))</f>
        <v>-0.1286999999999735</v>
      </c>
      <c r="AP38" s="152" t="str">
        <f>IF(R38="","",_xll.qlSimpleQuote(R38,S38,,Permanent,Trigger,ObjectOverwrite))</f>
        <v/>
      </c>
      <c r="AQ38" s="152" t="str">
        <f>IF(AP38="","",_xll.qlSimpleQuoteSetValue(AP38,S38/100))</f>
        <v/>
      </c>
      <c r="AR38" s="152" t="str">
        <f>IF(U38="","",_xll.qlSimpleQuote(U38,V38,,Permanent,Trigger,ObjectOverwrite))</f>
        <v/>
      </c>
      <c r="AS38" s="152" t="str">
        <f>IF(AR38="","",_xll.qlSimpleQuoteSetValue(AR38,V38/100))</f>
        <v/>
      </c>
    </row>
    <row r="39" spans="1:45" x14ac:dyDescent="0.2">
      <c r="A39" s="203"/>
      <c r="B39" s="56" t="s">
        <v>195</v>
      </c>
      <c r="C39" s="96" t="s">
        <v>48</v>
      </c>
      <c r="D39" s="96" t="str">
        <f>IF(Contribute="abcd",IF($E$2&lt;&gt;-1,_xll.RtContribute(SourceAlias,L39,Fields,M39:N39,"SCOPE:SERVER"),_xll.RtContribute(SourceAlias,"DDS_INSERT_S",$E$2:$G$2,L39:N39,"SCOPE:SERVER FTC:ALL")),"stopped")</f>
        <v>stopped</v>
      </c>
      <c r="E39" s="96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>EUR3MFUTM6</v>
      </c>
      <c r="M39" s="132">
        <f>IF(L39="","",'3M Pricing'!$I39)</f>
        <v>100.02249999999403</v>
      </c>
      <c r="N39" s="132">
        <f t="shared" si="5"/>
        <v>100.02249999999403</v>
      </c>
      <c r="O39" s="133" t="str">
        <v>EUR6MFRA16X22F=</v>
      </c>
      <c r="P39" s="132">
        <f>IF(O39="","",'6M Pricing'!$I39*100)</f>
        <v>0.14299999997419338</v>
      </c>
      <c r="Q39" s="132">
        <f t="shared" si="2"/>
        <v>0.14299999997419338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e">
        <f>IF($D39=" ","",ROUND(ABS(_xll.RtGet(SourceAlias,$L39,BID)-M39),4))</f>
        <v>#VALUE!</v>
      </c>
      <c r="AB39" s="164" t="e">
        <f>IF($D39=" ","",ROUND(ABS(_xll.RtGet(SourceAlias,$L39,ASK)-N39),4))</f>
        <v>#VALUE!</v>
      </c>
      <c r="AC39" s="164" t="e">
        <f>IF($E39=" ","",ROUND(ABS(_xll.RtGet(SourceAlias,$O39,BID)-P39),4))</f>
        <v>#VALUE!</v>
      </c>
      <c r="AD39" s="164" t="e">
        <f>IF($E39=" ","",ROUND(ABS(_xll.RtGet(SourceAlias,$O39,ASK)-Q39),4))</f>
        <v>#VALUE!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  <c r="AJ39" s="152" t="str">
        <f>IF(I39="","",_xll.qlSimpleQuote(I39,J39,,Permanent,Trigger,ObjectOverwrite))</f>
        <v/>
      </c>
      <c r="AK39" s="152" t="str">
        <f>IF(AJ39="","",_xll.qlSimpleQuoteSetValue(AJ39,J39/100))</f>
        <v/>
      </c>
      <c r="AL39" s="152" t="str">
        <f>IF(L39="","",_xll.qlSimpleQuote(L39,M39,,Permanent,Trigger,ObjectOverwrite))</f>
        <v>EUR3MFUTM6#0001</v>
      </c>
      <c r="AM39" s="152">
        <f>IF(AL39="","",_xll.qlSimpleQuoteSetValue(AL39,M39))</f>
        <v>99.022274999994082</v>
      </c>
      <c r="AN39" s="152" t="str">
        <f>IF(O39="","",_xll.qlSimpleQuote(O39,P39,,Permanent,Trigger,ObjectOverwrite))</f>
        <v>EUR6MFRA16X22F=#0001</v>
      </c>
      <c r="AO39" s="152">
        <f>IF(AN39="","",_xll.qlSimpleQuoteSetValue(AN39,P39/100))</f>
        <v>-0.14156999997445144</v>
      </c>
      <c r="AP39" s="152" t="str">
        <f>IF(R39="","",_xll.qlSimpleQuote(R39,S39,,Permanent,Trigger,ObjectOverwrite))</f>
        <v/>
      </c>
      <c r="AQ39" s="152" t="str">
        <f>IF(AP39="","",_xll.qlSimpleQuoteSetValue(AP39,S39/100))</f>
        <v/>
      </c>
      <c r="AR39" s="152" t="str">
        <f>IF(U39="","",_xll.qlSimpleQuote(U39,V39,,Permanent,Trigger,ObjectOverwrite))</f>
        <v/>
      </c>
      <c r="AS39" s="152" t="str">
        <f>IF(AR39="","",_xll.qlSimpleQuoteSetValue(AR39,V39/100))</f>
        <v/>
      </c>
    </row>
    <row r="40" spans="1:45" x14ac:dyDescent="0.2">
      <c r="A40" s="203"/>
      <c r="B40" s="56" t="s">
        <v>196</v>
      </c>
      <c r="C40" s="96" t="s">
        <v>48</v>
      </c>
      <c r="D40" s="96" t="str">
        <f>IF(Contribute="abcd",IF($E$2&lt;&gt;-1,_xll.RtContribute(SourceAlias,L40,Fields,M40:N40,"SCOPE:SERVER"),_xll.RtContribute(SourceAlias,"DDS_INSERT_S",$E$2:$G$2,L40:N40,"SCOPE:SERVER FTC:ALL")),"stopped")</f>
        <v>stopped</v>
      </c>
      <c r="E40" s="96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>EUR3MFUTU6</v>
      </c>
      <c r="M40" s="132">
        <f>IF(L40="","",'3M Pricing'!$I40)</f>
        <v>100.00249999993723</v>
      </c>
      <c r="N40" s="132">
        <f t="shared" si="5"/>
        <v>100.00249999993723</v>
      </c>
      <c r="O40" s="133" t="str">
        <v>EUR6MFRA17X23F=</v>
      </c>
      <c r="P40" s="132">
        <f>IF(O40="","",'6M Pricing'!$I40*100)</f>
        <v>0.15699999996004255</v>
      </c>
      <c r="Q40" s="132">
        <f t="shared" si="2"/>
        <v>0.15699999996004255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e">
        <f>IF($D40=" ","",ROUND(ABS(_xll.RtGet(SourceAlias,$L40,BID)-M40),4))</f>
        <v>#VALUE!</v>
      </c>
      <c r="AB40" s="164" t="e">
        <f>IF($D40=" ","",ROUND(ABS(_xll.RtGet(SourceAlias,$L40,ASK)-N40),4))</f>
        <v>#VALUE!</v>
      </c>
      <c r="AC40" s="164" t="e">
        <f>IF($E40=" ","",ROUND(ABS(_xll.RtGet(SourceAlias,$O40,BID)-P40),4))</f>
        <v>#VALUE!</v>
      </c>
      <c r="AD40" s="164" t="e">
        <f>IF($E40=" ","",ROUND(ABS(_xll.RtGet(SourceAlias,$O40,ASK)-Q40),4))</f>
        <v>#VALUE!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  <c r="AJ40" s="152" t="str">
        <f>IF(I40="","",_xll.qlSimpleQuote(I40,J40,,Permanent,Trigger,ObjectOverwrite))</f>
        <v/>
      </c>
      <c r="AK40" s="152" t="str">
        <f>IF(AJ40="","",_xll.qlSimpleQuoteSetValue(AJ40,J40/100))</f>
        <v/>
      </c>
      <c r="AL40" s="152" t="str">
        <f>IF(L40="","",_xll.qlSimpleQuote(L40,M40,,Permanent,Trigger,ObjectOverwrite))</f>
        <v>EUR3MFUTU6#0001</v>
      </c>
      <c r="AM40" s="152">
        <f>IF(AL40="","",_xll.qlSimpleQuoteSetValue(AL40,M40))</f>
        <v>99.00247499993786</v>
      </c>
      <c r="AN40" s="152" t="str">
        <f>IF(O40="","",_xll.qlSimpleQuote(O40,P40,,Permanent,Trigger,ObjectOverwrite))</f>
        <v>EUR6MFRA17X23F=#0001</v>
      </c>
      <c r="AO40" s="152">
        <f>IF(AN40="","",_xll.qlSimpleQuoteSetValue(AN40,P40/100))</f>
        <v>-0.15542999996044213</v>
      </c>
      <c r="AP40" s="152" t="str">
        <f>IF(R40="","",_xll.qlSimpleQuote(R40,S40,,Permanent,Trigger,ObjectOverwrite))</f>
        <v/>
      </c>
      <c r="AQ40" s="152" t="str">
        <f>IF(AP40="","",_xll.qlSimpleQuoteSetValue(AP40,S40/100))</f>
        <v/>
      </c>
      <c r="AR40" s="152" t="str">
        <f>IF(U40="","",_xll.qlSimpleQuote(U40,V40,,Permanent,Trigger,ObjectOverwrite))</f>
        <v/>
      </c>
      <c r="AS40" s="152" t="str">
        <f>IF(AR40="","",_xll.qlSimpleQuoteSetValue(AR40,V40/100))</f>
        <v/>
      </c>
    </row>
    <row r="41" spans="1:45" x14ac:dyDescent="0.2">
      <c r="A41" s="203"/>
      <c r="B41" s="56" t="s">
        <v>197</v>
      </c>
      <c r="C41" s="96" t="s">
        <v>48</v>
      </c>
      <c r="D41" s="96" t="str">
        <f>IF(Contribute="abcd",IF($E$2&lt;&gt;-1,_xll.RtContribute(SourceAlias,L41,Fields,M41:N41,"SCOPE:SERVER"),_xll.RtContribute(SourceAlias,"DDS_INSERT_S",$E$2:$G$2,L41:N41,"SCOPE:SERVER FTC:ALL")),"stopped")</f>
        <v>stopped</v>
      </c>
      <c r="E41" s="96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>EUR3MFUTZ6</v>
      </c>
      <c r="M41" s="132">
        <f>IF(L41="","",'3M Pricing'!$I41)</f>
        <v>99.972500000001759</v>
      </c>
      <c r="N41" s="132">
        <f t="shared" si="5"/>
        <v>99.972500000001759</v>
      </c>
      <c r="O41" s="133" t="str">
        <v>EUR6MFRA18X24F=</v>
      </c>
      <c r="P41" s="132">
        <f>IF(O41="","",'6M Pricing'!$I41*100)</f>
        <v>0.17099999999831383</v>
      </c>
      <c r="Q41" s="132">
        <f t="shared" si="2"/>
        <v>0.17099999999831383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e">
        <f>IF($D41=" ","",ROUND(ABS(_xll.RtGet(SourceAlias,$L41,BID)-M41),4))</f>
        <v>#VALUE!</v>
      </c>
      <c r="AB41" s="164" t="e">
        <f>IF($D41=" ","",ROUND(ABS(_xll.RtGet(SourceAlias,$L41,ASK)-N41),4))</f>
        <v>#VALUE!</v>
      </c>
      <c r="AC41" s="164" t="e">
        <f>IF($E41=" ","",ROUND(ABS(_xll.RtGet(SourceAlias,$O41,BID)-P41),4))</f>
        <v>#VALUE!</v>
      </c>
      <c r="AD41" s="164" t="e">
        <f>IF($E41=" ","",ROUND(ABS(_xll.RtGet(SourceAlias,$O41,ASK)-Q41),4))</f>
        <v>#VALUE!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  <c r="AJ41" s="152" t="str">
        <f>IF(I41="","",_xll.qlSimpleQuote(I41,J41,,Permanent,Trigger,ObjectOverwrite))</f>
        <v/>
      </c>
      <c r="AK41" s="152" t="str">
        <f>IF(AJ41="","",_xll.qlSimpleQuoteSetValue(AJ41,J41/100))</f>
        <v/>
      </c>
      <c r="AL41" s="152" t="str">
        <f>IF(L41="","",_xll.qlSimpleQuote(L41,M41,,Permanent,Trigger,ObjectOverwrite))</f>
        <v>EUR3MFUTZ6#0001</v>
      </c>
      <c r="AM41" s="152">
        <f>IF(AL41="","",_xll.qlSimpleQuoteSetValue(AL41,M41))</f>
        <v>98.972775000001747</v>
      </c>
      <c r="AN41" s="152" t="str">
        <f>IF(O41="","",_xll.qlSimpleQuote(O41,P41,,Permanent,Trigger,ObjectOverwrite))</f>
        <v>EUR6MFRA18X24F=#0001</v>
      </c>
      <c r="AO41" s="152">
        <f>IF(AN41="","",_xll.qlSimpleQuoteSetValue(AN41,P41/100))</f>
        <v>-0.16928999999833069</v>
      </c>
      <c r="AP41" s="152" t="str">
        <f>IF(R41="","",_xll.qlSimpleQuote(R41,S41,,Permanent,Trigger,ObjectOverwrite))</f>
        <v/>
      </c>
      <c r="AQ41" s="152" t="str">
        <f>IF(AP41="","",_xll.qlSimpleQuoteSetValue(AP41,S41/100))</f>
        <v/>
      </c>
      <c r="AR41" s="152" t="str">
        <f>IF(U41="","",_xll.qlSimpleQuote(U41,V41,,Permanent,Trigger,ObjectOverwrite))</f>
        <v/>
      </c>
      <c r="AS41" s="152" t="str">
        <f>IF(AR41="","",_xll.qlSimpleQuoteSetValue(AR41,V41/100))</f>
        <v/>
      </c>
    </row>
    <row r="42" spans="1:45" x14ac:dyDescent="0.2">
      <c r="A42" s="203"/>
      <c r="B42" s="56"/>
      <c r="C42" s="96" t="s">
        <v>48</v>
      </c>
      <c r="D42" s="96" t="str">
        <f>IF(Contribute="abcd",IF($E$2&lt;&gt;-1,_xll.RtContribute(SourceAlias,L42,Fields,M42:N42,"SCOPE:SERVER"),_xll.RtContribute(SourceAlias,"DDS_INSERT_S",$E$2:$G$2,L42:N42,"SCOPE:SERVER FTC:ALL")),"stopped")</f>
        <v>stopped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>EUR3MFUTH7</v>
      </c>
      <c r="M42" s="132">
        <f>IF(L42="","",'3M Pricing'!$I42)</f>
        <v>99.932500000056081</v>
      </c>
      <c r="N42" s="132">
        <f t="shared" si="5"/>
        <v>99.932500000056081</v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e">
        <f>IF($D42=" ","",ROUND(ABS(_xll.RtGet(SourceAlias,$L42,BID)-M42),4))</f>
        <v>#VALUE!</v>
      </c>
      <c r="AB42" s="164" t="e">
        <f>IF($D42=" ","",ROUND(ABS(_xll.RtGet(SourceAlias,$L42,ASK)-N42),4))</f>
        <v>#VALUE!</v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  <c r="AJ42" s="152" t="str">
        <f>IF(I42="","",_xll.qlSimpleQuote(I42,J42,,Permanent,Trigger,ObjectOverwrite))</f>
        <v/>
      </c>
      <c r="AK42" s="152" t="str">
        <f>IF(AJ42="","",_xll.qlSimpleQuoteSetValue(AJ42,J42/100))</f>
        <v/>
      </c>
      <c r="AL42" s="152" t="str">
        <f>IF(L42="","",_xll.qlSimpleQuote(L42,M42,,Permanent,Trigger,ObjectOverwrite))</f>
        <v>EUR3MFUTH7#0001</v>
      </c>
      <c r="AM42" s="152">
        <f>IF(AL42="","",_xll.qlSimpleQuoteSetValue(AL42,M42))</f>
        <v>98.933175000055513</v>
      </c>
      <c r="AN42" s="152" t="str">
        <f>IF(O42="","",_xll.qlSimpleQuote(O42,P42,,Permanent,Trigger,ObjectOverwrite))</f>
        <v/>
      </c>
      <c r="AO42" s="152" t="str">
        <f>IF(AN42="","",_xll.qlSimpleQuoteSetValue(AN42,P42/100))</f>
        <v/>
      </c>
      <c r="AP42" s="152" t="str">
        <f>IF(R42="","",_xll.qlSimpleQuote(R42,S42,,Permanent,Trigger,ObjectOverwrite))</f>
        <v/>
      </c>
      <c r="AQ42" s="152" t="str">
        <f>IF(AP42="","",_xll.qlSimpleQuoteSetValue(AP42,S42/100))</f>
        <v/>
      </c>
      <c r="AR42" s="152" t="str">
        <f>IF(U42="","",_xll.qlSimpleQuote(U42,V42,,Permanent,Trigger,ObjectOverwrite))</f>
        <v/>
      </c>
      <c r="AS42" s="152" t="str">
        <f>IF(AR42="","",_xll.qlSimpleQuoteSetValue(AR42,V42/100))</f>
        <v/>
      </c>
    </row>
    <row r="43" spans="1:45" x14ac:dyDescent="0.2">
      <c r="A43" s="203"/>
      <c r="B43" s="56"/>
      <c r="C43" s="96" t="s">
        <v>48</v>
      </c>
      <c r="D43" s="96" t="str">
        <f>IF(Contribute="abcd",IF($E$2&lt;&gt;-1,_xll.RtContribute(SourceAlias,L43,Fields,M43:N43,"SCOPE:SERVER"),_xll.RtContribute(SourceAlias,"DDS_INSERT_S",$E$2:$G$2,L43:N43,"SCOPE:SERVER FTC:ALL")),"stopped")</f>
        <v>stopped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>EUR3MFUTM7</v>
      </c>
      <c r="M43" s="132">
        <f>IF(L43="","",'3M Pricing'!$I43)</f>
        <v>99.892500000004546</v>
      </c>
      <c r="N43" s="132">
        <f t="shared" si="5"/>
        <v>99.892500000004546</v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e">
        <f>IF($D43=" ","",ROUND(ABS(_xll.RtGet(SourceAlias,$L43,BID)-M43),4))</f>
        <v>#VALUE!</v>
      </c>
      <c r="AB43" s="164" t="e">
        <f>IF($D43=" ","",ROUND(ABS(_xll.RtGet(SourceAlias,$L43,ASK)-N43),4))</f>
        <v>#VALUE!</v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  <c r="AJ43" s="152" t="str">
        <f>IF(I43="","",_xll.qlSimpleQuote(I43,J43,,Permanent,Trigger,ObjectOverwrite))</f>
        <v/>
      </c>
      <c r="AK43" s="152" t="str">
        <f>IF(AJ43="","",_xll.qlSimpleQuoteSetValue(AJ43,J43/100))</f>
        <v/>
      </c>
      <c r="AL43" s="152" t="str">
        <f>IF(L43="","",_xll.qlSimpleQuote(L43,M43,,Permanent,Trigger,ObjectOverwrite))</f>
        <v>EUR3MFUTM7#0001</v>
      </c>
      <c r="AM43" s="152">
        <f>IF(AL43="","",_xll.qlSimpleQuoteSetValue(AL43,M43))</f>
        <v>98.893575000004503</v>
      </c>
      <c r="AN43" s="152" t="str">
        <f>IF(O43="","",_xll.qlSimpleQuote(O43,P43,,Permanent,Trigger,ObjectOverwrite))</f>
        <v/>
      </c>
      <c r="AO43" s="152" t="str">
        <f>IF(AN43="","",_xll.qlSimpleQuoteSetValue(AN43,P43/100))</f>
        <v/>
      </c>
      <c r="AP43" s="152" t="str">
        <f>IF(R43="","",_xll.qlSimpleQuote(R43,S43,,Permanent,Trigger,ObjectOverwrite))</f>
        <v/>
      </c>
      <c r="AQ43" s="152" t="str">
        <f>IF(AP43="","",_xll.qlSimpleQuoteSetValue(AP43,S43/100))</f>
        <v/>
      </c>
      <c r="AR43" s="152" t="str">
        <f>IF(U43="","",_xll.qlSimpleQuote(U43,V43,,Permanent,Trigger,ObjectOverwrite))</f>
        <v/>
      </c>
      <c r="AS43" s="152" t="str">
        <f>IF(AR43="","",_xll.qlSimpleQuoteSetValue(AR43,V43/100))</f>
        <v/>
      </c>
    </row>
    <row r="44" spans="1:45" x14ac:dyDescent="0.2">
      <c r="A44" s="203"/>
      <c r="B44" s="56"/>
      <c r="C44" s="96" t="s">
        <v>48</v>
      </c>
      <c r="D44" s="96" t="str">
        <f>IF(Contribute="abcd",IF($E$2&lt;&gt;-1,_xll.RtContribute(SourceAlias,L44,Fields,M44:N44,"SCOPE:SERVER"),_xll.RtContribute(SourceAlias,"DDS_INSERT_S",$E$2:$G$2,L44:N44,"SCOPE:SERVER FTC:ALL")),"stopped")</f>
        <v>stopped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>EUR3MFUTU7</v>
      </c>
      <c r="M44" s="132">
        <f>IF(L44="","",'3M Pricing'!$I44)</f>
        <v>99.8476899621093</v>
      </c>
      <c r="N44" s="132">
        <f t="shared" si="5"/>
        <v>99.8476899621093</v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e">
        <f>IF($D44=" ","",ROUND(ABS(_xll.RtGet(SourceAlias,$L44,BID)-M44),4))</f>
        <v>#VALUE!</v>
      </c>
      <c r="AB44" s="164" t="e">
        <f>IF($D44=" ","",ROUND(ABS(_xll.RtGet(SourceAlias,$L44,ASK)-N44),4))</f>
        <v>#VALUE!</v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  <c r="AJ44" s="152" t="str">
        <f>IF(I44="","",_xll.qlSimpleQuote(I44,J44,,Permanent,Trigger,ObjectOverwrite))</f>
        <v/>
      </c>
      <c r="AK44" s="152" t="str">
        <f>IF(AJ44="","",_xll.qlSimpleQuoteSetValue(AJ44,J44/100))</f>
        <v/>
      </c>
      <c r="AL44" s="152" t="str">
        <f>IF(L44="","",_xll.qlSimpleQuote(L44,M44,,Permanent,Trigger,ObjectOverwrite))</f>
        <v>EUR3MFUTU7#0001</v>
      </c>
      <c r="AM44" s="152">
        <f>IF(AL44="","",_xll.qlSimpleQuoteSetValue(AL44,M44))</f>
        <v>98.849213062488204</v>
      </c>
      <c r="AN44" s="152" t="str">
        <f>IF(O44="","",_xll.qlSimpleQuote(O44,P44,,Permanent,Trigger,ObjectOverwrite))</f>
        <v/>
      </c>
      <c r="AO44" s="152" t="str">
        <f>IF(AN44="","",_xll.qlSimpleQuoteSetValue(AN44,P44/100))</f>
        <v/>
      </c>
      <c r="AP44" s="152" t="str">
        <f>IF(R44="","",_xll.qlSimpleQuote(R44,S44,,Permanent,Trigger,ObjectOverwrite))</f>
        <v/>
      </c>
      <c r="AQ44" s="152" t="str">
        <f>IF(AP44="","",_xll.qlSimpleQuoteSetValue(AP44,S44/100))</f>
        <v/>
      </c>
      <c r="AR44" s="152" t="str">
        <f>IF(U44="","",_xll.qlSimpleQuote(U44,V44,,Permanent,Trigger,ObjectOverwrite))</f>
        <v/>
      </c>
      <c r="AS44" s="152" t="str">
        <f>IF(AR44="","",_xll.qlSimpleQuoteSetValue(AR44,V44/100))</f>
        <v/>
      </c>
    </row>
    <row r="45" spans="1:45" x14ac:dyDescent="0.2">
      <c r="A45" s="203"/>
      <c r="B45" s="56"/>
      <c r="C45" s="96" t="s">
        <v>48</v>
      </c>
      <c r="D45" s="96" t="str">
        <f>IF(Contribute="abcd",IF($E$2&lt;&gt;-1,_xll.RtContribute(SourceAlias,L45,Fields,M45:N45,"SCOPE:SERVER"),_xll.RtContribute(SourceAlias,"DDS_INSERT_S",$E$2:$G$2,L45:N45,"SCOPE:SERVER FTC:ALL")),"stopped")</f>
        <v>stopped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>EUR3MFUTZ7</v>
      </c>
      <c r="M45" s="132">
        <f>IF(L45="","",'3M Pricing'!$I45)</f>
        <v>99.793294626873319</v>
      </c>
      <c r="N45" s="132">
        <f t="shared" si="5"/>
        <v>99.793294626873319</v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e">
        <f>IF($D45=" ","",ROUND(ABS(_xll.RtGet(SourceAlias,$L45,BID)-M45),4))</f>
        <v>#VALUE!</v>
      </c>
      <c r="AB45" s="164" t="e">
        <f>IF($D45=" ","",ROUND(ABS(_xll.RtGet(SourceAlias,$L45,ASK)-N45),4))</f>
        <v>#VALUE!</v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  <c r="AJ45" s="152" t="str">
        <f>IF(I45="","",_xll.qlSimpleQuote(I45,J45,,Permanent,Trigger,ObjectOverwrite))</f>
        <v/>
      </c>
      <c r="AK45" s="152" t="str">
        <f>IF(AJ45="","",_xll.qlSimpleQuoteSetValue(AJ45,J45/100))</f>
        <v/>
      </c>
      <c r="AL45" s="152" t="str">
        <f>IF(L45="","",_xll.qlSimpleQuote(L45,M45,,Permanent,Trigger,ObjectOverwrite))</f>
        <v>EUR3MFUTZ7#0001</v>
      </c>
      <c r="AM45" s="152">
        <f>IF(AL45="","",_xll.qlSimpleQuoteSetValue(AL45,M45))</f>
        <v>98.795361680604586</v>
      </c>
      <c r="AN45" s="152" t="str">
        <f>IF(O45="","",_xll.qlSimpleQuote(O45,P45,,Permanent,Trigger,ObjectOverwrite))</f>
        <v/>
      </c>
      <c r="AO45" s="152" t="str">
        <f>IF(AN45="","",_xll.qlSimpleQuoteSetValue(AN45,P45/100))</f>
        <v/>
      </c>
      <c r="AP45" s="152" t="str">
        <f>IF(R45="","",_xll.qlSimpleQuote(R45,S45,,Permanent,Trigger,ObjectOverwrite))</f>
        <v/>
      </c>
      <c r="AQ45" s="152" t="str">
        <f>IF(AP45="","",_xll.qlSimpleQuoteSetValue(AP45,S45/100))</f>
        <v/>
      </c>
      <c r="AR45" s="152" t="str">
        <f>IF(U45="","",_xll.qlSimpleQuote(U45,V45,,Permanent,Trigger,ObjectOverwrite))</f>
        <v/>
      </c>
      <c r="AS45" s="152" t="str">
        <f>IF(AR45="","",_xll.qlSimpleQuoteSetValue(AR45,V45/100))</f>
        <v/>
      </c>
    </row>
    <row r="46" spans="1:45" x14ac:dyDescent="0.2">
      <c r="A46" s="203"/>
      <c r="B46" s="56"/>
      <c r="C46" s="96" t="s">
        <v>48</v>
      </c>
      <c r="D46" s="96" t="str">
        <f>IF(Contribute="abcd",IF($E$2&lt;&gt;-1,_xll.RtContribute(SourceAlias,L46,Fields,M46:N46,"SCOPE:SERVER"),_xll.RtContribute(SourceAlias,"DDS_INSERT_S",$E$2:$G$2,L46:N46,"SCOPE:SERVER FTC:ALL")),"stopped")</f>
        <v>stopped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>EUR3MFUTH8</v>
      </c>
      <c r="M46" s="132">
        <f>IF(L46="","",'3M Pricing'!$I46)</f>
        <v>99.729633101330606</v>
      </c>
      <c r="N46" s="132">
        <f t="shared" si="5"/>
        <v>99.729633101330606</v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e">
        <f>IF($D46=" ","",ROUND(ABS(_xll.RtGet(SourceAlias,$L46,BID)-M46),4))</f>
        <v>#VALUE!</v>
      </c>
      <c r="AB46" s="164" t="e">
        <f>IF($D46=" ","",ROUND(ABS(_xll.RtGet(SourceAlias,$L46,ASK)-N46),4))</f>
        <v>#VALUE!</v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  <c r="AJ46" s="152" t="str">
        <f>IF(I46="","",_xll.qlSimpleQuote(I46,J46,,Permanent,Trigger,ObjectOverwrite))</f>
        <v/>
      </c>
      <c r="AK46" s="152" t="str">
        <f>IF(AJ46="","",_xll.qlSimpleQuoteSetValue(AJ46,J46/100))</f>
        <v/>
      </c>
      <c r="AL46" s="152" t="str">
        <f>IF(L46="","",_xll.qlSimpleQuote(L46,M46,,Permanent,Trigger,ObjectOverwrite))</f>
        <v>EUR3MFUTH8#0001</v>
      </c>
      <c r="AM46" s="152">
        <f>IF(AL46="","",_xll.qlSimpleQuoteSetValue(AL46,M46))</f>
        <v>98.732336770317303</v>
      </c>
      <c r="AN46" s="152" t="str">
        <f>IF(O46="","",_xll.qlSimpleQuote(O46,P46,,Permanent,Trigger,ObjectOverwrite))</f>
        <v/>
      </c>
      <c r="AO46" s="152" t="str">
        <f>IF(AN46="","",_xll.qlSimpleQuoteSetValue(AN46,P46/100))</f>
        <v/>
      </c>
      <c r="AP46" s="152" t="str">
        <f>IF(R46="","",_xll.qlSimpleQuote(R46,S46,,Permanent,Trigger,ObjectOverwrite))</f>
        <v/>
      </c>
      <c r="AQ46" s="152" t="str">
        <f>IF(AP46="","",_xll.qlSimpleQuoteSetValue(AP46,S46/100))</f>
        <v/>
      </c>
      <c r="AR46" s="152" t="str">
        <f>IF(U46="","",_xll.qlSimpleQuote(U46,V46,,Permanent,Trigger,ObjectOverwrite))</f>
        <v/>
      </c>
      <c r="AS46" s="152" t="str">
        <f>IF(AR46="","",_xll.qlSimpleQuoteSetValue(AR46,V46/100))</f>
        <v/>
      </c>
    </row>
    <row r="47" spans="1:45" x14ac:dyDescent="0.2">
      <c r="A47" s="204"/>
      <c r="B47" s="57"/>
      <c r="C47" s="99" t="s">
        <v>48</v>
      </c>
      <c r="D47" s="159" t="s">
        <v>48</v>
      </c>
      <c r="E47" s="99" t="s">
        <v>48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Pricing'!#REF!)</f>
        <v/>
      </c>
      <c r="N47" s="135" t="str">
        <f t="shared" si="1"/>
        <v/>
      </c>
      <c r="O47" s="134" t="str">
        <v/>
      </c>
      <c r="P47" s="135" t="str">
        <f>IF(O47="","",'6M Pricing'!$I47*100)</f>
        <v/>
      </c>
      <c r="Q47" s="135" t="str">
        <f t="shared" si="2"/>
        <v/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 t="str">
        <f>IF($E47=" ","",ROUND(ABS(_xll.RtGet(SourceAlias,$O47,BID)-P47),4))</f>
        <v/>
      </c>
      <c r="AD47" s="166" t="str">
        <f>IF($E47=" ","",ROUND(ABS(_xll.RtGet(SourceAlias,$O47,ASK)-Q47),4))</f>
        <v/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  <c r="AJ47" s="153" t="str">
        <f>IF(I47="","",_xll.qlSimpleQuote(I47,J47,,Permanent,Trigger,ObjectOverwrite))</f>
        <v/>
      </c>
      <c r="AK47" s="153" t="str">
        <f>IF(AJ47="","",_xll.qlSimpleQuoteSetValue(AJ47,J47/100))</f>
        <v/>
      </c>
      <c r="AL47" s="153" t="str">
        <f>IF(L47="","",_xll.qlSimpleQuote(L47,M47,,Permanent,Trigger,ObjectOverwrite))</f>
        <v/>
      </c>
      <c r="AM47" s="153" t="str">
        <f>IF(AL47="","",_xll.qlSimpleQuoteSetValue(AL47,M47))</f>
        <v/>
      </c>
      <c r="AN47" s="153" t="str">
        <f>IF(O47="","",_xll.qlSimpleQuote(O47,P47,,Permanent,Trigger,ObjectOverwrite))</f>
        <v/>
      </c>
      <c r="AO47" s="153" t="str">
        <f>IF(AN47="","",_xll.qlSimpleQuoteSetValue(AN47,P47/100))</f>
        <v/>
      </c>
      <c r="AP47" s="153" t="str">
        <f>IF(R47="","",_xll.qlSimpleQuote(R47,S47,,Permanent,Trigger,ObjectOverwrite))</f>
        <v/>
      </c>
      <c r="AQ47" s="153" t="str">
        <f>IF(AP47="","",_xll.qlSimpleQuoteSetValue(AP47,S47/100))</f>
        <v/>
      </c>
      <c r="AR47" s="153" t="str">
        <f>IF(U47="","",_xll.qlSimpleQuote(U47,V47,,Permanent,Trigger,ObjectOverwrite))</f>
        <v/>
      </c>
      <c r="AS47" s="153" t="str">
        <f>IF(AR47="","",_xll.qlSimpleQuoteSetValue(AR47,V47/100))</f>
        <v/>
      </c>
    </row>
    <row r="48" spans="1:45" ht="11.25" customHeight="1" x14ac:dyDescent="0.2">
      <c r="A48" s="205" t="s">
        <v>157</v>
      </c>
      <c r="B48" s="55" t="s">
        <v>115</v>
      </c>
      <c r="C48" s="93" t="s">
        <v>48</v>
      </c>
      <c r="D48" s="154" t="s">
        <v>48</v>
      </c>
      <c r="E48" s="93" t="s">
        <v>48</v>
      </c>
      <c r="F48" s="93" t="s">
        <v>48</v>
      </c>
      <c r="G48" s="155" t="str">
        <f>IF(Contribute="abcd",IF($E$2&lt;&gt;-1,_xll.RtContribute(SourceAlias,U48,Fields,V48:W48,"SCOPE:SERVER"),_xll.RtContribute(SourceAlias,"DDS_INSERT_S",$E$2:$G$2,U48:W48,"SCOPE:SERVER FTC:ALL")),"stopped")</f>
        <v>stopped</v>
      </c>
      <c r="H48" s="3" t="s">
        <v>48</v>
      </c>
      <c r="I48" s="128" t="str">
        <v/>
      </c>
      <c r="J48" s="129" t="str">
        <f>IF(I48="","",'1M Pricing'!$I48*100)</f>
        <v/>
      </c>
      <c r="K48" s="129" t="str">
        <f t="shared" si="0"/>
        <v/>
      </c>
      <c r="L48" s="130" t="str">
        <v/>
      </c>
      <c r="M48" s="129" t="str">
        <f>IF(L48="","",'3M Pricing'!$I48*100)</f>
        <v/>
      </c>
      <c r="N48" s="129" t="str">
        <f t="shared" si="1"/>
        <v/>
      </c>
      <c r="O48" s="130" t="str">
        <v/>
      </c>
      <c r="P48" s="129" t="str">
        <f>IF(O48="","",'6M Pricing'!$I48*100)</f>
        <v/>
      </c>
      <c r="Q48" s="129" t="str">
        <f t="shared" si="2"/>
        <v/>
      </c>
      <c r="R48" s="130" t="str">
        <v/>
      </c>
      <c r="S48" s="129" t="str">
        <f>IF(R48="","",'1Y Pricing'!$I48*100)</f>
        <v/>
      </c>
      <c r="T48" s="129" t="str">
        <f t="shared" si="3"/>
        <v/>
      </c>
      <c r="U48" s="128" t="str">
        <v>EURONOISSW=</v>
      </c>
      <c r="V48" s="129">
        <f>IF(U48="","",'ON Pricing'!$I48*100)</f>
        <v>-0.1269999999981484</v>
      </c>
      <c r="W48" s="129">
        <f t="shared" si="4"/>
        <v>-0.1269999999981484</v>
      </c>
      <c r="Y48" s="163" t="str">
        <f>IF($C48=" ","",ROUND(ABS(_xll.RtGet(SourceAlias,$I48,BID)-J48),4))</f>
        <v/>
      </c>
      <c r="Z48" s="163" t="str">
        <f>IF($C48=" ","",ROUND(ABS(_xll.RtGet(SourceAlias,$I48,ASK)-K48),4))</f>
        <v/>
      </c>
      <c r="AA48" s="163" t="str">
        <f>IF($D48=" ","",ROUND(ABS(_xll.RtGet(SourceAlias,$L48,BID)-M48),4))</f>
        <v/>
      </c>
      <c r="AB48" s="163" t="str">
        <f>IF($D48=" ","",ROUND(ABS(_xll.RtGet(SourceAlias,$L48,ASK)-N48),4))</f>
        <v/>
      </c>
      <c r="AC48" s="163" t="str">
        <f>IF($E48=" ","",ROUND(ABS(_xll.RtGet(SourceAlias,$O48,BID)-P48),4))</f>
        <v/>
      </c>
      <c r="AD48" s="163" t="str">
        <f>IF($E48=" ","",ROUND(ABS(_xll.RtGet(SourceAlias,$O48,ASK)-Q48),4))</f>
        <v/>
      </c>
      <c r="AE48" s="163" t="str">
        <f>IF($F48=" ","",ROUND(ABS(_xll.RtGet(SourceAlias,$R48,BID)-S48),4))</f>
        <v/>
      </c>
      <c r="AF48" s="163" t="str">
        <f>IF($F48=" ","",ROUND(ABS(_xll.RtGet(SourceAlias,$R48,ASK)-T48),4))</f>
        <v/>
      </c>
      <c r="AG48" s="163" t="e">
        <f>IF($G48=" ","",ROUND(ABS(_xll.RtGet(SourceAlias,$U48,BID)-V48),4))</f>
        <v>#VALUE!</v>
      </c>
      <c r="AH48" s="163" t="e">
        <f>IF($G48=" ","",ROUND(ABS(_xll.RtGet(SourceAlias,$U48,ASK)-W48),4))</f>
        <v>#VALUE!</v>
      </c>
      <c r="AJ48" s="152" t="str">
        <f>IF(I48="","",_xll.qlSimpleQuote(I48,J48,,Permanent,Trigger,ObjectOverwrite))</f>
        <v/>
      </c>
      <c r="AK48" s="152" t="str">
        <f>IF(AJ48="","",_xll.qlSimpleQuoteSetValue(AJ48,J48/100))</f>
        <v/>
      </c>
      <c r="AL48" s="152" t="str">
        <f>IF(L48="","",_xll.qlSimpleQuote(L48,M48,,Permanent,Trigger,ObjectOverwrite))</f>
        <v/>
      </c>
      <c r="AM48" s="152" t="str">
        <f>IF(AL48="","",_xll.qlSimpleQuoteSetValue(AL48,M48/100))</f>
        <v/>
      </c>
      <c r="AN48" s="152" t="str">
        <f>IF(O48="","",_xll.qlSimpleQuote(O48,P48,,Permanent,Trigger,ObjectOverwrite))</f>
        <v/>
      </c>
      <c r="AO48" s="152" t="str">
        <f>IF(AN48="","",_xll.qlSimpleQuoteSetValue(AN48,P48/100))</f>
        <v/>
      </c>
      <c r="AP48" s="152" t="str">
        <f>IF(R48="","",_xll.qlSimpleQuote(R48,S48,,Permanent,Trigger,ObjectOverwrite))</f>
        <v/>
      </c>
      <c r="AQ48" s="152" t="str">
        <f>IF(AP48="","",_xll.qlSimpleQuoteSetValue(AP48,S48/100))</f>
        <v/>
      </c>
      <c r="AR48" s="152" t="str">
        <f>IF(U48="","",_xll.qlSimpleQuote(U48,V48,,Permanent,Trigger,ObjectOverwrite))</f>
        <v>EURONOISSW=#0001</v>
      </c>
      <c r="AS48" s="152">
        <f>IF(AR48="","",_xll.qlSimpleQuoteSetValue(AR48,V48/100))</f>
        <v>0.12572999999816692</v>
      </c>
    </row>
    <row r="49" spans="1:45" x14ac:dyDescent="0.2">
      <c r="A49" s="206"/>
      <c r="B49" s="56" t="s">
        <v>16</v>
      </c>
      <c r="C49" s="96" t="s">
        <v>48</v>
      </c>
      <c r="D49" s="156" t="s">
        <v>48</v>
      </c>
      <c r="E49" s="96" t="s">
        <v>48</v>
      </c>
      <c r="F49" s="96" t="s">
        <v>48</v>
      </c>
      <c r="G49" s="157" t="str">
        <f>IF(Contribute="abcd",IF($E$2&lt;&gt;-1,_xll.RtContribute(SourceAlias,U49,Fields,V49:W49,"SCOPE:SERVER"),_xll.RtContribute(SourceAlias,"DDS_INSERT_S",$E$2:$G$2,U49:W49,"SCOPE:SERVER FTC:ALL")),"stopped")</f>
        <v>stopped</v>
      </c>
      <c r="H49" s="3" t="s">
        <v>48</v>
      </c>
      <c r="I49" s="131" t="str">
        <v/>
      </c>
      <c r="J49" s="132" t="str">
        <f>IF(I49="","",'1M Pricing'!$I49*100)</f>
        <v/>
      </c>
      <c r="K49" s="132" t="str">
        <f t="shared" si="0"/>
        <v/>
      </c>
      <c r="L49" s="133" t="str">
        <v/>
      </c>
      <c r="M49" s="132" t="str">
        <f>IF(L49="","",'3M Pricing'!$I49*100)</f>
        <v/>
      </c>
      <c r="N49" s="132" t="str">
        <f t="shared" si="1"/>
        <v/>
      </c>
      <c r="O49" s="133" t="str">
        <v/>
      </c>
      <c r="P49" s="132" t="str">
        <f>IF(O49="","",'6M Pricing'!$I49*100)</f>
        <v/>
      </c>
      <c r="Q49" s="132" t="str">
        <f t="shared" si="2"/>
        <v/>
      </c>
      <c r="R49" s="133" t="str">
        <v/>
      </c>
      <c r="S49" s="132" t="str">
        <f>IF(R49="","",'1Y Pricing'!$I49*100)</f>
        <v/>
      </c>
      <c r="T49" s="132" t="str">
        <f t="shared" si="3"/>
        <v/>
      </c>
      <c r="U49" s="131" t="str">
        <v>EURONOIS2W=</v>
      </c>
      <c r="V49" s="132">
        <f>IF(U49="","",'ON Pricing'!$I49*100)</f>
        <v>-0.12800000000038178</v>
      </c>
      <c r="W49" s="132">
        <f t="shared" si="4"/>
        <v>-0.12800000000038178</v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 t="str">
        <f>IF($D49=" ","",ROUND(ABS(_xll.RtGet(SourceAlias,$L49,BID)-M49),4))</f>
        <v/>
      </c>
      <c r="AB49" s="164" t="str">
        <f>IF($D49=" ","",ROUND(ABS(_xll.RtGet(SourceAlias,$L49,ASK)-N49),4))</f>
        <v/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 t="e">
        <f>IF($G49=" ","",ROUND(ABS(_xll.RtGet(SourceAlias,$U49,BID)-V49),4))</f>
        <v>#VALUE!</v>
      </c>
      <c r="AH49" s="164" t="e">
        <f>IF($G49=" ","",ROUND(ABS(_xll.RtGet(SourceAlias,$U49,ASK)-W49),4))</f>
        <v>#VALUE!</v>
      </c>
      <c r="AJ49" s="152" t="str">
        <f>IF(I49="","",_xll.qlSimpleQuote(I49,J49,,Permanent,Trigger,ObjectOverwrite))</f>
        <v/>
      </c>
      <c r="AK49" s="152" t="str">
        <f>IF(AJ49="","",_xll.qlSimpleQuoteSetValue(AJ49,J49/100))</f>
        <v/>
      </c>
      <c r="AL49" s="152" t="str">
        <f>IF(L49="","",_xll.qlSimpleQuote(L49,M49,,Permanent,Trigger,ObjectOverwrite))</f>
        <v/>
      </c>
      <c r="AM49" s="152" t="str">
        <f>IF(AL49="","",_xll.qlSimpleQuoteSetValue(AL49,M49/100))</f>
        <v/>
      </c>
      <c r="AN49" s="152" t="str">
        <f>IF(O49="","",_xll.qlSimpleQuote(O49,P49,,Permanent,Trigger,ObjectOverwrite))</f>
        <v/>
      </c>
      <c r="AO49" s="152" t="str">
        <f>IF(AN49="","",_xll.qlSimpleQuoteSetValue(AN49,P49/100))</f>
        <v/>
      </c>
      <c r="AP49" s="152" t="str">
        <f>IF(R49="","",_xll.qlSimpleQuote(R49,S49,,Permanent,Trigger,ObjectOverwrite))</f>
        <v/>
      </c>
      <c r="AQ49" s="152" t="str">
        <f>IF(AP49="","",_xll.qlSimpleQuoteSetValue(AP49,S49/100))</f>
        <v/>
      </c>
      <c r="AR49" s="152" t="str">
        <f>IF(U49="","",_xll.qlSimpleQuote(U49,V49,,Permanent,Trigger,ObjectOverwrite))</f>
        <v>EURONOIS2W=#0001</v>
      </c>
      <c r="AS49" s="152">
        <f>IF(AR49="","",_xll.qlSimpleQuoteSetValue(AR49,V49/100))</f>
        <v>0.12672000000037797</v>
      </c>
    </row>
    <row r="50" spans="1:45" x14ac:dyDescent="0.2">
      <c r="A50" s="206"/>
      <c r="B50" s="56" t="s">
        <v>74</v>
      </c>
      <c r="C50" s="96" t="s">
        <v>48</v>
      </c>
      <c r="D50" s="156" t="s">
        <v>48</v>
      </c>
      <c r="E50" s="96" t="s">
        <v>48</v>
      </c>
      <c r="F50" s="96" t="s">
        <v>48</v>
      </c>
      <c r="G50" s="157" t="str">
        <f>IF(Contribute="abcd",IF($E$2&lt;&gt;-1,_xll.RtContribute(SourceAlias,U50,Fields,V50:W50,"SCOPE:SERVER"),_xll.RtContribute(SourceAlias,"DDS_INSERT_S",$E$2:$G$2,U50:W50,"SCOPE:SERVER FTC:ALL")),"stopped")</f>
        <v>stopped</v>
      </c>
      <c r="H50" s="3" t="s">
        <v>48</v>
      </c>
      <c r="I50" s="131" t="str">
        <v/>
      </c>
      <c r="J50" s="132" t="str">
        <f>IF(I50="","",'1M Pricing'!$I50*100)</f>
        <v/>
      </c>
      <c r="K50" s="132" t="str">
        <f t="shared" si="0"/>
        <v/>
      </c>
      <c r="L50" s="133" t="str">
        <v/>
      </c>
      <c r="M50" s="132" t="str">
        <f>IF(L50="","",'3M Pricing'!$I50*100)</f>
        <v/>
      </c>
      <c r="N50" s="132" t="str">
        <f t="shared" si="1"/>
        <v/>
      </c>
      <c r="O50" s="133" t="str">
        <v/>
      </c>
      <c r="P50" s="132" t="str">
        <f>IF(O50="","",'6M Pricing'!$I50*100)</f>
        <v/>
      </c>
      <c r="Q50" s="132" t="str">
        <f t="shared" si="2"/>
        <v/>
      </c>
      <c r="R50" s="133" t="str">
        <v/>
      </c>
      <c r="S50" s="132" t="str">
        <f>IF(R50="","",'1Y Pricing'!$I50*100)</f>
        <v/>
      </c>
      <c r="T50" s="132" t="str">
        <f t="shared" si="3"/>
        <v/>
      </c>
      <c r="U50" s="131" t="str">
        <v>EURONOIS3W=</v>
      </c>
      <c r="V50" s="132">
        <f>IF(U50="","",'ON Pricing'!$I50*100)</f>
        <v>-0.12899999999976025</v>
      </c>
      <c r="W50" s="132">
        <f t="shared" si="4"/>
        <v>-0.12899999999976025</v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 t="str">
        <f>IF($D50=" ","",ROUND(ABS(_xll.RtGet(SourceAlias,$L50,BID)-M50),4))</f>
        <v/>
      </c>
      <c r="AB50" s="164" t="str">
        <f>IF($D50=" ","",ROUND(ABS(_xll.RtGet(SourceAlias,$L50,ASK)-N50),4))</f>
        <v/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 t="e">
        <f>IF($G50=" ","",ROUND(ABS(_xll.RtGet(SourceAlias,$U50,BID)-V50),4))</f>
        <v>#VALUE!</v>
      </c>
      <c r="AH50" s="164" t="e">
        <f>IF($G50=" ","",ROUND(ABS(_xll.RtGet(SourceAlias,$U50,ASK)-W50),4))</f>
        <v>#VALUE!</v>
      </c>
      <c r="AJ50" s="152" t="str">
        <f>IF(I50="","",_xll.qlSimpleQuote(I50,J50,,Permanent,Trigger,ObjectOverwrite))</f>
        <v/>
      </c>
      <c r="AK50" s="152" t="str">
        <f>IF(AJ50="","",_xll.qlSimpleQuoteSetValue(AJ50,J50/100))</f>
        <v/>
      </c>
      <c r="AL50" s="152" t="str">
        <f>IF(L50="","",_xll.qlSimpleQuote(L50,M50,,Permanent,Trigger,ObjectOverwrite))</f>
        <v/>
      </c>
      <c r="AM50" s="152" t="str">
        <f>IF(AL50="","",_xll.qlSimpleQuoteSetValue(AL50,M50/100))</f>
        <v/>
      </c>
      <c r="AN50" s="152" t="str">
        <f>IF(O50="","",_xll.qlSimpleQuote(O50,P50,,Permanent,Trigger,ObjectOverwrite))</f>
        <v/>
      </c>
      <c r="AO50" s="152" t="str">
        <f>IF(AN50="","",_xll.qlSimpleQuoteSetValue(AN50,P50/100))</f>
        <v/>
      </c>
      <c r="AP50" s="152" t="str">
        <f>IF(R50="","",_xll.qlSimpleQuote(R50,S50,,Permanent,Trigger,ObjectOverwrite))</f>
        <v/>
      </c>
      <c r="AQ50" s="152" t="str">
        <f>IF(AP50="","",_xll.qlSimpleQuoteSetValue(AP50,S50/100))</f>
        <v/>
      </c>
      <c r="AR50" s="152" t="str">
        <f>IF(U50="","",_xll.qlSimpleQuote(U50,V50,,Permanent,Trigger,ObjectOverwrite))</f>
        <v>EURONOIS3W=#0001</v>
      </c>
      <c r="AS50" s="152">
        <f>IF(AR50="","",_xll.qlSimpleQuoteSetValue(AR50,V50/100))</f>
        <v>0.12770999999976265</v>
      </c>
    </row>
    <row r="51" spans="1:45" x14ac:dyDescent="0.2">
      <c r="A51" s="206"/>
      <c r="B51" s="56" t="s">
        <v>17</v>
      </c>
      <c r="C51" s="96" t="str">
        <f>IF(Contribute="abcd",IF($E$2&lt;&gt;-1,_xll.RtContribute(SourceAlias,I51,Fields,J51:K51,"SCOPE:SERVER"),_xll.RtContribute(SourceAlias,"DDS_INSERT_S",$E$2:$G$2,I51:K51,"SCOPE:SERVER FTC:ALL")),"stopped")</f>
        <v>stopped</v>
      </c>
      <c r="D51" s="156" t="s">
        <v>48</v>
      </c>
      <c r="E51" s="96" t="s">
        <v>48</v>
      </c>
      <c r="F51" s="96" t="s">
        <v>48</v>
      </c>
      <c r="G51" s="157" t="str">
        <f>IF(Contribute="abcd",IF($E$2&lt;&gt;-1,_xll.RtContribute(SourceAlias,U51,Fields,V51:W51,"SCOPE:SERVER"),_xll.RtContribute(SourceAlias,"DDS_INSERT_S",$E$2:$G$2,U51:W51,"SCOPE:SERVER FTC:ALL")),"stopped")</f>
        <v>stopped</v>
      </c>
      <c r="H51" s="3" t="s">
        <v>48</v>
      </c>
      <c r="I51" s="131" t="str">
        <v>EUR1MSW1M=</v>
      </c>
      <c r="J51" s="132">
        <f>IF(I51="","",'1M Pricing'!$I51*100)</f>
        <v>-9.8000000000000004E-2</v>
      </c>
      <c r="K51" s="132">
        <f t="shared" si="0"/>
        <v>-9.8000000000000004E-2</v>
      </c>
      <c r="L51" s="133" t="str">
        <v/>
      </c>
      <c r="M51" s="132" t="str">
        <f>IF(L51="","",'3M Pricing'!$I51*100)</f>
        <v/>
      </c>
      <c r="N51" s="132" t="str">
        <f t="shared" si="1"/>
        <v/>
      </c>
      <c r="O51" s="133" t="str">
        <v/>
      </c>
      <c r="P51" s="132" t="str">
        <f>IF(O51="","",'6M Pricing'!$I51*100)</f>
        <v/>
      </c>
      <c r="Q51" s="132" t="str">
        <f t="shared" si="2"/>
        <v/>
      </c>
      <c r="R51" s="133" t="str">
        <v/>
      </c>
      <c r="S51" s="132" t="str">
        <f>IF(R51="","",'1Y Pricing'!$I51*100)</f>
        <v/>
      </c>
      <c r="T51" s="132" t="str">
        <f t="shared" si="3"/>
        <v/>
      </c>
      <c r="U51" s="131" t="str">
        <v>EURONOIS1M=</v>
      </c>
      <c r="V51" s="132">
        <f>IF(U51="","",'ON Pricing'!$I51*100)</f>
        <v>-0.12700000000003267</v>
      </c>
      <c r="W51" s="132">
        <f t="shared" si="4"/>
        <v>-0.12700000000003267</v>
      </c>
      <c r="Y51" s="164" t="e">
        <f>IF($C51=" ","",ROUND(ABS(_xll.RtGet(SourceAlias,$I51,BID)-J51),4))</f>
        <v>#VALUE!</v>
      </c>
      <c r="Z51" s="164" t="e">
        <f>IF($C51=" ","",ROUND(ABS(_xll.RtGet(SourceAlias,$I51,ASK)-K51),4))</f>
        <v>#VALUE!</v>
      </c>
      <c r="AA51" s="164" t="str">
        <f>IF($D51=" ","",ROUND(ABS(_xll.RtGet(SourceAlias,$L51,BID)-M51),4))</f>
        <v/>
      </c>
      <c r="AB51" s="164" t="str">
        <f>IF($D51=" ","",ROUND(ABS(_xll.RtGet(SourceAlias,$L51,ASK)-N51),4))</f>
        <v/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 t="e">
        <f>IF($G51=" ","",ROUND(ABS(_xll.RtGet(SourceAlias,$U51,BID)-V51),4))</f>
        <v>#VALUE!</v>
      </c>
      <c r="AH51" s="164" t="e">
        <f>IF($G51=" ","",ROUND(ABS(_xll.RtGet(SourceAlias,$U51,ASK)-W51),4))</f>
        <v>#VALUE!</v>
      </c>
      <c r="AJ51" s="152" t="str">
        <f>IF(I51="","",_xll.qlSimpleQuote(I51,J51,,Permanent,Trigger,ObjectOverwrite))</f>
        <v>EUR1MSW1M=#0001</v>
      </c>
      <c r="AK51" s="152">
        <f>IF(AJ51="","",_xll.qlSimpleQuoteSetValue(AJ51,J51/100))</f>
        <v>0</v>
      </c>
      <c r="AL51" s="152" t="str">
        <f>IF(L51="","",_xll.qlSimpleQuote(L51,M51,,Permanent,Trigger,ObjectOverwrite))</f>
        <v/>
      </c>
      <c r="AM51" s="152" t="str">
        <f>IF(AL51="","",_xll.qlSimpleQuoteSetValue(AL51,M51/100))</f>
        <v/>
      </c>
      <c r="AN51" s="152" t="str">
        <f>IF(O51="","",_xll.qlSimpleQuote(O51,P51,,Permanent,Trigger,ObjectOverwrite))</f>
        <v/>
      </c>
      <c r="AO51" s="152" t="str">
        <f>IF(AN51="","",_xll.qlSimpleQuoteSetValue(AN51,P51/100))</f>
        <v/>
      </c>
      <c r="AP51" s="152" t="str">
        <f>IF(R51="","",_xll.qlSimpleQuote(R51,S51,,Permanent,Trigger,ObjectOverwrite))</f>
        <v/>
      </c>
      <c r="AQ51" s="152" t="str">
        <f>IF(AP51="","",_xll.qlSimpleQuoteSetValue(AP51,S51/100))</f>
        <v/>
      </c>
      <c r="AR51" s="152" t="str">
        <f>IF(U51="","",_xll.qlSimpleQuote(U51,V51,,Permanent,Trigger,ObjectOverwrite))</f>
        <v>EURONOIS1M=#0001</v>
      </c>
      <c r="AS51" s="152">
        <f>IF(AR51="","",_xll.qlSimpleQuoteSetValue(AR51,V51/100))</f>
        <v>0.12573000000003234</v>
      </c>
    </row>
    <row r="52" spans="1:45" x14ac:dyDescent="0.2">
      <c r="A52" s="206"/>
      <c r="B52" s="56" t="s">
        <v>18</v>
      </c>
      <c r="C52" s="96" t="str">
        <f>IF(Contribute="abcd",IF($E$2&lt;&gt;-1,_xll.RtContribute(SourceAlias,I52,Fields,J52:K52,"SCOPE:SERVER"),_xll.RtContribute(SourceAlias,"DDS_INSERT_S",$E$2:$G$2,I52:K52,"SCOPE:SERVER FTC:ALL")),"stopped")</f>
        <v>stopped</v>
      </c>
      <c r="D52" s="156" t="s">
        <v>48</v>
      </c>
      <c r="E52" s="96" t="s">
        <v>48</v>
      </c>
      <c r="F52" s="96" t="s">
        <v>48</v>
      </c>
      <c r="G52" s="157" t="str">
        <f>IF(Contribute="abcd",IF($E$2&lt;&gt;-1,_xll.RtContribute(SourceAlias,U52,Fields,V52:W52,"SCOPE:SERVER"),_xll.RtContribute(SourceAlias,"DDS_INSERT_S",$E$2:$G$2,U52:W52,"SCOPE:SERVER FTC:ALL")),"stopped")</f>
        <v>stopped</v>
      </c>
      <c r="H52" s="3" t="s">
        <v>48</v>
      </c>
      <c r="I52" s="131" t="str">
        <v>EUR1MSW2M=</v>
      </c>
      <c r="J52" s="132">
        <f>IF(I52="","",'1M Pricing'!$I52*100)</f>
        <v>-9.7999999999935666E-2</v>
      </c>
      <c r="K52" s="132">
        <f t="shared" si="0"/>
        <v>-9.7999999999935666E-2</v>
      </c>
      <c r="L52" s="133" t="str">
        <v/>
      </c>
      <c r="M52" s="132" t="str">
        <f>IF(L52="","",'3M Pricing'!$I52*100)</f>
        <v/>
      </c>
      <c r="N52" s="132" t="str">
        <f t="shared" si="1"/>
        <v/>
      </c>
      <c r="O52" s="133" t="str">
        <v/>
      </c>
      <c r="P52" s="132" t="str">
        <f>IF(O52="","",'6M Pricing'!$I52*100)</f>
        <v/>
      </c>
      <c r="Q52" s="132" t="str">
        <f t="shared" si="2"/>
        <v/>
      </c>
      <c r="R52" s="133" t="str">
        <v/>
      </c>
      <c r="S52" s="132" t="str">
        <f>IF(R52="","",'1Y Pricing'!$I52*100)</f>
        <v/>
      </c>
      <c r="T52" s="132" t="str">
        <f t="shared" si="3"/>
        <v/>
      </c>
      <c r="U52" s="131" t="str">
        <v>EURONOIS2M=</v>
      </c>
      <c r="V52" s="132">
        <f>IF(U52="","",'ON Pricing'!$I52*100)</f>
        <v>-0.12933831232336282</v>
      </c>
      <c r="W52" s="132">
        <f t="shared" si="4"/>
        <v>-0.12933831232336282</v>
      </c>
      <c r="Y52" s="164" t="e">
        <f>IF($C52=" ","",ROUND(ABS(_xll.RtGet(SourceAlias,$I52,BID)-J52),4))</f>
        <v>#VALUE!</v>
      </c>
      <c r="Z52" s="164" t="e">
        <f>IF($C52=" ","",ROUND(ABS(_xll.RtGet(SourceAlias,$I52,ASK)-K52),4))</f>
        <v>#VALUE!</v>
      </c>
      <c r="AA52" s="164" t="str">
        <f>IF($D52=" ","",ROUND(ABS(_xll.RtGet(SourceAlias,$L52,BID)-M52),4))</f>
        <v/>
      </c>
      <c r="AB52" s="164" t="str">
        <f>IF($D52=" ","",ROUND(ABS(_xll.RtGet(SourceAlias,$L52,ASK)-N52),4))</f>
        <v/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 t="e">
        <f>IF($G52=" ","",ROUND(ABS(_xll.RtGet(SourceAlias,$U52,BID)-V52),4))</f>
        <v>#VALUE!</v>
      </c>
      <c r="AH52" s="164" t="e">
        <f>IF($G52=" ","",ROUND(ABS(_xll.RtGet(SourceAlias,$U52,ASK)-W52),4))</f>
        <v>#VALUE!</v>
      </c>
      <c r="AJ52" s="152" t="str">
        <f>IF(I52="","",_xll.qlSimpleQuote(I52,J52,,Permanent,Trigger,ObjectOverwrite))</f>
        <v>EUR1MSW2M=#0001</v>
      </c>
      <c r="AK52" s="152">
        <f>IF(AJ52="","",_xll.qlSimpleQuoteSetValue(AJ52,J52/100))</f>
        <v>0</v>
      </c>
      <c r="AL52" s="152" t="str">
        <f>IF(L52="","",_xll.qlSimpleQuote(L52,M52,,Permanent,Trigger,ObjectOverwrite))</f>
        <v/>
      </c>
      <c r="AM52" s="152" t="str">
        <f>IF(AL52="","",_xll.qlSimpleQuoteSetValue(AL52,M52/100))</f>
        <v/>
      </c>
      <c r="AN52" s="152" t="str">
        <f>IF(O52="","",_xll.qlSimpleQuote(O52,P52,,Permanent,Trigger,ObjectOverwrite))</f>
        <v/>
      </c>
      <c r="AO52" s="152" t="str">
        <f>IF(AN52="","",_xll.qlSimpleQuoteSetValue(AN52,P52/100))</f>
        <v/>
      </c>
      <c r="AP52" s="152" t="str">
        <f>IF(R52="","",_xll.qlSimpleQuote(R52,S52,,Permanent,Trigger,ObjectOverwrite))</f>
        <v/>
      </c>
      <c r="AQ52" s="152" t="str">
        <f>IF(AP52="","",_xll.qlSimpleQuoteSetValue(AP52,S52/100))</f>
        <v/>
      </c>
      <c r="AR52" s="152" t="str">
        <f>IF(U52="","",_xll.qlSimpleQuote(U52,V52,,Permanent,Trigger,ObjectOverwrite))</f>
        <v>EURONOIS2M=#0001</v>
      </c>
      <c r="AS52" s="152">
        <f>IF(AR52="","",_xll.qlSimpleQuoteSetValue(AR52,V52/100))</f>
        <v>0.12804492920012919</v>
      </c>
    </row>
    <row r="53" spans="1:45" x14ac:dyDescent="0.2">
      <c r="A53" s="206"/>
      <c r="B53" s="56" t="s">
        <v>19</v>
      </c>
      <c r="C53" s="96" t="str">
        <f>IF(Contribute="abcd",IF($E$2&lt;&gt;-1,_xll.RtContribute(SourceAlias,I53,Fields,J53:K53,"SCOPE:SERVER"),_xll.RtContribute(SourceAlias,"DDS_INSERT_S",$E$2:$G$2,I53:K53,"SCOPE:SERVER FTC:ALL")),"stopped")</f>
        <v>stopped</v>
      </c>
      <c r="D53" s="156" t="s">
        <v>48</v>
      </c>
      <c r="E53" s="96" t="s">
        <v>48</v>
      </c>
      <c r="F53" s="96" t="s">
        <v>48</v>
      </c>
      <c r="G53" s="157" t="str">
        <f>IF(Contribute="abcd",IF($E$2&lt;&gt;-1,_xll.RtContribute(SourceAlias,U53,Fields,V53:W53,"SCOPE:SERVER"),_xll.RtContribute(SourceAlias,"DDS_INSERT_S",$E$2:$G$2,U53:W53,"SCOPE:SERVER FTC:ALL")),"stopped")</f>
        <v>stopped</v>
      </c>
      <c r="H53" s="3" t="s">
        <v>48</v>
      </c>
      <c r="I53" s="131" t="str">
        <v>EUR1MSW3M=</v>
      </c>
      <c r="J53" s="132">
        <f>IF(I53="","",'1M Pricing'!$I53*100)</f>
        <v>-0.10199999999996846</v>
      </c>
      <c r="K53" s="132">
        <f t="shared" si="0"/>
        <v>-0.10199999999996846</v>
      </c>
      <c r="L53" s="133" t="str">
        <v/>
      </c>
      <c r="M53" s="132" t="str">
        <f>IF(L53="","",'3M Pricing'!$I53*100)</f>
        <v/>
      </c>
      <c r="N53" s="132" t="str">
        <f t="shared" si="1"/>
        <v/>
      </c>
      <c r="O53" s="133" t="str">
        <v/>
      </c>
      <c r="P53" s="132" t="str">
        <f>IF(O53="","",'6M Pricing'!$I53*100)</f>
        <v/>
      </c>
      <c r="Q53" s="132" t="str">
        <f t="shared" si="2"/>
        <v/>
      </c>
      <c r="R53" s="133" t="str">
        <v/>
      </c>
      <c r="S53" s="132" t="str">
        <f>IF(R53="","",'1Y Pricing'!$I53*100)</f>
        <v/>
      </c>
      <c r="T53" s="132" t="str">
        <f t="shared" si="3"/>
        <v/>
      </c>
      <c r="U53" s="131" t="str">
        <v>EURONOIS3M=</v>
      </c>
      <c r="V53" s="132">
        <f>IF(U53="","",'ON Pricing'!$I53*100)</f>
        <v>-0.13047030387023884</v>
      </c>
      <c r="W53" s="132">
        <f t="shared" si="4"/>
        <v>-0.13047030387023884</v>
      </c>
      <c r="Y53" s="164" t="e">
        <f>IF($C53=" ","",ROUND(ABS(_xll.RtGet(SourceAlias,$I53,BID)-J53),4))</f>
        <v>#VALUE!</v>
      </c>
      <c r="Z53" s="164" t="e">
        <f>IF($C53=" ","",ROUND(ABS(_xll.RtGet(SourceAlias,$I53,ASK)-K53),4))</f>
        <v>#VALUE!</v>
      </c>
      <c r="AA53" s="164" t="str">
        <f>IF($D53=" ","",ROUND(ABS(_xll.RtGet(SourceAlias,$L53,BID)-M53),4))</f>
        <v/>
      </c>
      <c r="AB53" s="164" t="str">
        <f>IF($D53=" ","",ROUND(ABS(_xll.RtGet(SourceAlias,$L53,ASK)-N53),4))</f>
        <v/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 t="e">
        <f>IF($G53=" ","",ROUND(ABS(_xll.RtGet(SourceAlias,$U53,BID)-V53),4))</f>
        <v>#VALUE!</v>
      </c>
      <c r="AH53" s="164" t="e">
        <f>IF($G53=" ","",ROUND(ABS(_xll.RtGet(SourceAlias,$U53,ASK)-W53),4))</f>
        <v>#VALUE!</v>
      </c>
      <c r="AJ53" s="152" t="str">
        <f>IF(I53="","",_xll.qlSimpleQuote(I53,J53,,Permanent,Trigger,ObjectOverwrite))</f>
        <v>EUR1MSW3M=#0001</v>
      </c>
      <c r="AK53" s="152">
        <f>IF(AJ53="","",_xll.qlSimpleQuoteSetValue(AJ53,J53/100))</f>
        <v>0</v>
      </c>
      <c r="AL53" s="152" t="str">
        <f>IF(L53="","",_xll.qlSimpleQuote(L53,M53,,Permanent,Trigger,ObjectOverwrite))</f>
        <v/>
      </c>
      <c r="AM53" s="152" t="str">
        <f>IF(AL53="","",_xll.qlSimpleQuoteSetValue(AL53,M53/100))</f>
        <v/>
      </c>
      <c r="AN53" s="152" t="str">
        <f>IF(O53="","",_xll.qlSimpleQuote(O53,P53,,Permanent,Trigger,ObjectOverwrite))</f>
        <v/>
      </c>
      <c r="AO53" s="152" t="str">
        <f>IF(AN53="","",_xll.qlSimpleQuoteSetValue(AN53,P53/100))</f>
        <v/>
      </c>
      <c r="AP53" s="152" t="str">
        <f>IF(R53="","",_xll.qlSimpleQuote(R53,S53,,Permanent,Trigger,ObjectOverwrite))</f>
        <v/>
      </c>
      <c r="AQ53" s="152" t="str">
        <f>IF(AP53="","",_xll.qlSimpleQuoteSetValue(AP53,S53/100))</f>
        <v/>
      </c>
      <c r="AR53" s="152" t="str">
        <f>IF(U53="","",_xll.qlSimpleQuote(U53,V53,,Permanent,Trigger,ObjectOverwrite))</f>
        <v>EURONOIS3M=#0001</v>
      </c>
      <c r="AS53" s="152">
        <f>IF(AR53="","",_xll.qlSimpleQuoteSetValue(AR53,V53/100))</f>
        <v>0.12916560083153644</v>
      </c>
    </row>
    <row r="54" spans="1:45" x14ac:dyDescent="0.2">
      <c r="A54" s="206"/>
      <c r="B54" s="56" t="s">
        <v>20</v>
      </c>
      <c r="C54" s="96" t="str">
        <f>IF(Contribute="abcd",IF($E$2&lt;&gt;-1,_xll.RtContribute(SourceAlias,I54,Fields,J54:K54,"SCOPE:SERVER"),_xll.RtContribute(SourceAlias,"DDS_INSERT_S",$E$2:$G$2,I54:K54,"SCOPE:SERVER FTC:ALL")),"stopped")</f>
        <v>stopped</v>
      </c>
      <c r="D54" s="156" t="s">
        <v>48</v>
      </c>
      <c r="E54" s="96" t="s">
        <v>48</v>
      </c>
      <c r="F54" s="96" t="s">
        <v>48</v>
      </c>
      <c r="G54" s="157" t="str">
        <f>IF(Contribute="abcd",IF($E$2&lt;&gt;-1,_xll.RtContribute(SourceAlias,U54,Fields,V54:W54,"SCOPE:SERVER"),_xll.RtContribute(SourceAlias,"DDS_INSERT_S",$E$2:$G$2,U54:W54,"SCOPE:SERVER FTC:ALL")),"stopped")</f>
        <v>stopped</v>
      </c>
      <c r="H54" s="3" t="s">
        <v>48</v>
      </c>
      <c r="I54" s="131" t="str">
        <v>EUR1MSW4M=</v>
      </c>
      <c r="J54" s="132">
        <f>IF(I54="","",'1M Pricing'!$I54*100)</f>
        <v>-9.8000000000041027E-2</v>
      </c>
      <c r="K54" s="132">
        <f t="shared" si="0"/>
        <v>-9.8000000000041027E-2</v>
      </c>
      <c r="L54" s="133" t="str">
        <v/>
      </c>
      <c r="M54" s="132" t="str">
        <f>IF(L54="","",'3M Pricing'!$I54*100)</f>
        <v/>
      </c>
      <c r="N54" s="132" t="str">
        <f t="shared" si="1"/>
        <v/>
      </c>
      <c r="O54" s="133" t="str">
        <v/>
      </c>
      <c r="P54" s="132" t="str">
        <f>IF(O54="","",'6M Pricing'!$I54*100)</f>
        <v/>
      </c>
      <c r="Q54" s="132" t="str">
        <f t="shared" si="2"/>
        <v/>
      </c>
      <c r="R54" s="133" t="str">
        <v/>
      </c>
      <c r="S54" s="132" t="str">
        <f>IF(R54="","",'1Y Pricing'!$I54*100)</f>
        <v/>
      </c>
      <c r="T54" s="132" t="str">
        <f t="shared" si="3"/>
        <v/>
      </c>
      <c r="U54" s="131" t="str">
        <v>EURONOIS4M=</v>
      </c>
      <c r="V54" s="132">
        <f>IF(U54="","",'ON Pricing'!$I54*100)</f>
        <v>-0.1339310527742619</v>
      </c>
      <c r="W54" s="132">
        <f t="shared" si="4"/>
        <v>-0.1339310527742619</v>
      </c>
      <c r="Y54" s="164" t="e">
        <f>IF($C54=" ","",ROUND(ABS(_xll.RtGet(SourceAlias,$I54,BID)-J54),4))</f>
        <v>#VALUE!</v>
      </c>
      <c r="Z54" s="164" t="e">
        <f>IF($C54=" ","",ROUND(ABS(_xll.RtGet(SourceAlias,$I54,ASK)-K54),4))</f>
        <v>#VALUE!</v>
      </c>
      <c r="AA54" s="164" t="str">
        <f>IF($D54=" ","",ROUND(ABS(_xll.RtGet(SourceAlias,$L54,BID)-M54),4))</f>
        <v/>
      </c>
      <c r="AB54" s="164" t="str">
        <f>IF($D54=" ","",ROUND(ABS(_xll.RtGet(SourceAlias,$L54,ASK)-N54),4))</f>
        <v/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 t="e">
        <f>IF($G54=" ","",ROUND(ABS(_xll.RtGet(SourceAlias,$U54,BID)-V54),4))</f>
        <v>#VALUE!</v>
      </c>
      <c r="AH54" s="164" t="e">
        <f>IF($G54=" ","",ROUND(ABS(_xll.RtGet(SourceAlias,$U54,ASK)-W54),4))</f>
        <v>#VALUE!</v>
      </c>
      <c r="AJ54" s="152" t="str">
        <f>IF(I54="","",_xll.qlSimpleQuote(I54,J54,,Permanent,Trigger,ObjectOverwrite))</f>
        <v>EUR1MSW4M=#0001</v>
      </c>
      <c r="AK54" s="152">
        <f>IF(AJ54="","",_xll.qlSimpleQuoteSetValue(AJ54,J54/100))</f>
        <v>0</v>
      </c>
      <c r="AL54" s="152" t="str">
        <f>IF(L54="","",_xll.qlSimpleQuote(L54,M54,,Permanent,Trigger,ObjectOverwrite))</f>
        <v/>
      </c>
      <c r="AM54" s="152" t="str">
        <f>IF(AL54="","",_xll.qlSimpleQuoteSetValue(AL54,M54/100))</f>
        <v/>
      </c>
      <c r="AN54" s="152" t="str">
        <f>IF(O54="","",_xll.qlSimpleQuote(O54,P54,,Permanent,Trigger,ObjectOverwrite))</f>
        <v/>
      </c>
      <c r="AO54" s="152" t="str">
        <f>IF(AN54="","",_xll.qlSimpleQuoteSetValue(AN54,P54/100))</f>
        <v/>
      </c>
      <c r="AP54" s="152" t="str">
        <f>IF(R54="","",_xll.qlSimpleQuote(R54,S54,,Permanent,Trigger,ObjectOverwrite))</f>
        <v/>
      </c>
      <c r="AQ54" s="152" t="str">
        <f>IF(AP54="","",_xll.qlSimpleQuoteSetValue(AP54,S54/100))</f>
        <v/>
      </c>
      <c r="AR54" s="152" t="str">
        <f>IF(U54="","",_xll.qlSimpleQuote(U54,V54,,Permanent,Trigger,ObjectOverwrite))</f>
        <v>EURONOIS4M=#0001</v>
      </c>
      <c r="AS54" s="152">
        <f>IF(AR54="","",_xll.qlSimpleQuoteSetValue(AR54,V54/100))</f>
        <v>0.13259174224651929</v>
      </c>
    </row>
    <row r="55" spans="1:45" x14ac:dyDescent="0.2">
      <c r="A55" s="206"/>
      <c r="B55" s="56" t="s">
        <v>21</v>
      </c>
      <c r="C55" s="96" t="str">
        <f>IF(Contribute="abcd",IF($E$2&lt;&gt;-1,_xll.RtContribute(SourceAlias,I55,Fields,J55:K55,"SCOPE:SERVER"),_xll.RtContribute(SourceAlias,"DDS_INSERT_S",$E$2:$G$2,I55:K55,"SCOPE:SERVER FTC:ALL")),"stopped")</f>
        <v>stopped</v>
      </c>
      <c r="D55" s="156" t="s">
        <v>48</v>
      </c>
      <c r="E55" s="96" t="s">
        <v>48</v>
      </c>
      <c r="F55" s="96" t="s">
        <v>48</v>
      </c>
      <c r="G55" s="157" t="str">
        <f>IF(Contribute="abcd",IF($E$2&lt;&gt;-1,_xll.RtContribute(SourceAlias,U55,Fields,V55:W55,"SCOPE:SERVER"),_xll.RtContribute(SourceAlias,"DDS_INSERT_S",$E$2:$G$2,U55:W55,"SCOPE:SERVER FTC:ALL")),"stopped")</f>
        <v>stopped</v>
      </c>
      <c r="H55" s="3" t="s">
        <v>48</v>
      </c>
      <c r="I55" s="131" t="str">
        <v>EUR1MSW5M=</v>
      </c>
      <c r="J55" s="132">
        <f>IF(I55="","",'1M Pricing'!$I55*100)</f>
        <v>-0.10099999999999044</v>
      </c>
      <c r="K55" s="132">
        <f t="shared" si="0"/>
        <v>-0.10099999999999044</v>
      </c>
      <c r="L55" s="133" t="str">
        <v/>
      </c>
      <c r="M55" s="132" t="str">
        <f>IF(L55="","",'3M Pricing'!$I55*100)</f>
        <v/>
      </c>
      <c r="N55" s="132" t="str">
        <f t="shared" si="1"/>
        <v/>
      </c>
      <c r="O55" s="133" t="str">
        <v/>
      </c>
      <c r="P55" s="132" t="str">
        <f>IF(O55="","",'6M Pricing'!$I55*100)</f>
        <v/>
      </c>
      <c r="Q55" s="132" t="str">
        <f t="shared" si="2"/>
        <v/>
      </c>
      <c r="R55" s="133" t="str">
        <v/>
      </c>
      <c r="S55" s="132" t="str">
        <f>IF(R55="","",'1Y Pricing'!$I55*100)</f>
        <v/>
      </c>
      <c r="T55" s="132" t="str">
        <f t="shared" si="3"/>
        <v/>
      </c>
      <c r="U55" s="131" t="str">
        <v>EURONOIS5M=</v>
      </c>
      <c r="V55" s="132">
        <f>IF(U55="","",'ON Pricing'!$I55*100)</f>
        <v>-0.13505874441488433</v>
      </c>
      <c r="W55" s="132">
        <f t="shared" si="4"/>
        <v>-0.13505874441488433</v>
      </c>
      <c r="Y55" s="164" t="e">
        <f>IF($C55=" ","",ROUND(ABS(_xll.RtGet(SourceAlias,$I55,BID)-J55),4))</f>
        <v>#VALUE!</v>
      </c>
      <c r="Z55" s="164" t="e">
        <f>IF($C55=" ","",ROUND(ABS(_xll.RtGet(SourceAlias,$I55,ASK)-K55),4))</f>
        <v>#VALUE!</v>
      </c>
      <c r="AA55" s="164" t="str">
        <f>IF($D55=" ","",ROUND(ABS(_xll.RtGet(SourceAlias,$L55,BID)-M55),4))</f>
        <v/>
      </c>
      <c r="AB55" s="164" t="str">
        <f>IF($D55=" ","",ROUND(ABS(_xll.RtGet(SourceAlias,$L55,ASK)-N55),4))</f>
        <v/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 t="e">
        <f>IF($G55=" ","",ROUND(ABS(_xll.RtGet(SourceAlias,$U55,BID)-V55),4))</f>
        <v>#VALUE!</v>
      </c>
      <c r="AH55" s="164" t="e">
        <f>IF($G55=" ","",ROUND(ABS(_xll.RtGet(SourceAlias,$U55,ASK)-W55),4))</f>
        <v>#VALUE!</v>
      </c>
      <c r="AJ55" s="152" t="str">
        <f>IF(I55="","",_xll.qlSimpleQuote(I55,J55,,Permanent,Trigger,ObjectOverwrite))</f>
        <v>EUR1MSW5M=#0001</v>
      </c>
      <c r="AK55" s="152">
        <f>IF(AJ55="","",_xll.qlSimpleQuoteSetValue(AJ55,J55/100))</f>
        <v>0</v>
      </c>
      <c r="AL55" s="152" t="str">
        <f>IF(L55="","",_xll.qlSimpleQuote(L55,M55,,Permanent,Trigger,ObjectOverwrite))</f>
        <v/>
      </c>
      <c r="AM55" s="152" t="str">
        <f>IF(AL55="","",_xll.qlSimpleQuoteSetValue(AL55,M55/100))</f>
        <v/>
      </c>
      <c r="AN55" s="152" t="str">
        <f>IF(O55="","",_xll.qlSimpleQuote(O55,P55,,Permanent,Trigger,ObjectOverwrite))</f>
        <v/>
      </c>
      <c r="AO55" s="152" t="str">
        <f>IF(AN55="","",_xll.qlSimpleQuoteSetValue(AN55,P55/100))</f>
        <v/>
      </c>
      <c r="AP55" s="152" t="str">
        <f>IF(R55="","",_xll.qlSimpleQuote(R55,S55,,Permanent,Trigger,ObjectOverwrite))</f>
        <v/>
      </c>
      <c r="AQ55" s="152" t="str">
        <f>IF(AP55="","",_xll.qlSimpleQuoteSetValue(AP55,S55/100))</f>
        <v/>
      </c>
      <c r="AR55" s="152" t="str">
        <f>IF(U55="","",_xll.qlSimpleQuote(U55,V55,,Permanent,Trigger,ObjectOverwrite))</f>
        <v>EURONOIS5M=#0001</v>
      </c>
      <c r="AS55" s="152">
        <f>IF(AR55="","",_xll.qlSimpleQuoteSetValue(AR55,V55/100))</f>
        <v>0.13370815697073549</v>
      </c>
    </row>
    <row r="56" spans="1:45" x14ac:dyDescent="0.2">
      <c r="A56" s="206"/>
      <c r="B56" s="56" t="s">
        <v>14</v>
      </c>
      <c r="C56" s="96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156" t="s">
        <v>48</v>
      </c>
      <c r="E56" s="96" t="s">
        <v>48</v>
      </c>
      <c r="F56" s="96" t="s">
        <v>48</v>
      </c>
      <c r="G56" s="157" t="str">
        <f>IF(Contribute="abcd",IF($E$2&lt;&gt;-1,_xll.RtContribute(SourceAlias,U56,Fields,V56:W56,"SCOPE:SERVER"),_xll.RtContribute(SourceAlias,"DDS_INSERT_S",$E$2:$G$2,U56:W56,"SCOPE:SERVER FTC:ALL")),"stopped")</f>
        <v>stopped</v>
      </c>
      <c r="H56" s="3" t="s">
        <v>48</v>
      </c>
      <c r="I56" s="131" t="str">
        <v>EUR1MSW6M=</v>
      </c>
      <c r="J56" s="132">
        <f>IF(I56="","",'1M Pricing'!$I56*100)</f>
        <v>-0.10199999999997984</v>
      </c>
      <c r="K56" s="132">
        <f t="shared" si="0"/>
        <v>-0.10199999999997984</v>
      </c>
      <c r="L56" s="133" t="str">
        <v/>
      </c>
      <c r="M56" s="132" t="str">
        <f>IF(L56="","",'3M Pricing'!$I56*100)</f>
        <v/>
      </c>
      <c r="N56" s="132" t="str">
        <f t="shared" si="1"/>
        <v/>
      </c>
      <c r="O56" s="133" t="str">
        <v/>
      </c>
      <c r="P56" s="132" t="str">
        <f>IF(O56="","",'6M Pricing'!$I56*100)</f>
        <v/>
      </c>
      <c r="Q56" s="132" t="str">
        <f t="shared" si="2"/>
        <v/>
      </c>
      <c r="R56" s="133" t="str">
        <v/>
      </c>
      <c r="S56" s="132" t="str">
        <f>IF(R56="","",'1Y Pricing'!$I56*100)</f>
        <v/>
      </c>
      <c r="T56" s="132" t="str">
        <f t="shared" si="3"/>
        <v/>
      </c>
      <c r="U56" s="131" t="str">
        <v>EURONOIS6M=</v>
      </c>
      <c r="V56" s="132">
        <f>IF(U56="","",'ON Pricing'!$I56*100)</f>
        <v>-0.13690818010564559</v>
      </c>
      <c r="W56" s="132">
        <f t="shared" si="4"/>
        <v>-0.13690818010564559</v>
      </c>
      <c r="Y56" s="164" t="e">
        <f>IF($C56=" ","",ROUND(ABS(_xll.RtGet(SourceAlias,$I56,BID)-J56),4))</f>
        <v>#VALUE!</v>
      </c>
      <c r="Z56" s="164" t="e">
        <f>IF($C56=" ","",ROUND(ABS(_xll.RtGet(SourceAlias,$I56,ASK)-K56),4))</f>
        <v>#VALUE!</v>
      </c>
      <c r="AA56" s="164" t="str">
        <f>IF($D56=" ","",ROUND(ABS(_xll.RtGet(SourceAlias,$L56,BID)-M56),4))</f>
        <v/>
      </c>
      <c r="AB56" s="164" t="str">
        <f>IF($D56=" ","",ROUND(ABS(_xll.RtGet(SourceAlias,$L56,ASK)-N56),4))</f>
        <v/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 t="e">
        <f>IF($G56=" ","",ROUND(ABS(_xll.RtGet(SourceAlias,$U56,BID)-V56),4))</f>
        <v>#VALUE!</v>
      </c>
      <c r="AH56" s="164" t="e">
        <f>IF($G56=" ","",ROUND(ABS(_xll.RtGet(SourceAlias,$U56,ASK)-W56),4))</f>
        <v>#VALUE!</v>
      </c>
      <c r="AJ56" s="152" t="str">
        <f>IF(I56="","",_xll.qlSimpleQuote(I56,J56,,Permanent,Trigger,ObjectOverwrite))</f>
        <v>EUR1MSW6M=#0001</v>
      </c>
      <c r="AK56" s="152">
        <f>IF(AJ56="","",_xll.qlSimpleQuoteSetValue(AJ56,J56/100))</f>
        <v>0</v>
      </c>
      <c r="AL56" s="152" t="str">
        <f>IF(L56="","",_xll.qlSimpleQuote(L56,M56,,Permanent,Trigger,ObjectOverwrite))</f>
        <v/>
      </c>
      <c r="AM56" s="152" t="str">
        <f>IF(AL56="","",_xll.qlSimpleQuoteSetValue(AL56,M56/100))</f>
        <v/>
      </c>
      <c r="AN56" s="152" t="str">
        <f>IF(O56="","",_xll.qlSimpleQuote(O56,P56,,Permanent,Trigger,ObjectOverwrite))</f>
        <v/>
      </c>
      <c r="AO56" s="152" t="str">
        <f>IF(AN56="","",_xll.qlSimpleQuoteSetValue(AN56,P56/100))</f>
        <v/>
      </c>
      <c r="AP56" s="152" t="str">
        <f>IF(R56="","",_xll.qlSimpleQuote(R56,S56,,Permanent,Trigger,ObjectOverwrite))</f>
        <v/>
      </c>
      <c r="AQ56" s="152" t="str">
        <f>IF(AP56="","",_xll.qlSimpleQuoteSetValue(AP56,S56/100))</f>
        <v/>
      </c>
      <c r="AR56" s="152" t="str">
        <f>IF(U56="","",_xll.qlSimpleQuote(U56,V56,,Permanent,Trigger,ObjectOverwrite))</f>
        <v>EURONOIS6M=#0001</v>
      </c>
      <c r="AS56" s="152">
        <f>IF(AR56="","",_xll.qlSimpleQuoteSetValue(AR56,V56/100))</f>
        <v>0.13553909830458913</v>
      </c>
    </row>
    <row r="57" spans="1:45" x14ac:dyDescent="0.2">
      <c r="A57" s="206"/>
      <c r="B57" s="56" t="s">
        <v>68</v>
      </c>
      <c r="C57" s="96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156" t="s">
        <v>48</v>
      </c>
      <c r="E57" s="96" t="s">
        <v>48</v>
      </c>
      <c r="F57" s="96" t="s">
        <v>48</v>
      </c>
      <c r="G57" s="157" t="str">
        <f>IF(Contribute="abcd",IF($E$2&lt;&gt;-1,_xll.RtContribute(SourceAlias,U57,Fields,V57:W57,"SCOPE:SERVER"),_xll.RtContribute(SourceAlias,"DDS_INSERT_S",$E$2:$G$2,U57:W57,"SCOPE:SERVER FTC:ALL")),"stopped")</f>
        <v>stopped</v>
      </c>
      <c r="H57" s="3" t="s">
        <v>48</v>
      </c>
      <c r="I57" s="131" t="str">
        <v>EUR1MSW7M=</v>
      </c>
      <c r="J57" s="132">
        <f>IF(I57="","",'1M Pricing'!$I57*100)</f>
        <v>-0.10200000000001631</v>
      </c>
      <c r="K57" s="132">
        <f t="shared" si="0"/>
        <v>-0.10200000000001631</v>
      </c>
      <c r="L57" s="133" t="str">
        <v/>
      </c>
      <c r="M57" s="132" t="str">
        <f>IF(L57="","",'3M Pricing'!$I57*100)</f>
        <v/>
      </c>
      <c r="N57" s="132" t="str">
        <f t="shared" si="1"/>
        <v/>
      </c>
      <c r="O57" s="133" t="str">
        <v/>
      </c>
      <c r="P57" s="132" t="str">
        <f>IF(O57="","",'6M Pricing'!$I57*100)</f>
        <v/>
      </c>
      <c r="Q57" s="132" t="str">
        <f t="shared" si="2"/>
        <v/>
      </c>
      <c r="R57" s="133" t="str">
        <v/>
      </c>
      <c r="S57" s="132" t="str">
        <f>IF(R57="","",'1Y Pricing'!$I57*100)</f>
        <v/>
      </c>
      <c r="T57" s="132" t="str">
        <f t="shared" si="3"/>
        <v/>
      </c>
      <c r="U57" s="131" t="str">
        <v>EURONOIS7M=</v>
      </c>
      <c r="V57" s="132">
        <f>IF(U57="","",'ON Pricing'!$I57*100)</f>
        <v>-0.13863420618116734</v>
      </c>
      <c r="W57" s="132">
        <f t="shared" si="4"/>
        <v>-0.13863420618116734</v>
      </c>
      <c r="Y57" s="164" t="e">
        <f>IF($C57=" ","",ROUND(ABS(_xll.RtGet(SourceAlias,$I57,BID)-J57),4))</f>
        <v>#VALUE!</v>
      </c>
      <c r="Z57" s="164" t="e">
        <f>IF($C57=" ","",ROUND(ABS(_xll.RtGet(SourceAlias,$I57,ASK)-K57),4))</f>
        <v>#VALUE!</v>
      </c>
      <c r="AA57" s="164" t="str">
        <f>IF($D57=" ","",ROUND(ABS(_xll.RtGet(SourceAlias,$L57,BID)-M57),4))</f>
        <v/>
      </c>
      <c r="AB57" s="164" t="str">
        <f>IF($D57=" ","",ROUND(ABS(_xll.RtGet(SourceAlias,$L57,ASK)-N57),4))</f>
        <v/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 t="e">
        <f>IF($G57=" ","",ROUND(ABS(_xll.RtGet(SourceAlias,$U57,BID)-V57),4))</f>
        <v>#VALUE!</v>
      </c>
      <c r="AH57" s="164" t="e">
        <f>IF($G57=" ","",ROUND(ABS(_xll.RtGet(SourceAlias,$U57,ASK)-W57),4))</f>
        <v>#VALUE!</v>
      </c>
      <c r="AJ57" s="152" t="str">
        <f>IF(I57="","",_xll.qlSimpleQuote(I57,J57,,Permanent,Trigger,ObjectOverwrite))</f>
        <v>EUR1MSW7M=#0001</v>
      </c>
      <c r="AK57" s="152">
        <f>IF(AJ57="","",_xll.qlSimpleQuoteSetValue(AJ57,J57/100))</f>
        <v>0</v>
      </c>
      <c r="AL57" s="152" t="str">
        <f>IF(L57="","",_xll.qlSimpleQuote(L57,M57,,Permanent,Trigger,ObjectOverwrite))</f>
        <v/>
      </c>
      <c r="AM57" s="152" t="str">
        <f>IF(AL57="","",_xll.qlSimpleQuoteSetValue(AL57,M57/100))</f>
        <v/>
      </c>
      <c r="AN57" s="152" t="str">
        <f>IF(O57="","",_xll.qlSimpleQuote(O57,P57,,Permanent,Trigger,ObjectOverwrite))</f>
        <v/>
      </c>
      <c r="AO57" s="152" t="str">
        <f>IF(AN57="","",_xll.qlSimpleQuoteSetValue(AN57,P57/100))</f>
        <v/>
      </c>
      <c r="AP57" s="152" t="str">
        <f>IF(R57="","",_xll.qlSimpleQuote(R57,S57,,Permanent,Trigger,ObjectOverwrite))</f>
        <v/>
      </c>
      <c r="AQ57" s="152" t="str">
        <f>IF(AP57="","",_xll.qlSimpleQuoteSetValue(AP57,S57/100))</f>
        <v/>
      </c>
      <c r="AR57" s="152" t="str">
        <f>IF(U57="","",_xll.qlSimpleQuote(U57,V57,,Permanent,Trigger,ObjectOverwrite))</f>
        <v>EURONOIS7M=#0001</v>
      </c>
      <c r="AS57" s="152">
        <f>IF(AR57="","",_xll.qlSimpleQuoteSetValue(AR57,V57/100))</f>
        <v>0.13724786411935566</v>
      </c>
    </row>
    <row r="58" spans="1:45" x14ac:dyDescent="0.2">
      <c r="A58" s="206"/>
      <c r="B58" s="56" t="s">
        <v>69</v>
      </c>
      <c r="C58" s="96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156" t="s">
        <v>48</v>
      </c>
      <c r="E58" s="96" t="s">
        <v>48</v>
      </c>
      <c r="F58" s="96" t="s">
        <v>48</v>
      </c>
      <c r="G58" s="157" t="str">
        <f>IF(Contribute="abcd",IF($E$2&lt;&gt;-1,_xll.RtContribute(SourceAlias,U58,Fields,V58:W58,"SCOPE:SERVER"),_xll.RtContribute(SourceAlias,"DDS_INSERT_S",$E$2:$G$2,U58:W58,"SCOPE:SERVER FTC:ALL")),"stopped")</f>
        <v>stopped</v>
      </c>
      <c r="H58" s="3" t="s">
        <v>48</v>
      </c>
      <c r="I58" s="131" t="str">
        <v>EUR1MSW8M=</v>
      </c>
      <c r="J58" s="132">
        <f>IF(I58="","",'1M Pricing'!$I58*100)</f>
        <v>-0.1009999999999992</v>
      </c>
      <c r="K58" s="132">
        <f t="shared" si="0"/>
        <v>-0.1009999999999992</v>
      </c>
      <c r="L58" s="133" t="str">
        <v/>
      </c>
      <c r="M58" s="132" t="str">
        <f>IF(L58="","",'3M Pricing'!$I58*100)</f>
        <v/>
      </c>
      <c r="N58" s="132" t="str">
        <f t="shared" si="1"/>
        <v/>
      </c>
      <c r="O58" s="133" t="str">
        <v/>
      </c>
      <c r="P58" s="132" t="str">
        <f>IF(O58="","",'6M Pricing'!$I58*100)</f>
        <v/>
      </c>
      <c r="Q58" s="132" t="str">
        <f t="shared" si="2"/>
        <v/>
      </c>
      <c r="R58" s="133" t="str">
        <v/>
      </c>
      <c r="S58" s="132" t="str">
        <f>IF(R58="","",'1Y Pricing'!$I58*100)</f>
        <v/>
      </c>
      <c r="T58" s="132" t="str">
        <f t="shared" si="3"/>
        <v/>
      </c>
      <c r="U58" s="131" t="str">
        <v>EURONOIS8M=</v>
      </c>
      <c r="V58" s="132">
        <f>IF(U58="","",'ON Pricing'!$I58*100)</f>
        <v>-0.13979903323727685</v>
      </c>
      <c r="W58" s="132">
        <f t="shared" si="4"/>
        <v>-0.13979903323727685</v>
      </c>
      <c r="Y58" s="164" t="e">
        <f>IF($C58=" ","",ROUND(ABS(_xll.RtGet(SourceAlias,$I58,BID)-J58),4))</f>
        <v>#VALUE!</v>
      </c>
      <c r="Z58" s="164" t="e">
        <f>IF($C58=" ","",ROUND(ABS(_xll.RtGet(SourceAlias,$I58,ASK)-K58),4))</f>
        <v>#VALUE!</v>
      </c>
      <c r="AA58" s="164" t="str">
        <f>IF($D58=" ","",ROUND(ABS(_xll.RtGet(SourceAlias,$L58,BID)-M58),4))</f>
        <v/>
      </c>
      <c r="AB58" s="164" t="str">
        <f>IF($D58=" ","",ROUND(ABS(_xll.RtGet(SourceAlias,$L58,ASK)-N58),4))</f>
        <v/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 t="e">
        <f>IF($G58=" ","",ROUND(ABS(_xll.RtGet(SourceAlias,$U58,BID)-V58),4))</f>
        <v>#VALUE!</v>
      </c>
      <c r="AH58" s="164" t="e">
        <f>IF($G58=" ","",ROUND(ABS(_xll.RtGet(SourceAlias,$U58,ASK)-W58),4))</f>
        <v>#VALUE!</v>
      </c>
      <c r="AJ58" s="152" t="str">
        <f>IF(I58="","",_xll.qlSimpleQuote(I58,J58,,Permanent,Trigger,ObjectOverwrite))</f>
        <v>EUR1MSW8M=#0001</v>
      </c>
      <c r="AK58" s="152">
        <f>IF(AJ58="","",_xll.qlSimpleQuoteSetValue(AJ58,J58/100))</f>
        <v>0</v>
      </c>
      <c r="AL58" s="152" t="str">
        <f>IF(L58="","",_xll.qlSimpleQuote(L58,M58,,Permanent,Trigger,ObjectOverwrite))</f>
        <v/>
      </c>
      <c r="AM58" s="152" t="str">
        <f>IF(AL58="","",_xll.qlSimpleQuoteSetValue(AL58,M58/100))</f>
        <v/>
      </c>
      <c r="AN58" s="152" t="str">
        <f>IF(O58="","",_xll.qlSimpleQuote(O58,P58,,Permanent,Trigger,ObjectOverwrite))</f>
        <v/>
      </c>
      <c r="AO58" s="152" t="str">
        <f>IF(AN58="","",_xll.qlSimpleQuoteSetValue(AN58,P58/100))</f>
        <v/>
      </c>
      <c r="AP58" s="152" t="str">
        <f>IF(R58="","",_xll.qlSimpleQuote(R58,S58,,Permanent,Trigger,ObjectOverwrite))</f>
        <v/>
      </c>
      <c r="AQ58" s="152" t="str">
        <f>IF(AP58="","",_xll.qlSimpleQuoteSetValue(AP58,S58/100))</f>
        <v/>
      </c>
      <c r="AR58" s="152" t="str">
        <f>IF(U58="","",_xll.qlSimpleQuote(U58,V58,,Permanent,Trigger,ObjectOverwrite))</f>
        <v>EURONOIS8M=#0001</v>
      </c>
      <c r="AS58" s="152">
        <f>IF(AR58="","",_xll.qlSimpleQuoteSetValue(AR58,V58/100))</f>
        <v>0.1384010429049041</v>
      </c>
    </row>
    <row r="59" spans="1:45" x14ac:dyDescent="0.2">
      <c r="A59" s="206"/>
      <c r="B59" s="56" t="s">
        <v>22</v>
      </c>
      <c r="C59" s="96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156" t="s">
        <v>48</v>
      </c>
      <c r="E59" s="96" t="s">
        <v>48</v>
      </c>
      <c r="F59" s="96" t="s">
        <v>48</v>
      </c>
      <c r="G59" s="157" t="str">
        <f>IF(Contribute="abcd",IF($E$2&lt;&gt;-1,_xll.RtContribute(SourceAlias,U59,Fields,V59:W59,"SCOPE:SERVER"),_xll.RtContribute(SourceAlias,"DDS_INSERT_S",$E$2:$G$2,U59:W59,"SCOPE:SERVER FTC:ALL")),"stopped")</f>
        <v>stopped</v>
      </c>
      <c r="H59" s="3" t="s">
        <v>48</v>
      </c>
      <c r="I59" s="131" t="str">
        <v>EUR1MSW9M=</v>
      </c>
      <c r="J59" s="132">
        <f>IF(I59="","",'1M Pricing'!$I59*100)</f>
        <v>-0.10300000000000192</v>
      </c>
      <c r="K59" s="132">
        <f t="shared" si="0"/>
        <v>-0.10300000000000192</v>
      </c>
      <c r="L59" s="133" t="str">
        <v/>
      </c>
      <c r="M59" s="132" t="str">
        <f>IF(L59="","",'3M Pricing'!$I59*100)</f>
        <v/>
      </c>
      <c r="N59" s="132" t="str">
        <f t="shared" si="1"/>
        <v/>
      </c>
      <c r="O59" s="133" t="str">
        <v/>
      </c>
      <c r="P59" s="132" t="str">
        <f>IF(O59="","",'6M Pricing'!$I59*100)</f>
        <v/>
      </c>
      <c r="Q59" s="132" t="str">
        <f t="shared" si="2"/>
        <v/>
      </c>
      <c r="R59" s="133" t="str">
        <v/>
      </c>
      <c r="S59" s="132" t="str">
        <f>IF(R59="","",'1Y Pricing'!$I59*100)</f>
        <v/>
      </c>
      <c r="T59" s="132" t="str">
        <f t="shared" si="3"/>
        <v/>
      </c>
      <c r="U59" s="131" t="str">
        <v>EURONOIS9M=</v>
      </c>
      <c r="V59" s="132">
        <f>IF(U59="","",'ON Pricing'!$I59*100)</f>
        <v>-0.14090605567902251</v>
      </c>
      <c r="W59" s="132">
        <f t="shared" si="4"/>
        <v>-0.14090605567902251</v>
      </c>
      <c r="Y59" s="164" t="e">
        <f>IF($C59=" ","",ROUND(ABS(_xll.RtGet(SourceAlias,$I59,BID)-J59),4))</f>
        <v>#VALUE!</v>
      </c>
      <c r="Z59" s="164" t="e">
        <f>IF($C59=" ","",ROUND(ABS(_xll.RtGet(SourceAlias,$I59,ASK)-K59),4))</f>
        <v>#VALUE!</v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 t="e">
        <f>IF($G59=" ","",ROUND(ABS(_xll.RtGet(SourceAlias,$U59,BID)-V59),4))</f>
        <v>#VALUE!</v>
      </c>
      <c r="AH59" s="164" t="e">
        <f>IF($G59=" ","",ROUND(ABS(_xll.RtGet(SourceAlias,$U59,ASK)-W59),4))</f>
        <v>#VALUE!</v>
      </c>
      <c r="AJ59" s="152" t="str">
        <f>IF(I59="","",_xll.qlSimpleQuote(I59,J59,,Permanent,Trigger,ObjectOverwrite))</f>
        <v>EUR1MSW9M=#0001</v>
      </c>
      <c r="AK59" s="152">
        <f>IF(AJ59="","",_xll.qlSimpleQuoteSetValue(AJ59,J59/100))</f>
        <v>0</v>
      </c>
      <c r="AL59" s="152" t="str">
        <f>IF(L59="","",_xll.qlSimpleQuote(L59,M59,,Permanent,Trigger,ObjectOverwrite))</f>
        <v/>
      </c>
      <c r="AM59" s="152" t="str">
        <f>IF(AL59="","",_xll.qlSimpleQuoteSetValue(AL59,M59/100))</f>
        <v/>
      </c>
      <c r="AN59" s="152" t="str">
        <f>IF(O59="","",_xll.qlSimpleQuote(O59,P59,,Permanent,Trigger,ObjectOverwrite))</f>
        <v/>
      </c>
      <c r="AO59" s="152" t="str">
        <f>IF(AN59="","",_xll.qlSimpleQuoteSetValue(AN59,P59/100))</f>
        <v/>
      </c>
      <c r="AP59" s="152" t="str">
        <f>IF(R59="","",_xll.qlSimpleQuote(R59,S59,,Permanent,Trigger,ObjectOverwrite))</f>
        <v/>
      </c>
      <c r="AQ59" s="152" t="str">
        <f>IF(AP59="","",_xll.qlSimpleQuoteSetValue(AP59,S59/100))</f>
        <v/>
      </c>
      <c r="AR59" s="152" t="str">
        <f>IF(U59="","",_xll.qlSimpleQuote(U59,V59,,Permanent,Trigger,ObjectOverwrite))</f>
        <v>EURONOIS9M=#0001</v>
      </c>
      <c r="AS59" s="152">
        <f>IF(AR59="","",_xll.qlSimpleQuoteSetValue(AR59,V59/100))</f>
        <v>0.13949699512223229</v>
      </c>
    </row>
    <row r="60" spans="1:45" x14ac:dyDescent="0.2">
      <c r="A60" s="206"/>
      <c r="B60" s="56" t="s">
        <v>70</v>
      </c>
      <c r="C60" s="96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156" t="s">
        <v>48</v>
      </c>
      <c r="E60" s="96" t="s">
        <v>48</v>
      </c>
      <c r="F60" s="96" t="s">
        <v>48</v>
      </c>
      <c r="G60" s="157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33" t="str">
        <v>EUR1MSW10M=</v>
      </c>
      <c r="J60" s="132">
        <f>IF(I60="","",'1M Pricing'!$I60*100)</f>
        <v>-0.10300000000000752</v>
      </c>
      <c r="K60" s="132">
        <f t="shared" si="0"/>
        <v>-0.10300000000000752</v>
      </c>
      <c r="L60" s="133" t="str">
        <v/>
      </c>
      <c r="M60" s="132" t="str">
        <f>IF(L60="","",'3M Pricing'!$I60*100)</f>
        <v/>
      </c>
      <c r="N60" s="132" t="str">
        <f t="shared" si="1"/>
        <v/>
      </c>
      <c r="O60" s="133" t="str">
        <v/>
      </c>
      <c r="P60" s="132" t="str">
        <f>IF(O60="","",'6M Pricing'!$I60*100)</f>
        <v/>
      </c>
      <c r="Q60" s="132" t="str">
        <f t="shared" si="2"/>
        <v/>
      </c>
      <c r="R60" s="133" t="str">
        <v/>
      </c>
      <c r="S60" s="132" t="str">
        <f>IF(R60="","",'1Y Pricing'!$I60*100)</f>
        <v/>
      </c>
      <c r="T60" s="132" t="str">
        <f t="shared" si="3"/>
        <v/>
      </c>
      <c r="U60" s="131" t="str">
        <v>EURONOIS10M=</v>
      </c>
      <c r="V60" s="132">
        <f>IF(U60="","",'ON Pricing'!$I60*100)</f>
        <v>-0.1418418825803604</v>
      </c>
      <c r="W60" s="132">
        <f t="shared" si="4"/>
        <v>-0.1418418825803604</v>
      </c>
      <c r="Y60" s="164" t="e">
        <f>IF($C60=" ","",ROUND(ABS(_xll.RtGet(SourceAlias,$I60,BID)-J60),4))</f>
        <v>#VALUE!</v>
      </c>
      <c r="Z60" s="164" t="e">
        <f>IF($C60=" ","",ROUND(ABS(_xll.RtGet(SourceAlias,$I60,ASK)-K60),4))</f>
        <v>#VALUE!</v>
      </c>
      <c r="AA60" s="164" t="str">
        <f>IF($D60=" ","",ROUND(ABS(_xll.RtGet(SourceAlias,$L60,BID)-M60),4))</f>
        <v/>
      </c>
      <c r="AB60" s="164" t="str">
        <f>IF($D60=" ","",ROUND(ABS(_xll.RtGet(SourceAlias,$L60,ASK)-N60),4))</f>
        <v/>
      </c>
      <c r="AC60" s="164" t="str">
        <f>IF($E60=" ","",ROUND(ABS(_xll.RtGet(SourceAlias,$O60,BID)-P60),4))</f>
        <v/>
      </c>
      <c r="AD60" s="164" t="str">
        <f>IF($E60=" ","",ROUND(ABS(_xll.RtGet(SourceAlias,$O60,ASK)-Q60),4))</f>
        <v/>
      </c>
      <c r="AE60" s="164" t="str">
        <f>IF($F60=" ","",ROUND(ABS(_xll.RtGet(SourceAlias,$R60,BID)-S60),4))</f>
        <v/>
      </c>
      <c r="AF60" s="164" t="str">
        <f>IF($F60=" ","",ROUND(ABS(_xll.RtGet(SourceAlias,$R60,ASK)-T60),4))</f>
        <v/>
      </c>
      <c r="AG60" s="164" t="e">
        <f>IF($G60=" ","",ROUND(ABS(_xll.RtGet(SourceAlias,$U60,BID)-V60),4))</f>
        <v>#VALUE!</v>
      </c>
      <c r="AH60" s="164" t="e">
        <f>IF($G60=" ","",ROUND(ABS(_xll.RtGet(SourceAlias,$U60,ASK)-W60),4))</f>
        <v>#VALUE!</v>
      </c>
      <c r="AJ60" s="152" t="str">
        <f>IF(I60="","",_xll.qlSimpleQuote(I60,J60,,Permanent,Trigger,ObjectOverwrite))</f>
        <v>EUR1MSW10M=#0001</v>
      </c>
      <c r="AK60" s="152">
        <f>IF(AJ60="","",_xll.qlSimpleQuoteSetValue(AJ60,J60/100))</f>
        <v>0</v>
      </c>
      <c r="AL60" s="152" t="str">
        <f>IF(L60="","",_xll.qlSimpleQuote(L60,M60,,Permanent,Trigger,ObjectOverwrite))</f>
        <v/>
      </c>
      <c r="AM60" s="152" t="str">
        <f>IF(AL60="","",_xll.qlSimpleQuoteSetValue(AL60,M60/100))</f>
        <v/>
      </c>
      <c r="AN60" s="152" t="str">
        <f>IF(O60="","",_xll.qlSimpleQuote(O60,P60,,Permanent,Trigger,ObjectOverwrite))</f>
        <v/>
      </c>
      <c r="AO60" s="152" t="str">
        <f>IF(AN60="","",_xll.qlSimpleQuoteSetValue(AN60,P60/100))</f>
        <v/>
      </c>
      <c r="AP60" s="152" t="str">
        <f>IF(R60="","",_xll.qlSimpleQuote(R60,S60,,Permanent,Trigger,ObjectOverwrite))</f>
        <v/>
      </c>
      <c r="AQ60" s="152" t="str">
        <f>IF(AP60="","",_xll.qlSimpleQuoteSetValue(AP60,S60/100))</f>
        <v/>
      </c>
      <c r="AR60" s="152" t="str">
        <f>IF(U60="","",_xll.qlSimpleQuote(U60,V60,,Permanent,Trigger,ObjectOverwrite))</f>
        <v>EURONOIS10M=#0001</v>
      </c>
      <c r="AS60" s="152">
        <f>IF(AR60="","",_xll.qlSimpleQuoteSetValue(AR60,V60/100))</f>
        <v>0.1404234637545568</v>
      </c>
    </row>
    <row r="61" spans="1:45" x14ac:dyDescent="0.2">
      <c r="A61" s="206"/>
      <c r="B61" s="56" t="s">
        <v>71</v>
      </c>
      <c r="C61" s="96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1" t="str">
        <v>EUR1MSW11M=</v>
      </c>
      <c r="J61" s="132">
        <f>IF(I61="","",'1M Pricing'!$I61*100)</f>
        <v>-0.10300000000001075</v>
      </c>
      <c r="K61" s="132">
        <f t="shared" si="0"/>
        <v>-0.10300000000001075</v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EURONOIS11M=</v>
      </c>
      <c r="V61" s="132">
        <f>IF(U61="","",'ON Pricing'!$I61*100)</f>
        <v>-0.1425476427952313</v>
      </c>
      <c r="W61" s="132">
        <f t="shared" si="4"/>
        <v>-0.1425476427952313</v>
      </c>
      <c r="Y61" s="164" t="e">
        <f>IF($C61=" ","",ROUND(ABS(_xll.RtGet(SourceAlias,$I61,BID)-J61),4))</f>
        <v>#VALUE!</v>
      </c>
      <c r="Z61" s="164" t="e">
        <f>IF($C61=" ","",ROUND(ABS(_xll.RtGet(SourceAlias,$I61,ASK)-K61),4))</f>
        <v>#VALUE!</v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 t="e">
        <f>IF($G61=" ","",ROUND(ABS(_xll.RtGet(SourceAlias,$U61,BID)-V61),4))</f>
        <v>#VALUE!</v>
      </c>
      <c r="AH61" s="164" t="e">
        <f>IF($G61=" ","",ROUND(ABS(_xll.RtGet(SourceAlias,$U61,ASK)-W61),4))</f>
        <v>#VALUE!</v>
      </c>
      <c r="AJ61" s="152" t="str">
        <f>IF(I61="","",_xll.qlSimpleQuote(I61,J61,,Permanent,Trigger,ObjectOverwrite))</f>
        <v>EUR1MSW11M=#0001</v>
      </c>
      <c r="AK61" s="152">
        <f>IF(AJ61="","",_xll.qlSimpleQuoteSetValue(AJ61,J61/100))</f>
        <v>0</v>
      </c>
      <c r="AL61" s="152" t="str">
        <f>IF(L61="","",_xll.qlSimpleQuote(L61,M61,,Permanent,Trigger,ObjectOverwrite))</f>
        <v/>
      </c>
      <c r="AM61" s="152" t="str">
        <f>IF(AL61="","",_xll.qlSimpleQuoteSetValue(AL61,M61/100))</f>
        <v/>
      </c>
      <c r="AN61" s="152" t="str">
        <f>IF(O61="","",_xll.qlSimpleQuote(O61,P61,,Permanent,Trigger,ObjectOverwrite))</f>
        <v/>
      </c>
      <c r="AO61" s="152" t="str">
        <f>IF(AN61="","",_xll.qlSimpleQuoteSetValue(AN61,P61/100))</f>
        <v/>
      </c>
      <c r="AP61" s="152" t="str">
        <f>IF(R61="","",_xll.qlSimpleQuote(R61,S61,,Permanent,Trigger,ObjectOverwrite))</f>
        <v/>
      </c>
      <c r="AQ61" s="152" t="str">
        <f>IF(AP61="","",_xll.qlSimpleQuoteSetValue(AP61,S61/100))</f>
        <v/>
      </c>
      <c r="AR61" s="152" t="str">
        <f>IF(U61="","",_xll.qlSimpleQuote(U61,V61,,Permanent,Trigger,ObjectOverwrite))</f>
        <v>EURONOIS11M=#0001</v>
      </c>
      <c r="AS61" s="152">
        <f>IF(AR61="","",_xll.qlSimpleQuoteSetValue(AR61,V61/100))</f>
        <v>0.14112216636727898</v>
      </c>
    </row>
    <row r="62" spans="1:45" x14ac:dyDescent="0.2">
      <c r="A62" s="206"/>
      <c r="B62" s="57" t="s">
        <v>73</v>
      </c>
      <c r="C62" s="99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159" t="s">
        <v>48</v>
      </c>
      <c r="E62" s="99" t="s">
        <v>48</v>
      </c>
      <c r="F62" s="99" t="s">
        <v>48</v>
      </c>
      <c r="G62" s="160" t="s">
        <v>48</v>
      </c>
      <c r="H62" s="3" t="s">
        <v>48</v>
      </c>
      <c r="I62" s="137" t="str">
        <v>EUR1MSW12M=</v>
      </c>
      <c r="J62" s="135">
        <f>IF(I62="","",'1M Pricing'!$I62*100)</f>
        <v>-0.10399999999999472</v>
      </c>
      <c r="K62" s="135">
        <f t="shared" si="0"/>
        <v>-0.10399999999999472</v>
      </c>
      <c r="L62" s="134" t="str">
        <v/>
      </c>
      <c r="M62" s="135" t="str">
        <f>IF(L62="","",'3M Pricing'!$I62*100)</f>
        <v/>
      </c>
      <c r="N62" s="135" t="str">
        <f t="shared" si="1"/>
        <v/>
      </c>
      <c r="O62" s="134" t="str">
        <v/>
      </c>
      <c r="P62" s="135" t="str">
        <f>IF(O62="","",'6M Pricing'!$I62*100)</f>
        <v/>
      </c>
      <c r="Q62" s="135" t="str">
        <f t="shared" si="2"/>
        <v/>
      </c>
      <c r="R62" s="134" t="str">
        <v/>
      </c>
      <c r="S62" s="135" t="str">
        <f>IF(R62="","",'1Y Pricing'!$I62*100)</f>
        <v/>
      </c>
      <c r="T62" s="135" t="str">
        <f t="shared" si="3"/>
        <v/>
      </c>
      <c r="U62" s="137" t="str">
        <v/>
      </c>
      <c r="V62" s="135" t="str">
        <f>IF(U62="","",'ON Pricing'!$I62*100)</f>
        <v/>
      </c>
      <c r="W62" s="135" t="str">
        <f t="shared" si="4"/>
        <v/>
      </c>
      <c r="Y62" s="166" t="e">
        <f>IF($C62=" ","",ROUND(ABS(_xll.RtGet(SourceAlias,$I62,BID)-J62),4))</f>
        <v>#VALUE!</v>
      </c>
      <c r="Z62" s="166" t="e">
        <f>IF($C62=" ","",ROUND(ABS(_xll.RtGet(SourceAlias,$I62,ASK)-K62),4))</f>
        <v>#VALUE!</v>
      </c>
      <c r="AA62" s="166" t="str">
        <f>IF($D62=" ","",ROUND(ABS(_xll.RtGet(SourceAlias,$L62,BID)-M62),4))</f>
        <v/>
      </c>
      <c r="AB62" s="166" t="str">
        <f>IF($D62=" ","",ROUND(ABS(_xll.RtGet(SourceAlias,$L62,ASK)-N62),4))</f>
        <v/>
      </c>
      <c r="AC62" s="166" t="str">
        <f>IF($E62=" ","",ROUND(ABS(_xll.RtGet(SourceAlias,$O62,BID)-P62),4))</f>
        <v/>
      </c>
      <c r="AD62" s="166" t="str">
        <f>IF($E62=" ","",ROUND(ABS(_xll.RtGet(SourceAlias,$O62,ASK)-Q62),4))</f>
        <v/>
      </c>
      <c r="AE62" s="166" t="str">
        <f>IF($F62=" ","",ROUND(ABS(_xll.RtGet(SourceAlias,$R62,BID)-S62),4))</f>
        <v/>
      </c>
      <c r="AF62" s="166" t="str">
        <f>IF($F62=" ","",ROUND(ABS(_xll.RtGet(SourceAlias,$R62,ASK)-T62),4))</f>
        <v/>
      </c>
      <c r="AG62" s="166" t="str">
        <f>IF($G62=" ","",ROUND(ABS(_xll.RtGet(SourceAlias,$U62,BID)-V62),4))</f>
        <v/>
      </c>
      <c r="AH62" s="166" t="str">
        <f>IF($G62=" ","",ROUND(ABS(_xll.RtGet(SourceAlias,$U62,ASK)-W62),4))</f>
        <v/>
      </c>
      <c r="AJ62" s="153" t="str">
        <f>IF(I62="","",_xll.qlSimpleQuote(I62,J62,,Permanent,Trigger,ObjectOverwrite))</f>
        <v>EUR1MSW12M=#0001</v>
      </c>
      <c r="AK62" s="153">
        <f>IF(AJ62="","",_xll.qlSimpleQuoteSetValue(AJ62,J62/100))</f>
        <v>0</v>
      </c>
      <c r="AL62" s="153" t="str">
        <f>IF(L62="","",_xll.qlSimpleQuote(L62,M62,,Permanent,Trigger,ObjectOverwrite))</f>
        <v/>
      </c>
      <c r="AM62" s="153" t="str">
        <f>IF(AL62="","",_xll.qlSimpleQuoteSetValue(AL62,M62/100))</f>
        <v/>
      </c>
      <c r="AN62" s="153" t="str">
        <f>IF(O62="","",_xll.qlSimpleQuote(O62,P62,,Permanent,Trigger,ObjectOverwrite))</f>
        <v/>
      </c>
      <c r="AO62" s="153" t="str">
        <f>IF(AN62="","",_xll.qlSimpleQuoteSetValue(AN62,P62/100))</f>
        <v/>
      </c>
      <c r="AP62" s="153" t="str">
        <f>IF(R62="","",_xll.qlSimpleQuote(R62,S62,,Permanent,Trigger,ObjectOverwrite))</f>
        <v/>
      </c>
      <c r="AQ62" s="153" t="str">
        <f>IF(AP62="","",_xll.qlSimpleQuoteSetValue(AP62,S62/100))</f>
        <v/>
      </c>
      <c r="AR62" s="153" t="str">
        <f>IF(U62="","",_xll.qlSimpleQuote(U62,V62,,Permanent,Trigger,ObjectOverwrite))</f>
        <v/>
      </c>
      <c r="AS62" s="153" t="str">
        <f>IF(AR62="","",_xll.qlSimpleQuoteSetValue(AR62,V62/100))</f>
        <v/>
      </c>
    </row>
    <row r="63" spans="1:45" x14ac:dyDescent="0.2">
      <c r="A63" s="206"/>
      <c r="B63" s="56" t="s">
        <v>23</v>
      </c>
      <c r="C63" s="96" t="s">
        <v>48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28" t="str">
        <v/>
      </c>
      <c r="J63" s="129" t="str">
        <f>IF(I63="","",'1M Pricing'!$I63*100)</f>
        <v/>
      </c>
      <c r="K63" s="129" t="str">
        <f t="shared" si="0"/>
        <v/>
      </c>
      <c r="L63" s="130" t="str">
        <v/>
      </c>
      <c r="M63" s="129" t="str">
        <f>IF(L63="","",'3M Pricing'!$I63*100)</f>
        <v/>
      </c>
      <c r="N63" s="129" t="str">
        <f t="shared" si="1"/>
        <v/>
      </c>
      <c r="O63" s="130" t="str">
        <v/>
      </c>
      <c r="P63" s="129" t="str">
        <f>IF(O63="","",'6M Pricing'!$I63*100)</f>
        <v/>
      </c>
      <c r="Q63" s="129" t="str">
        <f t="shared" si="2"/>
        <v/>
      </c>
      <c r="R63" s="130" t="str">
        <v/>
      </c>
      <c r="S63" s="129" t="str">
        <f>IF(R63="","",'1Y Pricing'!$I63*100)</f>
        <v/>
      </c>
      <c r="T63" s="129" t="str">
        <f t="shared" si="3"/>
        <v/>
      </c>
      <c r="U63" s="128" t="str">
        <v>EURONOIS1Y=</v>
      </c>
      <c r="V63" s="129">
        <f>IF(U63="","",'ON Pricing'!$I63*100)</f>
        <v>-0.14299992553349475</v>
      </c>
      <c r="W63" s="129">
        <f t="shared" si="4"/>
        <v>-0.14299992553349475</v>
      </c>
      <c r="Y63" s="163" t="str">
        <f>IF($C63=" ","",ROUND(ABS(_xll.RtGet(SourceAlias,$I63,BID)-J63),4))</f>
        <v/>
      </c>
      <c r="Z63" s="163" t="str">
        <f>IF($C63=" ","",ROUND(ABS(_xll.RtGet(SourceAlias,$I63,ASK)-K63),4))</f>
        <v/>
      </c>
      <c r="AA63" s="163" t="str">
        <f>IF($D63=" ","",ROUND(ABS(_xll.RtGet(SourceAlias,$L63,BID)-M63),4))</f>
        <v/>
      </c>
      <c r="AB63" s="163" t="str">
        <f>IF($D63=" ","",ROUND(ABS(_xll.RtGet(SourceAlias,$L63,ASK)-N63),4))</f>
        <v/>
      </c>
      <c r="AC63" s="163" t="str">
        <f>IF($E63=" ","",ROUND(ABS(_xll.RtGet(SourceAlias,$O63,BID)-P63),4))</f>
        <v/>
      </c>
      <c r="AD63" s="163" t="str">
        <f>IF($E63=" ","",ROUND(ABS(_xll.RtGet(SourceAlias,$O63,ASK)-Q63),4))</f>
        <v/>
      </c>
      <c r="AE63" s="163" t="str">
        <f>IF($F63=" ","",ROUND(ABS(_xll.RtGet(SourceAlias,$R63,BID)-S63),4))</f>
        <v/>
      </c>
      <c r="AF63" s="163" t="str">
        <f>IF($F63=" ","",ROUND(ABS(_xll.RtGet(SourceAlias,$R63,ASK)-T63),4))</f>
        <v/>
      </c>
      <c r="AG63" s="163" t="e">
        <f>IF($G63=" ","",ROUND(ABS(_xll.RtGet(SourceAlias,$U63,BID)-V63),4))</f>
        <v>#VALUE!</v>
      </c>
      <c r="AH63" s="163" t="e">
        <f>IF($G63=" ","",ROUND(ABS(_xll.RtGet(SourceAlias,$U63,ASK)-W63),4))</f>
        <v>#VALUE!</v>
      </c>
      <c r="AJ63" s="152" t="str">
        <f>IF(I63="","",_xll.qlSimpleQuote(I63,J63,,Permanent,Trigger,ObjectOverwrite))</f>
        <v/>
      </c>
      <c r="AK63" s="152" t="str">
        <f>IF(AJ63="","",_xll.qlSimpleQuoteSetValue(AJ63,J63/100))</f>
        <v/>
      </c>
      <c r="AL63" s="152" t="str">
        <f>IF(L63="","",_xll.qlSimpleQuote(L63,M63,,Permanent,Trigger,ObjectOverwrite))</f>
        <v/>
      </c>
      <c r="AM63" s="152" t="str">
        <f>IF(AL63="","",_xll.qlSimpleQuoteSetValue(AL63,M63/100))</f>
        <v/>
      </c>
      <c r="AN63" s="152" t="str">
        <f>IF(O63="","",_xll.qlSimpleQuote(O63,P63,,Permanent,Trigger,ObjectOverwrite))</f>
        <v/>
      </c>
      <c r="AO63" s="152" t="str">
        <f>IF(AN63="","",_xll.qlSimpleQuoteSetValue(AN63,P63/100))</f>
        <v/>
      </c>
      <c r="AP63" s="152" t="str">
        <f>IF(R63="","",_xll.qlSimpleQuote(R63,S63,,Permanent,Trigger,ObjectOverwrite))</f>
        <v/>
      </c>
      <c r="AQ63" s="152" t="str">
        <f>IF(AP63="","",_xll.qlSimpleQuoteSetValue(AP63,S63/100))</f>
        <v/>
      </c>
      <c r="AR63" s="152" t="str">
        <f>IF(U63="","",_xll.qlSimpleQuote(U63,V63,,Permanent,Trigger,ObjectOverwrite))</f>
        <v>EURONOIS1Y=#0001</v>
      </c>
      <c r="AS63" s="152">
        <f>IF(AR63="","",_xll.qlSimpleQuoteSetValue(AR63,V63/100))</f>
        <v>0.14156992627815981</v>
      </c>
    </row>
    <row r="64" spans="1:45" x14ac:dyDescent="0.2">
      <c r="A64" s="206"/>
      <c r="B64" s="56" t="s">
        <v>75</v>
      </c>
      <c r="C64" s="96" t="s">
        <v>48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1" t="str">
        <v/>
      </c>
      <c r="J64" s="132" t="str">
        <f>IF(I64="","",'1M Pricing'!$I64*100)</f>
        <v/>
      </c>
      <c r="K64" s="132" t="str">
        <f t="shared" si="0"/>
        <v/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EURONOIS13M=</v>
      </c>
      <c r="V64" s="132">
        <f>IF(U64="","",'ON Pricing'!$I64*100)</f>
        <v>-0.14322808904357934</v>
      </c>
      <c r="W64" s="132">
        <f t="shared" si="4"/>
        <v>-0.14322808904357934</v>
      </c>
      <c r="Y64" s="164" t="str">
        <f>IF($C64=" ","",ROUND(ABS(_xll.RtGet(SourceAlias,$I64,BID)-J64),4))</f>
        <v/>
      </c>
      <c r="Z64" s="164" t="str">
        <f>IF($C64=" ","",ROUND(ABS(_xll.RtGet(SourceAlias,$I64,ASK)-K64),4))</f>
        <v/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 t="e">
        <f>IF($G64=" ","",ROUND(ABS(_xll.RtGet(SourceAlias,$U64,BID)-V64),4))</f>
        <v>#VALUE!</v>
      </c>
      <c r="AH64" s="164" t="e">
        <f>IF($G64=" ","",ROUND(ABS(_xll.RtGet(SourceAlias,$U64,ASK)-W64),4))</f>
        <v>#VALUE!</v>
      </c>
      <c r="AJ64" s="152" t="str">
        <f>IF(I64="","",_xll.qlSimpleQuote(I64,J64,,Permanent,Trigger,ObjectOverwrite))</f>
        <v/>
      </c>
      <c r="AK64" s="152" t="str">
        <f>IF(AJ64="","",_xll.qlSimpleQuoteSetValue(AJ64,J64/100))</f>
        <v/>
      </c>
      <c r="AL64" s="152" t="str">
        <f>IF(L64="","",_xll.qlSimpleQuote(L64,M64,,Permanent,Trigger,ObjectOverwrite))</f>
        <v/>
      </c>
      <c r="AM64" s="152" t="str">
        <f>IF(AL64="","",_xll.qlSimpleQuoteSetValue(AL64,M64/100))</f>
        <v/>
      </c>
      <c r="AN64" s="152" t="str">
        <f>IF(O64="","",_xll.qlSimpleQuote(O64,P64,,Permanent,Trigger,ObjectOverwrite))</f>
        <v/>
      </c>
      <c r="AO64" s="152" t="str">
        <f>IF(AN64="","",_xll.qlSimpleQuoteSetValue(AN64,P64/100))</f>
        <v/>
      </c>
      <c r="AP64" s="152" t="str">
        <f>IF(R64="","",_xll.qlSimpleQuote(R64,S64,,Permanent,Trigger,ObjectOverwrite))</f>
        <v/>
      </c>
      <c r="AQ64" s="152" t="str">
        <f>IF(AP64="","",_xll.qlSimpleQuoteSetValue(AP64,S64/100))</f>
        <v/>
      </c>
      <c r="AR64" s="152" t="str">
        <f>IF(U64="","",_xll.qlSimpleQuote(U64,V64,,Permanent,Trigger,ObjectOverwrite))</f>
        <v>EURONOIS13M=#0001</v>
      </c>
      <c r="AS64" s="152">
        <f>IF(AR64="","",_xll.qlSimpleQuoteSetValue(AR64,V64/100))</f>
        <v>0.14179580815314355</v>
      </c>
    </row>
    <row r="65" spans="1:45" x14ac:dyDescent="0.2">
      <c r="A65" s="206"/>
      <c r="B65" s="56" t="s">
        <v>76</v>
      </c>
      <c r="C65" s="96" t="s">
        <v>48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1" t="str">
        <v/>
      </c>
      <c r="J65" s="132" t="str">
        <f>IF(I65="","",'1M Pricing'!$I65*100)</f>
        <v/>
      </c>
      <c r="K65" s="132" t="str">
        <f t="shared" si="0"/>
        <v/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EURONOIS14M=</v>
      </c>
      <c r="V65" s="132">
        <f>IF(U65="","",'ON Pricing'!$I65*100)</f>
        <v>-0.1432199812200311</v>
      </c>
      <c r="W65" s="132">
        <f t="shared" si="4"/>
        <v>-0.1432199812200311</v>
      </c>
      <c r="Y65" s="164" t="str">
        <f>IF($C65=" ","",ROUND(ABS(_xll.RtGet(SourceAlias,$I65,BID)-J65),4))</f>
        <v/>
      </c>
      <c r="Z65" s="164" t="str">
        <f>IF($C65=" ","",ROUND(ABS(_xll.RtGet(SourceAlias,$I65,ASK)-K65),4))</f>
        <v/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 t="e">
        <f>IF($G65=" ","",ROUND(ABS(_xll.RtGet(SourceAlias,$U65,BID)-V65),4))</f>
        <v>#VALUE!</v>
      </c>
      <c r="AH65" s="164" t="e">
        <f>IF($G65=" ","",ROUND(ABS(_xll.RtGet(SourceAlias,$U65,ASK)-W65),4))</f>
        <v>#VALUE!</v>
      </c>
      <c r="AJ65" s="152" t="str">
        <f>IF(I65="","",_xll.qlSimpleQuote(I65,J65,,Permanent,Trigger,ObjectOverwrite))</f>
        <v/>
      </c>
      <c r="AK65" s="152" t="str">
        <f>IF(AJ65="","",_xll.qlSimpleQuoteSetValue(AJ65,J65/100))</f>
        <v/>
      </c>
      <c r="AL65" s="152" t="str">
        <f>IF(L65="","",_xll.qlSimpleQuote(L65,M65,,Permanent,Trigger,ObjectOverwrite))</f>
        <v/>
      </c>
      <c r="AM65" s="152" t="str">
        <f>IF(AL65="","",_xll.qlSimpleQuoteSetValue(AL65,M65/100))</f>
        <v/>
      </c>
      <c r="AN65" s="152" t="str">
        <f>IF(O65="","",_xll.qlSimpleQuote(O65,P65,,Permanent,Trigger,ObjectOverwrite))</f>
        <v/>
      </c>
      <c r="AO65" s="152" t="str">
        <f>IF(AN65="","",_xll.qlSimpleQuoteSetValue(AN65,P65/100))</f>
        <v/>
      </c>
      <c r="AP65" s="152" t="str">
        <f>IF(R65="","",_xll.qlSimpleQuote(R65,S65,,Permanent,Trigger,ObjectOverwrite))</f>
        <v/>
      </c>
      <c r="AQ65" s="152" t="str">
        <f>IF(AP65="","",_xll.qlSimpleQuoteSetValue(AP65,S65/100))</f>
        <v/>
      </c>
      <c r="AR65" s="152" t="str">
        <f>IF(U65="","",_xll.qlSimpleQuote(U65,V65,,Permanent,Trigger,ObjectOverwrite))</f>
        <v>EURONOIS14M=#0001</v>
      </c>
      <c r="AS65" s="152">
        <f>IF(AR65="","",_xll.qlSimpleQuoteSetValue(AR65,V65/100))</f>
        <v>0.1417877814078308</v>
      </c>
    </row>
    <row r="66" spans="1:45" x14ac:dyDescent="0.2">
      <c r="A66" s="206"/>
      <c r="B66" s="56" t="s">
        <v>77</v>
      </c>
      <c r="C66" s="96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1" t="str">
        <v>EUR1MSW15M=</v>
      </c>
      <c r="J66" s="132">
        <f>IF(I66="","",'1M Pricing'!$I66*100)</f>
        <v>-0.10574617643367731</v>
      </c>
      <c r="K66" s="132">
        <f t="shared" si="0"/>
        <v>-0.10574617643367731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EURONOIS15M=</v>
      </c>
      <c r="V66" s="132">
        <f>IF(U66="","",'ON Pricing'!$I66*100)</f>
        <v>-0.14300000000217239</v>
      </c>
      <c r="W66" s="132">
        <f t="shared" si="4"/>
        <v>-0.14300000000217239</v>
      </c>
      <c r="Y66" s="164" t="e">
        <f>IF($C66=" ","",ROUND(ABS(_xll.RtGet(SourceAlias,$I66,BID)-J66),4))</f>
        <v>#VALUE!</v>
      </c>
      <c r="Z66" s="164" t="e">
        <f>IF($C66=" ","",ROUND(ABS(_xll.RtGet(SourceAlias,$I66,ASK)-K66),4))</f>
        <v>#VALUE!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 t="e">
        <f>IF($G66=" ","",ROUND(ABS(_xll.RtGet(SourceAlias,$U66,BID)-V66),4))</f>
        <v>#VALUE!</v>
      </c>
      <c r="AH66" s="164" t="e">
        <f>IF($G66=" ","",ROUND(ABS(_xll.RtGet(SourceAlias,$U66,ASK)-W66),4))</f>
        <v>#VALUE!</v>
      </c>
      <c r="AJ66" s="152" t="str">
        <f>IF(I66="","",_xll.qlSimpleQuote(I66,J66,,Permanent,Trigger,ObjectOverwrite))</f>
        <v>EUR1MSW15M=#0001</v>
      </c>
      <c r="AK66" s="152">
        <f>IF(AJ66="","",_xll.qlSimpleQuoteSetValue(AJ66,J66/100))</f>
        <v>0</v>
      </c>
      <c r="AL66" s="152" t="str">
        <f>IF(L66="","",_xll.qlSimpleQuote(L66,M66,,Permanent,Trigger,ObjectOverwrite))</f>
        <v/>
      </c>
      <c r="AM66" s="152" t="str">
        <f>IF(AL66="","",_xll.qlSimpleQuoteSetValue(AL66,M66/100))</f>
        <v/>
      </c>
      <c r="AN66" s="152" t="str">
        <f>IF(O66="","",_xll.qlSimpleQuote(O66,P66,,Permanent,Trigger,ObjectOverwrite))</f>
        <v/>
      </c>
      <c r="AO66" s="152" t="str">
        <f>IF(AN66="","",_xll.qlSimpleQuoteSetValue(AN66,P66/100))</f>
        <v/>
      </c>
      <c r="AP66" s="152" t="str">
        <f>IF(R66="","",_xll.qlSimpleQuote(R66,S66,,Permanent,Trigger,ObjectOverwrite))</f>
        <v/>
      </c>
      <c r="AQ66" s="152" t="str">
        <f>IF(AP66="","",_xll.qlSimpleQuoteSetValue(AP66,S66/100))</f>
        <v/>
      </c>
      <c r="AR66" s="152" t="str">
        <f>IF(U66="","",_xll.qlSimpleQuote(U66,V66,,Permanent,Trigger,ObjectOverwrite))</f>
        <v>EURONOIS15M=#0001</v>
      </c>
      <c r="AS66" s="152">
        <f>IF(AR66="","",_xll.qlSimpleQuoteSetValue(AR66,V66/100))</f>
        <v>0.14157000000215067</v>
      </c>
    </row>
    <row r="67" spans="1:45" x14ac:dyDescent="0.2">
      <c r="A67" s="206"/>
      <c r="B67" s="56" t="s">
        <v>78</v>
      </c>
      <c r="C67" s="96" t="s">
        <v>48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1" t="str">
        <v/>
      </c>
      <c r="J67" s="132" t="str">
        <f>IF(I67="","",'1M Pricing'!$I67*100)</f>
        <v/>
      </c>
      <c r="K67" s="132" t="str">
        <f t="shared" si="0"/>
        <v/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EURONOIS16M=</v>
      </c>
      <c r="V67" s="132">
        <f>IF(U67="","",'ON Pricing'!$I67*100)</f>
        <v>-0.14201509574290544</v>
      </c>
      <c r="W67" s="132">
        <f t="shared" si="4"/>
        <v>-0.14201509574290544</v>
      </c>
      <c r="Y67" s="164" t="str">
        <f>IF($C67=" ","",ROUND(ABS(_xll.RtGet(SourceAlias,$I67,BID)-J67),4))</f>
        <v/>
      </c>
      <c r="Z67" s="164" t="str">
        <f>IF($C67=" ","",ROUND(ABS(_xll.RtGet(SourceAlias,$I67,ASK)-K67),4))</f>
        <v/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 t="e">
        <f>IF($G67=" ","",ROUND(ABS(_xll.RtGet(SourceAlias,$U67,BID)-V67),4))</f>
        <v>#VALUE!</v>
      </c>
      <c r="AH67" s="164" t="e">
        <f>IF($G67=" ","",ROUND(ABS(_xll.RtGet(SourceAlias,$U67,ASK)-W67),4))</f>
        <v>#VALUE!</v>
      </c>
      <c r="AJ67" s="152" t="str">
        <f>IF(I67="","",_xll.qlSimpleQuote(I67,J67,,Permanent,Trigger,ObjectOverwrite))</f>
        <v/>
      </c>
      <c r="AK67" s="152" t="str">
        <f>IF(AJ67="","",_xll.qlSimpleQuoteSetValue(AJ67,J67/100))</f>
        <v/>
      </c>
      <c r="AL67" s="152" t="str">
        <f>IF(L67="","",_xll.qlSimpleQuote(L67,M67,,Permanent,Trigger,ObjectOverwrite))</f>
        <v/>
      </c>
      <c r="AM67" s="152" t="str">
        <f>IF(AL67="","",_xll.qlSimpleQuoteSetValue(AL67,M67/100))</f>
        <v/>
      </c>
      <c r="AN67" s="152" t="str">
        <f>IF(O67="","",_xll.qlSimpleQuote(O67,P67,,Permanent,Trigger,ObjectOverwrite))</f>
        <v/>
      </c>
      <c r="AO67" s="152" t="str">
        <f>IF(AN67="","",_xll.qlSimpleQuoteSetValue(AN67,P67/100))</f>
        <v/>
      </c>
      <c r="AP67" s="152" t="str">
        <f>IF(R67="","",_xll.qlSimpleQuote(R67,S67,,Permanent,Trigger,ObjectOverwrite))</f>
        <v/>
      </c>
      <c r="AQ67" s="152" t="str">
        <f>IF(AP67="","",_xll.qlSimpleQuoteSetValue(AP67,S67/100))</f>
        <v/>
      </c>
      <c r="AR67" s="152" t="str">
        <f>IF(U67="","",_xll.qlSimpleQuote(U67,V67,,Permanent,Trigger,ObjectOverwrite))</f>
        <v>EURONOIS16M=#0001</v>
      </c>
      <c r="AS67" s="152">
        <f>IF(AR67="","",_xll.qlSimpleQuoteSetValue(AR67,V67/100))</f>
        <v>0.14059494478547638</v>
      </c>
    </row>
    <row r="68" spans="1:45" x14ac:dyDescent="0.2">
      <c r="A68" s="206"/>
      <c r="B68" s="56" t="s">
        <v>79</v>
      </c>
      <c r="C68" s="96" t="s">
        <v>48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1" t="str">
        <v/>
      </c>
      <c r="J68" s="132" t="str">
        <f>IF(I68="","",'1M Pricing'!$I68*100)</f>
        <v/>
      </c>
      <c r="K68" s="132" t="str">
        <f t="shared" si="0"/>
        <v/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EURONOIS17M=</v>
      </c>
      <c r="V68" s="132">
        <f>IF(U68="","",'ON Pricing'!$I68*100)</f>
        <v>-0.14120993825959985</v>
      </c>
      <c r="W68" s="132">
        <f t="shared" si="4"/>
        <v>-0.14120993825959985</v>
      </c>
      <c r="Y68" s="164" t="str">
        <f>IF($C68=" ","",ROUND(ABS(_xll.RtGet(SourceAlias,$I68,BID)-J68),4))</f>
        <v/>
      </c>
      <c r="Z68" s="164" t="str">
        <f>IF($C68=" ","",ROUND(ABS(_xll.RtGet(SourceAlias,$I68,ASK)-K68),4))</f>
        <v/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 t="e">
        <f>IF($G68=" ","",ROUND(ABS(_xll.RtGet(SourceAlias,$U68,BID)-V68),4))</f>
        <v>#VALUE!</v>
      </c>
      <c r="AH68" s="164" t="e">
        <f>IF($G68=" ","",ROUND(ABS(_xll.RtGet(SourceAlias,$U68,ASK)-W68),4))</f>
        <v>#VALUE!</v>
      </c>
      <c r="AJ68" s="152" t="str">
        <f>IF(I68="","",_xll.qlSimpleQuote(I68,J68,,Permanent,Trigger,ObjectOverwrite))</f>
        <v/>
      </c>
      <c r="AK68" s="152" t="str">
        <f>IF(AJ68="","",_xll.qlSimpleQuoteSetValue(AJ68,J68/100))</f>
        <v/>
      </c>
      <c r="AL68" s="152" t="str">
        <f>IF(L68="","",_xll.qlSimpleQuote(L68,M68,,Permanent,Trigger,ObjectOverwrite))</f>
        <v/>
      </c>
      <c r="AM68" s="152" t="str">
        <f>IF(AL68="","",_xll.qlSimpleQuoteSetValue(AL68,M68/100))</f>
        <v/>
      </c>
      <c r="AN68" s="152" t="str">
        <f>IF(O68="","",_xll.qlSimpleQuote(O68,P68,,Permanent,Trigger,ObjectOverwrite))</f>
        <v/>
      </c>
      <c r="AO68" s="152" t="str">
        <f>IF(AN68="","",_xll.qlSimpleQuoteSetValue(AN68,P68/100))</f>
        <v/>
      </c>
      <c r="AP68" s="152" t="str">
        <f>IF(R68="","",_xll.qlSimpleQuote(R68,S68,,Permanent,Trigger,ObjectOverwrite))</f>
        <v/>
      </c>
      <c r="AQ68" s="152" t="str">
        <f>IF(AP68="","",_xll.qlSimpleQuoteSetValue(AP68,S68/100))</f>
        <v/>
      </c>
      <c r="AR68" s="152" t="str">
        <f>IF(U68="","",_xll.qlSimpleQuote(U68,V68,,Permanent,Trigger,ObjectOverwrite))</f>
        <v>EURONOIS17M=#0001</v>
      </c>
      <c r="AS68" s="152">
        <f>IF(AR68="","",_xll.qlSimpleQuoteSetValue(AR68,V68/100))</f>
        <v>0.13979783887700384</v>
      </c>
    </row>
    <row r="69" spans="1:45" x14ac:dyDescent="0.2">
      <c r="A69" s="206"/>
      <c r="B69" s="56" t="s">
        <v>45</v>
      </c>
      <c r="C69" s="96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1" t="str">
        <v>EUR1MSW18M=</v>
      </c>
      <c r="J69" s="132">
        <f>IF(I69="","",'1M Pricing'!$I69*100)</f>
        <v>-0.1006203766225227</v>
      </c>
      <c r="K69" s="132">
        <f t="shared" si="0"/>
        <v>-0.1006203766225227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EURONOIS18M=</v>
      </c>
      <c r="V69" s="132">
        <f>IF(U69="","",'ON Pricing'!$I69*100)</f>
        <v>-0.14000000000003932</v>
      </c>
      <c r="W69" s="132">
        <f t="shared" si="4"/>
        <v>-0.14000000000003932</v>
      </c>
      <c r="Y69" s="164" t="e">
        <f>IF($C69=" ","",ROUND(ABS(_xll.RtGet(SourceAlias,$I69,BID)-J69),4))</f>
        <v>#VALUE!</v>
      </c>
      <c r="Z69" s="164" t="e">
        <f>IF($C69=" ","",ROUND(ABS(_xll.RtGet(SourceAlias,$I69,ASK)-K69),4))</f>
        <v>#VALUE!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 t="e">
        <f>IF($G69=" ","",ROUND(ABS(_xll.RtGet(SourceAlias,$U69,BID)-V69),4))</f>
        <v>#VALUE!</v>
      </c>
      <c r="AH69" s="164" t="e">
        <f>IF($G69=" ","",ROUND(ABS(_xll.RtGet(SourceAlias,$U69,ASK)-W69),4))</f>
        <v>#VALUE!</v>
      </c>
      <c r="AJ69" s="152" t="str">
        <f>IF(I69="","",_xll.qlSimpleQuote(I69,J69,,Permanent,Trigger,ObjectOverwrite))</f>
        <v>EUR1MSW18M=#0001</v>
      </c>
      <c r="AK69" s="152">
        <f>IF(AJ69="","",_xll.qlSimpleQuoteSetValue(AJ69,J69/100))</f>
        <v>0</v>
      </c>
      <c r="AL69" s="152" t="str">
        <f>IF(L69="","",_xll.qlSimpleQuote(L69,M69,,Permanent,Trigger,ObjectOverwrite))</f>
        <v/>
      </c>
      <c r="AM69" s="152" t="str">
        <f>IF(AL69="","",_xll.qlSimpleQuoteSetValue(AL69,M69/100))</f>
        <v/>
      </c>
      <c r="AN69" s="152" t="str">
        <f>IF(O69="","",_xll.qlSimpleQuote(O69,P69,,Permanent,Trigger,ObjectOverwrite))</f>
        <v/>
      </c>
      <c r="AO69" s="152" t="str">
        <f>IF(AN69="","",_xll.qlSimpleQuoteSetValue(AN69,P69/100))</f>
        <v/>
      </c>
      <c r="AP69" s="152" t="str">
        <f>IF(R69="","",_xll.qlSimpleQuote(R69,S69,,Permanent,Trigger,ObjectOverwrite))</f>
        <v/>
      </c>
      <c r="AQ69" s="152" t="str">
        <f>IF(AP69="","",_xll.qlSimpleQuoteSetValue(AP69,S69/100))</f>
        <v/>
      </c>
      <c r="AR69" s="152" t="str">
        <f>IF(U69="","",_xll.qlSimpleQuote(U69,V69,,Permanent,Trigger,ObjectOverwrite))</f>
        <v>EURONOIS18M=#0001</v>
      </c>
      <c r="AS69" s="152">
        <f>IF(AR69="","",_xll.qlSimpleQuoteSetValue(AR69,V69/100))</f>
        <v>0.13860000000003891</v>
      </c>
    </row>
    <row r="70" spans="1:45" x14ac:dyDescent="0.2">
      <c r="A70" s="206"/>
      <c r="B70" s="56" t="s">
        <v>80</v>
      </c>
      <c r="C70" s="96" t="s">
        <v>48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1" t="str">
        <v/>
      </c>
      <c r="J70" s="132" t="str">
        <f>IF(I70="","",'1M Pricing'!$I70*100)</f>
        <v/>
      </c>
      <c r="K70" s="132" t="str">
        <f t="shared" si="0"/>
        <v/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EURONOIS19M=</v>
      </c>
      <c r="V70" s="132">
        <f>IF(U70="","",'ON Pricing'!$I70*100)</f>
        <v>-0.13791280962208669</v>
      </c>
      <c r="W70" s="132">
        <f t="shared" si="4"/>
        <v>-0.13791280962208669</v>
      </c>
      <c r="Y70" s="164" t="str">
        <f>IF($C70=" ","",ROUND(ABS(_xll.RtGet(SourceAlias,$I70,BID)-J70),4))</f>
        <v/>
      </c>
      <c r="Z70" s="164" t="str">
        <f>IF($C70=" ","",ROUND(ABS(_xll.RtGet(SourceAlias,$I70,ASK)-K70),4))</f>
        <v/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 t="e">
        <f>IF($G70=" ","",ROUND(ABS(_xll.RtGet(SourceAlias,$U70,BID)-V70),4))</f>
        <v>#VALUE!</v>
      </c>
      <c r="AH70" s="164" t="e">
        <f>IF($G70=" ","",ROUND(ABS(_xll.RtGet(SourceAlias,$U70,ASK)-W70),4))</f>
        <v>#VALUE!</v>
      </c>
      <c r="AJ70" s="152" t="str">
        <f>IF(I70="","",_xll.qlSimpleQuote(I70,J70,,Permanent,Trigger,ObjectOverwrite))</f>
        <v/>
      </c>
      <c r="AK70" s="152" t="str">
        <f>IF(AJ70="","",_xll.qlSimpleQuoteSetValue(AJ70,J70/100))</f>
        <v/>
      </c>
      <c r="AL70" s="152" t="str">
        <f>IF(L70="","",_xll.qlSimpleQuote(L70,M70,,Permanent,Trigger,ObjectOverwrite))</f>
        <v/>
      </c>
      <c r="AM70" s="152" t="str">
        <f>IF(AL70="","",_xll.qlSimpleQuoteSetValue(AL70,M70/100))</f>
        <v/>
      </c>
      <c r="AN70" s="152" t="str">
        <f>IF(O70="","",_xll.qlSimpleQuote(O70,P70,,Permanent,Trigger,ObjectOverwrite))</f>
        <v/>
      </c>
      <c r="AO70" s="152" t="str">
        <f>IF(AN70="","",_xll.qlSimpleQuoteSetValue(AN70,P70/100))</f>
        <v/>
      </c>
      <c r="AP70" s="152" t="str">
        <f>IF(R70="","",_xll.qlSimpleQuote(R70,S70,,Permanent,Trigger,ObjectOverwrite))</f>
        <v/>
      </c>
      <c r="AQ70" s="152" t="str">
        <f>IF(AP70="","",_xll.qlSimpleQuoteSetValue(AP70,S70/100))</f>
        <v/>
      </c>
      <c r="AR70" s="152" t="str">
        <f>IF(U70="","",_xll.qlSimpleQuote(U70,V70,,Permanent,Trigger,ObjectOverwrite))</f>
        <v>EURONOIS19M=#0001</v>
      </c>
      <c r="AS70" s="152">
        <f>IF(AR70="","",_xll.qlSimpleQuoteSetValue(AR70,V70/100))</f>
        <v>0.13653368152586581</v>
      </c>
    </row>
    <row r="71" spans="1:45" x14ac:dyDescent="0.2">
      <c r="A71" s="206"/>
      <c r="B71" s="56" t="s">
        <v>81</v>
      </c>
      <c r="C71" s="96" t="s">
        <v>48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1" t="str">
        <v/>
      </c>
      <c r="J71" s="132" t="str">
        <f>IF(I71="","",'1M Pricing'!$I71*100)</f>
        <v/>
      </c>
      <c r="K71" s="132" t="str">
        <f t="shared" ref="K71:K117" si="6">J71</f>
        <v/>
      </c>
      <c r="L71" s="133" t="str">
        <v/>
      </c>
      <c r="M71" s="132" t="str">
        <f>IF(L71="","",'3M Pricing'!$I71*100)</f>
        <v/>
      </c>
      <c r="N71" s="132" t="str">
        <f t="shared" ref="N71:N117" si="7">M71</f>
        <v/>
      </c>
      <c r="O71" s="133" t="str">
        <v/>
      </c>
      <c r="P71" s="132" t="str">
        <f>IF(O71="","",'6M Pricing'!$I71*100)</f>
        <v/>
      </c>
      <c r="Q71" s="132" t="str">
        <f t="shared" ref="Q71:Q117" si="8">P71</f>
        <v/>
      </c>
      <c r="R71" s="133" t="str">
        <v/>
      </c>
      <c r="S71" s="132" t="str">
        <f>IF(R71="","",'1Y Pricing'!$I71*100)</f>
        <v/>
      </c>
      <c r="T71" s="132" t="str">
        <f t="shared" ref="T71:T117" si="9">S71</f>
        <v/>
      </c>
      <c r="U71" s="131" t="str">
        <v>EURONOIS20M=</v>
      </c>
      <c r="V71" s="132">
        <f>IF(U71="","",'ON Pricing'!$I71*100)</f>
        <v>-0.1356263041058785</v>
      </c>
      <c r="W71" s="132">
        <f t="shared" ref="W71:W117" si="10">V71</f>
        <v>-0.1356263041058785</v>
      </c>
      <c r="Y71" s="164" t="str">
        <f>IF($C71=" ","",ROUND(ABS(_xll.RtGet(SourceAlias,$I71,BID)-J71),4))</f>
        <v/>
      </c>
      <c r="Z71" s="164" t="str">
        <f>IF($C71=" ","",ROUND(ABS(_xll.RtGet(SourceAlias,$I71,ASK)-K71),4))</f>
        <v/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 t="e">
        <f>IF($G71=" ","",ROUND(ABS(_xll.RtGet(SourceAlias,$U71,BID)-V71),4))</f>
        <v>#VALUE!</v>
      </c>
      <c r="AH71" s="164" t="e">
        <f>IF($G71=" ","",ROUND(ABS(_xll.RtGet(SourceAlias,$U71,ASK)-W71),4))</f>
        <v>#VALUE!</v>
      </c>
      <c r="AJ71" s="152" t="str">
        <f>IF(I71="","",_xll.qlSimpleQuote(I71,J71,,Permanent,Trigger,ObjectOverwrite))</f>
        <v/>
      </c>
      <c r="AK71" s="152" t="str">
        <f>IF(AJ71="","",_xll.qlSimpleQuoteSetValue(AJ71,J71/100))</f>
        <v/>
      </c>
      <c r="AL71" s="152" t="str">
        <f>IF(L71="","",_xll.qlSimpleQuote(L71,M71,,Permanent,Trigger,ObjectOverwrite))</f>
        <v/>
      </c>
      <c r="AM71" s="152" t="str">
        <f>IF(AL71="","",_xll.qlSimpleQuoteSetValue(AL71,M71/100))</f>
        <v/>
      </c>
      <c r="AN71" s="152" t="str">
        <f>IF(O71="","",_xll.qlSimpleQuote(O71,P71,,Permanent,Trigger,ObjectOverwrite))</f>
        <v/>
      </c>
      <c r="AO71" s="152" t="str">
        <f>IF(AN71="","",_xll.qlSimpleQuoteSetValue(AN71,P71/100))</f>
        <v/>
      </c>
      <c r="AP71" s="152" t="str">
        <f>IF(R71="","",_xll.qlSimpleQuote(R71,S71,,Permanent,Trigger,ObjectOverwrite))</f>
        <v/>
      </c>
      <c r="AQ71" s="152" t="str">
        <f>IF(AP71="","",_xll.qlSimpleQuoteSetValue(AP71,S71/100))</f>
        <v/>
      </c>
      <c r="AR71" s="152" t="str">
        <f>IF(U71="","",_xll.qlSimpleQuote(U71,V71,,Permanent,Trigger,ObjectOverwrite))</f>
        <v>EURONOIS20M=#0001</v>
      </c>
      <c r="AS71" s="152">
        <f>IF(AR71="","",_xll.qlSimpleQuoteSetValue(AR71,V71/100))</f>
        <v>0.13427004106481971</v>
      </c>
    </row>
    <row r="72" spans="1:45" x14ac:dyDescent="0.2">
      <c r="A72" s="206"/>
      <c r="B72" s="56" t="s">
        <v>82</v>
      </c>
      <c r="C72" s="96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1" t="str">
        <v>EUR1MSW21M=</v>
      </c>
      <c r="J72" s="132">
        <f>IF(I72="","",'1M Pricing'!$I72*100)</f>
        <v>-9.1784578904495304E-2</v>
      </c>
      <c r="K72" s="132">
        <f t="shared" si="6"/>
        <v>-9.1784578904495304E-2</v>
      </c>
      <c r="L72" s="133" t="str">
        <v/>
      </c>
      <c r="M72" s="132" t="str">
        <f>IF(L72="","",'3M Pricing'!$I72*100)</f>
        <v/>
      </c>
      <c r="N72" s="132" t="str">
        <f t="shared" si="7"/>
        <v/>
      </c>
      <c r="O72" s="133" t="str">
        <v/>
      </c>
      <c r="P72" s="132" t="str">
        <f>IF(O72="","",'6M Pricing'!$I72*100)</f>
        <v/>
      </c>
      <c r="Q72" s="132" t="str">
        <f t="shared" si="8"/>
        <v/>
      </c>
      <c r="R72" s="133" t="str">
        <v/>
      </c>
      <c r="S72" s="132" t="str">
        <f>IF(R72="","",'1Y Pricing'!$I72*100)</f>
        <v/>
      </c>
      <c r="T72" s="132" t="str">
        <f t="shared" si="9"/>
        <v/>
      </c>
      <c r="U72" s="131" t="str">
        <v>EURONOIS21M=</v>
      </c>
      <c r="V72" s="132">
        <f>IF(U72="","",'ON Pricing'!$I72*100)</f>
        <v>-0.13300000005207235</v>
      </c>
      <c r="W72" s="132">
        <f t="shared" si="10"/>
        <v>-0.13300000005207235</v>
      </c>
      <c r="Y72" s="164" t="e">
        <f>IF($C72=" ","",ROUND(ABS(_xll.RtGet(SourceAlias,$I72,BID)-J72),4))</f>
        <v>#VALUE!</v>
      </c>
      <c r="Z72" s="164" t="e">
        <f>IF($C72=" ","",ROUND(ABS(_xll.RtGet(SourceAlias,$I72,ASK)-K72),4))</f>
        <v>#VALUE!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 t="e">
        <f>IF($G72=" ","",ROUND(ABS(_xll.RtGet(SourceAlias,$U72,BID)-V72),4))</f>
        <v>#VALUE!</v>
      </c>
      <c r="AH72" s="164" t="e">
        <f>IF($G72=" ","",ROUND(ABS(_xll.RtGet(SourceAlias,$U72,ASK)-W72),4))</f>
        <v>#VALUE!</v>
      </c>
      <c r="AJ72" s="152" t="str">
        <f>IF(I72="","",_xll.qlSimpleQuote(I72,J72,,Permanent,Trigger,ObjectOverwrite))</f>
        <v>EUR1MSW21M=#0001</v>
      </c>
      <c r="AK72" s="152">
        <f>IF(AJ72="","",_xll.qlSimpleQuoteSetValue(AJ72,J72/100))</f>
        <v>0</v>
      </c>
      <c r="AL72" s="152" t="str">
        <f>IF(L72="","",_xll.qlSimpleQuote(L72,M72,,Permanent,Trigger,ObjectOverwrite))</f>
        <v/>
      </c>
      <c r="AM72" s="152" t="str">
        <f>IF(AL72="","",_xll.qlSimpleQuoteSetValue(AL72,M72/100))</f>
        <v/>
      </c>
      <c r="AN72" s="152" t="str">
        <f>IF(O72="","",_xll.qlSimpleQuote(O72,P72,,Permanent,Trigger,ObjectOverwrite))</f>
        <v/>
      </c>
      <c r="AO72" s="152" t="str">
        <f>IF(AN72="","",_xll.qlSimpleQuoteSetValue(AN72,P72/100))</f>
        <v/>
      </c>
      <c r="AP72" s="152" t="str">
        <f>IF(R72="","",_xll.qlSimpleQuote(R72,S72,,Permanent,Trigger,ObjectOverwrite))</f>
        <v/>
      </c>
      <c r="AQ72" s="152" t="str">
        <f>IF(AP72="","",_xll.qlSimpleQuoteSetValue(AP72,S72/100))</f>
        <v/>
      </c>
      <c r="AR72" s="152" t="str">
        <f>IF(U72="","",_xll.qlSimpleQuote(U72,V72,,Permanent,Trigger,ObjectOverwrite))</f>
        <v>EURONOIS21M=#0001</v>
      </c>
      <c r="AS72" s="152">
        <f>IF(AR72="","",_xll.qlSimpleQuoteSetValue(AR72,V72/100))</f>
        <v>0.13167000005155163</v>
      </c>
    </row>
    <row r="73" spans="1:45" x14ac:dyDescent="0.2">
      <c r="A73" s="206"/>
      <c r="B73" s="56" t="s">
        <v>83</v>
      </c>
      <c r="C73" s="96" t="s">
        <v>48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1" t="str">
        <v/>
      </c>
      <c r="J73" s="132" t="str">
        <f>IF(I73="","",'1M Pricing'!$I73*100)</f>
        <v/>
      </c>
      <c r="K73" s="132" t="str">
        <f t="shared" si="6"/>
        <v/>
      </c>
      <c r="L73" s="133" t="str">
        <v/>
      </c>
      <c r="M73" s="132" t="str">
        <f>IF(L73="","",'3M Pricing'!$I73*100)</f>
        <v/>
      </c>
      <c r="N73" s="132" t="str">
        <f t="shared" si="7"/>
        <v/>
      </c>
      <c r="O73" s="133" t="str">
        <v/>
      </c>
      <c r="P73" s="132" t="str">
        <f>IF(O73="","",'6M Pricing'!$I73*100)</f>
        <v/>
      </c>
      <c r="Q73" s="132" t="str">
        <f t="shared" si="8"/>
        <v/>
      </c>
      <c r="R73" s="133" t="str">
        <v/>
      </c>
      <c r="S73" s="132" t="str">
        <f>IF(R73="","",'1Y Pricing'!$I73*100)</f>
        <v/>
      </c>
      <c r="T73" s="132" t="str">
        <f t="shared" si="9"/>
        <v/>
      </c>
      <c r="U73" s="131" t="str">
        <v>EURONOIS22M=</v>
      </c>
      <c r="V73" s="132">
        <f>IF(U73="","",'ON Pricing'!$I73*100)</f>
        <v>-0.13006019751094344</v>
      </c>
      <c r="W73" s="132">
        <f t="shared" si="10"/>
        <v>-0.13006019751094344</v>
      </c>
      <c r="Y73" s="164" t="str">
        <f>IF($C73=" ","",ROUND(ABS(_xll.RtGet(SourceAlias,$I73,BID)-J73),4))</f>
        <v/>
      </c>
      <c r="Z73" s="164" t="str">
        <f>IF($C73=" ","",ROUND(ABS(_xll.RtGet(SourceAlias,$I73,ASK)-K73),4))</f>
        <v/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 t="e">
        <f>IF($G73=" ","",ROUND(ABS(_xll.RtGet(SourceAlias,$U73,BID)-V73),4))</f>
        <v>#VALUE!</v>
      </c>
      <c r="AH73" s="164" t="e">
        <f>IF($G73=" ","",ROUND(ABS(_xll.RtGet(SourceAlias,$U73,ASK)-W73),4))</f>
        <v>#VALUE!</v>
      </c>
      <c r="AJ73" s="152" t="str">
        <f>IF(I73="","",_xll.qlSimpleQuote(I73,J73,,Permanent,Trigger,ObjectOverwrite))</f>
        <v/>
      </c>
      <c r="AK73" s="152" t="str">
        <f>IF(AJ73="","",_xll.qlSimpleQuoteSetValue(AJ73,J73/100))</f>
        <v/>
      </c>
      <c r="AL73" s="152" t="str">
        <f>IF(L73="","",_xll.qlSimpleQuote(L73,M73,,Permanent,Trigger,ObjectOverwrite))</f>
        <v/>
      </c>
      <c r="AM73" s="152" t="str">
        <f>IF(AL73="","",_xll.qlSimpleQuoteSetValue(AL73,M73/100))</f>
        <v/>
      </c>
      <c r="AN73" s="152" t="str">
        <f>IF(O73="","",_xll.qlSimpleQuote(O73,P73,,Permanent,Trigger,ObjectOverwrite))</f>
        <v/>
      </c>
      <c r="AO73" s="152" t="str">
        <f>IF(AN73="","",_xll.qlSimpleQuoteSetValue(AN73,P73/100))</f>
        <v/>
      </c>
      <c r="AP73" s="152" t="str">
        <f>IF(R73="","",_xll.qlSimpleQuote(R73,S73,,Permanent,Trigger,ObjectOverwrite))</f>
        <v/>
      </c>
      <c r="AQ73" s="152" t="str">
        <f>IF(AP73="","",_xll.qlSimpleQuoteSetValue(AP73,S73/100))</f>
        <v/>
      </c>
      <c r="AR73" s="152" t="str">
        <f>IF(U73="","",_xll.qlSimpleQuote(U73,V73,,Permanent,Trigger,ObjectOverwrite))</f>
        <v>EURONOIS22M=#0001</v>
      </c>
      <c r="AS73" s="152">
        <f>IF(AR73="","",_xll.qlSimpleQuoteSetValue(AR73,V73/100))</f>
        <v>0.12875959553583402</v>
      </c>
    </row>
    <row r="74" spans="1:45" x14ac:dyDescent="0.2">
      <c r="A74" s="206"/>
      <c r="B74" s="56" t="s">
        <v>84</v>
      </c>
      <c r="C74" s="96" t="s">
        <v>48</v>
      </c>
      <c r="D74" s="156" t="s">
        <v>48</v>
      </c>
      <c r="E74" s="96" t="s">
        <v>48</v>
      </c>
      <c r="F74" s="96" t="s">
        <v>48</v>
      </c>
      <c r="G74" s="157" t="str">
        <f>IF(Contribute="abcd",IF($E$2&lt;&gt;-1,_xll.RtContribute(SourceAlias,U74,Fields,V74:W74,"SCOPE:SERVER"),_xll.RtContribute(SourceAlias,"DDS_INSERT_S",$E$2:$G$2,U74:W74,"SCOPE:SERVER FTC:ALL")),"stopped")</f>
        <v>stopped</v>
      </c>
      <c r="H74" s="3" t="s">
        <v>48</v>
      </c>
      <c r="I74" s="131" t="str">
        <v/>
      </c>
      <c r="J74" s="132" t="str">
        <f>IF(I74="","",'1M Pricing'!$I74*100)</f>
        <v/>
      </c>
      <c r="K74" s="132" t="str">
        <f t="shared" si="6"/>
        <v/>
      </c>
      <c r="L74" s="133" t="str">
        <v/>
      </c>
      <c r="M74" s="132" t="str">
        <f>IF(L74="","",'3M Pricing'!$I74*100)</f>
        <v/>
      </c>
      <c r="N74" s="132" t="str">
        <f t="shared" si="7"/>
        <v/>
      </c>
      <c r="O74" s="133" t="str">
        <v/>
      </c>
      <c r="P74" s="132" t="str">
        <f>IF(O74="","",'6M Pricing'!$I74*100)</f>
        <v/>
      </c>
      <c r="Q74" s="132" t="str">
        <f t="shared" si="8"/>
        <v/>
      </c>
      <c r="R74" s="133" t="str">
        <v/>
      </c>
      <c r="S74" s="132" t="str">
        <f>IF(R74="","",'1Y Pricing'!$I74*100)</f>
        <v/>
      </c>
      <c r="T74" s="132" t="str">
        <f t="shared" si="9"/>
        <v/>
      </c>
      <c r="U74" s="131" t="str">
        <v>EURONOIS23M=</v>
      </c>
      <c r="V74" s="132">
        <f>IF(U74="","",'ON Pricing'!$I74*100)</f>
        <v>-0.12724381138144394</v>
      </c>
      <c r="W74" s="132">
        <f t="shared" si="10"/>
        <v>-0.12724381138144394</v>
      </c>
      <c r="Y74" s="164" t="str">
        <f>IF($C74=" ","",ROUND(ABS(_xll.RtGet(SourceAlias,$I74,BID)-J74),4))</f>
        <v/>
      </c>
      <c r="Z74" s="164" t="str">
        <f>IF($C74=" ","",ROUND(ABS(_xll.RtGet(SourceAlias,$I74,ASK)-K74),4))</f>
        <v/>
      </c>
      <c r="AA74" s="164" t="str">
        <f>IF($D74=" ","",ROUND(ABS(_xll.RtGet(SourceAlias,$L74,BID)-M74),4))</f>
        <v/>
      </c>
      <c r="AB74" s="164" t="str">
        <f>IF($D74=" ","",ROUND(ABS(_xll.RtGet(SourceAlias,$L74,ASK)-N74),4))</f>
        <v/>
      </c>
      <c r="AC74" s="164" t="str">
        <f>IF($E74=" ","",ROUND(ABS(_xll.RtGet(SourceAlias,$O74,BID)-P74),4))</f>
        <v/>
      </c>
      <c r="AD74" s="164" t="str">
        <f>IF($E74=" ","",ROUND(ABS(_xll.RtGet(SourceAlias,$O74,ASK)-Q74),4))</f>
        <v/>
      </c>
      <c r="AE74" s="164" t="str">
        <f>IF($F74=" ","",ROUND(ABS(_xll.RtGet(SourceAlias,$R74,BID)-S74),4))</f>
        <v/>
      </c>
      <c r="AF74" s="164" t="str">
        <f>IF($F74=" ","",ROUND(ABS(_xll.RtGet(SourceAlias,$R74,ASK)-T74),4))</f>
        <v/>
      </c>
      <c r="AG74" s="164" t="e">
        <f>IF($G74=" ","",ROUND(ABS(_xll.RtGet(SourceAlias,$U74,BID)-V74),4))</f>
        <v>#VALUE!</v>
      </c>
      <c r="AH74" s="164" t="e">
        <f>IF($G74=" ","",ROUND(ABS(_xll.RtGet(SourceAlias,$U74,ASK)-W74),4))</f>
        <v>#VALUE!</v>
      </c>
      <c r="AJ74" s="152" t="str">
        <f>IF(I74="","",_xll.qlSimpleQuote(I74,J74,,Permanent,Trigger,ObjectOverwrite))</f>
        <v/>
      </c>
      <c r="AK74" s="152" t="str">
        <f>IF(AJ74="","",_xll.qlSimpleQuoteSetValue(AJ74,J74/100))</f>
        <v/>
      </c>
      <c r="AL74" s="152" t="str">
        <f>IF(L74="","",_xll.qlSimpleQuote(L74,M74,,Permanent,Trigger,ObjectOverwrite))</f>
        <v/>
      </c>
      <c r="AM74" s="152" t="str">
        <f>IF(AL74="","",_xll.qlSimpleQuoteSetValue(AL74,M74/100))</f>
        <v/>
      </c>
      <c r="AN74" s="152" t="str">
        <f>IF(O74="","",_xll.qlSimpleQuote(O74,P74,,Permanent,Trigger,ObjectOverwrite))</f>
        <v/>
      </c>
      <c r="AO74" s="152" t="str">
        <f>IF(AN74="","",_xll.qlSimpleQuoteSetValue(AN74,P74/100))</f>
        <v/>
      </c>
      <c r="AP74" s="152" t="str">
        <f>IF(R74="","",_xll.qlSimpleQuote(R74,S74,,Permanent,Trigger,ObjectOverwrite))</f>
        <v/>
      </c>
      <c r="AQ74" s="152" t="str">
        <f>IF(AP74="","",_xll.qlSimpleQuoteSetValue(AP74,S74/100))</f>
        <v/>
      </c>
      <c r="AR74" s="152" t="str">
        <f>IF(U74="","",_xll.qlSimpleQuote(U74,V74,,Permanent,Trigger,ObjectOverwrite))</f>
        <v>EURONOIS23M=#0001</v>
      </c>
      <c r="AS74" s="152">
        <f>IF(AR74="","",_xll.qlSimpleQuoteSetValue(AR74,V74/100))</f>
        <v>0.1259713732676295</v>
      </c>
    </row>
    <row r="75" spans="1:45" x14ac:dyDescent="0.2">
      <c r="A75" s="206"/>
      <c r="B75" s="56" t="s">
        <v>24</v>
      </c>
      <c r="C75" s="96" t="str">
        <f>IF(Contribute="abcd",IF($E$2&lt;&gt;-1,_xll.RtContribute(SourceAlias,I75,Fields,J75:K75,"SCOPE:SERVER"),_xll.RtContribute(SourceAlias,"DDS_INSERT_S",$E$2:$G$2,I75:K75,"SCOPE:SERVER FTC:ALL")),"stopped")</f>
        <v>stopped</v>
      </c>
      <c r="D75" s="156" t="s">
        <v>48</v>
      </c>
      <c r="E75" s="96" t="s">
        <v>48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31" t="str">
        <v>EUR1MSW2Y=</v>
      </c>
      <c r="J75" s="132">
        <f>IF(I75="","",'1M Pricing'!$I75*100)</f>
        <v>-8.0000000058365939E-2</v>
      </c>
      <c r="K75" s="132">
        <f t="shared" si="6"/>
        <v>-8.0000000058365939E-2</v>
      </c>
      <c r="L75" s="133" t="str">
        <v/>
      </c>
      <c r="M75" s="132" t="str">
        <f>IF(L75="","",'3M Pricing'!$I75*100)</f>
        <v/>
      </c>
      <c r="N75" s="132" t="str">
        <f t="shared" si="7"/>
        <v/>
      </c>
      <c r="O75" s="133" t="str">
        <v/>
      </c>
      <c r="P75" s="132" t="str">
        <f>IF(O75="","",'6M Pricing'!$I75*100)</f>
        <v/>
      </c>
      <c r="Q75" s="132" t="str">
        <f t="shared" si="8"/>
        <v/>
      </c>
      <c r="R75" s="133" t="str">
        <v/>
      </c>
      <c r="S75" s="132" t="str">
        <f>IF(R75="","",'1Y Pricing'!$I75*100)</f>
        <v/>
      </c>
      <c r="T75" s="132" t="str">
        <f t="shared" si="9"/>
        <v/>
      </c>
      <c r="U75" s="131" t="str">
        <v>EURONOIS2Y=</v>
      </c>
      <c r="V75" s="132">
        <f>IF(U75="","",'ON Pricing'!$I75*100)</f>
        <v>-0.12399999999998358</v>
      </c>
      <c r="W75" s="132">
        <f t="shared" si="10"/>
        <v>-0.12399999999998358</v>
      </c>
      <c r="Y75" s="164" t="e">
        <f>IF($C75=" ","",ROUND(ABS(_xll.RtGet(SourceAlias,$I75,BID)-J75),4))</f>
        <v>#VALUE!</v>
      </c>
      <c r="Z75" s="164" t="e">
        <f>IF($C75=" ","",ROUND(ABS(_xll.RtGet(SourceAlias,$I75,ASK)-K75),4))</f>
        <v>#VALUE!</v>
      </c>
      <c r="AA75" s="164" t="str">
        <f>IF($D75=" ","",ROUND(ABS(_xll.RtGet(SourceAlias,$L75,BID)-M75),4))</f>
        <v/>
      </c>
      <c r="AB75" s="164" t="str">
        <f>IF($D75=" ","",ROUND(ABS(_xll.RtGet(SourceAlias,$L75,ASK)-N75),4))</f>
        <v/>
      </c>
      <c r="AC75" s="164" t="str">
        <f>IF($E75=" ","",ROUND(ABS(_xll.RtGet(SourceAlias,$O75,BID)-P75),4))</f>
        <v/>
      </c>
      <c r="AD75" s="164" t="str">
        <f>IF($E75=" ","",ROUND(ABS(_xll.RtGet(SourceAlias,$O75,ASK)-Q75),4))</f>
        <v/>
      </c>
      <c r="AE75" s="164" t="str">
        <f>IF($F75=" ","",ROUND(ABS(_xll.RtGet(SourceAlias,$R75,BID)-S75),4))</f>
        <v/>
      </c>
      <c r="AF75" s="164" t="str">
        <f>IF($F75=" ","",ROUND(ABS(_xll.RtGet(SourceAlias,$R75,ASK)-T75),4))</f>
        <v/>
      </c>
      <c r="AG75" s="164" t="e">
        <f>IF($G75=" ","",ROUND(ABS(_xll.RtGet(SourceAlias,$U75,BID)-V75),4))</f>
        <v>#VALUE!</v>
      </c>
      <c r="AH75" s="164" t="e">
        <f>IF($G75=" ","",ROUND(ABS(_xll.RtGet(SourceAlias,$U75,ASK)-W75),4))</f>
        <v>#VALUE!</v>
      </c>
      <c r="AJ75" s="152" t="str">
        <f>IF(I75="","",_xll.qlSimpleQuote(I75,J75,,Permanent,Trigger,ObjectOverwrite))</f>
        <v>EUR1MSW2Y=#0001</v>
      </c>
      <c r="AK75" s="152">
        <f>IF(AJ75="","",_xll.qlSimpleQuoteSetValue(AJ75,J75/100))</f>
        <v>0</v>
      </c>
      <c r="AL75" s="152" t="str">
        <f>IF(L75="","",_xll.qlSimpleQuote(L75,M75,,Permanent,Trigger,ObjectOverwrite))</f>
        <v/>
      </c>
      <c r="AM75" s="152" t="str">
        <f>IF(AL75="","",_xll.qlSimpleQuoteSetValue(AL75,M75/100))</f>
        <v/>
      </c>
      <c r="AN75" s="152" t="str">
        <f>IF(O75="","",_xll.qlSimpleQuote(O75,P75,,Permanent,Trigger,ObjectOverwrite))</f>
        <v/>
      </c>
      <c r="AO75" s="152" t="str">
        <f>IF(AN75="","",_xll.qlSimpleQuoteSetValue(AN75,P75/100))</f>
        <v/>
      </c>
      <c r="AP75" s="152" t="str">
        <f>IF(R75="","",_xll.qlSimpleQuote(R75,S75,,Permanent,Trigger,ObjectOverwrite))</f>
        <v/>
      </c>
      <c r="AQ75" s="152" t="str">
        <f>IF(AP75="","",_xll.qlSimpleQuoteSetValue(AP75,S75/100))</f>
        <v/>
      </c>
      <c r="AR75" s="152" t="str">
        <f>IF(U75="","",_xll.qlSimpleQuote(U75,V75,,Permanent,Trigger,ObjectOverwrite))</f>
        <v>EURONOIS2Y=#0001</v>
      </c>
      <c r="AS75" s="152">
        <f>IF(AR75="","",_xll.qlSimpleQuoteSetValue(AR75,V75/100))</f>
        <v>0.12275999999998374</v>
      </c>
    </row>
    <row r="76" spans="1:45" x14ac:dyDescent="0.2">
      <c r="A76" s="206"/>
      <c r="B76" s="56" t="s">
        <v>158</v>
      </c>
      <c r="C76" s="96" t="str">
        <f>IF(Contribute="abcd",IF($E$2&lt;&gt;-1,_xll.RtContribute(SourceAlias,I76,Fields,J76:K76,"SCOPE:SERVER"),_xll.RtContribute(SourceAlias,"DDS_INSERT_S",$E$2:$G$2,I76:K76,"SCOPE:SERVER FTC:ALL")),"stopped")</f>
        <v>stopped</v>
      </c>
      <c r="D76" s="156" t="s">
        <v>48</v>
      </c>
      <c r="E76" s="96" t="s">
        <v>48</v>
      </c>
      <c r="F76" s="96" t="s">
        <v>48</v>
      </c>
      <c r="G76" s="157" t="s">
        <v>48</v>
      </c>
      <c r="H76" s="3" t="s">
        <v>48</v>
      </c>
      <c r="I76" s="131" t="str">
        <v>EUR1MSW2Y3M=</v>
      </c>
      <c r="J76" s="132">
        <f>IF(I76="","",'1M Pricing'!$I76*100)</f>
        <v>-6.6292980334229742E-2</v>
      </c>
      <c r="K76" s="132">
        <f t="shared" si="6"/>
        <v>-6.6292980334229742E-2</v>
      </c>
      <c r="L76" s="133" t="str">
        <v/>
      </c>
      <c r="M76" s="132" t="str">
        <f>IF(L76="","",'3M Pricing'!$I76*100)</f>
        <v/>
      </c>
      <c r="N76" s="132" t="str">
        <f t="shared" si="7"/>
        <v/>
      </c>
      <c r="O76" s="133" t="str">
        <v/>
      </c>
      <c r="P76" s="132" t="str">
        <f>IF(O76="","",'6M Pricing'!$I76*100)</f>
        <v/>
      </c>
      <c r="Q76" s="132" t="str">
        <f t="shared" si="8"/>
        <v/>
      </c>
      <c r="R76" s="133" t="str">
        <v/>
      </c>
      <c r="S76" s="132" t="str">
        <f>IF(R76="","",'1Y Pricing'!$I76*100)</f>
        <v/>
      </c>
      <c r="T76" s="132" t="str">
        <f t="shared" si="9"/>
        <v/>
      </c>
      <c r="U76" s="131" t="str">
        <v/>
      </c>
      <c r="V76" s="132" t="str">
        <f>IF(U76="","",'ON Pricing'!$I76*100)</f>
        <v/>
      </c>
      <c r="W76" s="132" t="str">
        <f t="shared" si="10"/>
        <v/>
      </c>
      <c r="Y76" s="164" t="e">
        <f>IF($C76=" ","",ROUND(ABS(_xll.RtGet(SourceAlias,$I76,BID)-J76),4))</f>
        <v>#VALUE!</v>
      </c>
      <c r="Z76" s="164" t="e">
        <f>IF($C76=" ","",ROUND(ABS(_xll.RtGet(SourceAlias,$I76,ASK)-K76),4))</f>
        <v>#VALUE!</v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 t="str">
        <f>IF($G76=" ","",ROUND(ABS(_xll.RtGet(SourceAlias,$U76,BID)-V76),4))</f>
        <v/>
      </c>
      <c r="AH76" s="164" t="str">
        <f>IF($G76=" ","",ROUND(ABS(_xll.RtGet(SourceAlias,$U76,ASK)-W76),4))</f>
        <v/>
      </c>
      <c r="AJ76" s="152" t="str">
        <f>IF(I76="","",_xll.qlSimpleQuote(I76,J76,,Permanent,Trigger,ObjectOverwrite))</f>
        <v>EUR1MSW2Y3M=#0001</v>
      </c>
      <c r="AK76" s="152">
        <f>IF(AJ76="","",_xll.qlSimpleQuoteSetValue(AJ76,J76/100))</f>
        <v>0</v>
      </c>
      <c r="AL76" s="152" t="str">
        <f>IF(L76="","",_xll.qlSimpleQuote(L76,M76,,Permanent,Trigger,ObjectOverwrite))</f>
        <v/>
      </c>
      <c r="AM76" s="152" t="str">
        <f>IF(AL76="","",_xll.qlSimpleQuoteSetValue(AL76,M76/100))</f>
        <v/>
      </c>
      <c r="AN76" s="152" t="str">
        <f>IF(O76="","",_xll.qlSimpleQuote(O76,P76,,Permanent,Trigger,ObjectOverwrite))</f>
        <v/>
      </c>
      <c r="AO76" s="152" t="str">
        <f>IF(AN76="","",_xll.qlSimpleQuoteSetValue(AN76,P76/100))</f>
        <v/>
      </c>
      <c r="AP76" s="152" t="str">
        <f>IF(R76="","",_xll.qlSimpleQuote(R76,S76,,Permanent,Trigger,ObjectOverwrite))</f>
        <v/>
      </c>
      <c r="AQ76" s="152" t="str">
        <f>IF(AP76="","",_xll.qlSimpleQuoteSetValue(AP76,S76/100))</f>
        <v/>
      </c>
      <c r="AR76" s="152" t="str">
        <f>IF(U76="","",_xll.qlSimpleQuote(U76,V76,,Permanent,Trigger,ObjectOverwrite))</f>
        <v/>
      </c>
      <c r="AS76" s="152" t="str">
        <f>IF(AR76="","",_xll.qlSimpleQuoteSetValue(AR76,V76/100))</f>
        <v/>
      </c>
    </row>
    <row r="77" spans="1:45" x14ac:dyDescent="0.2">
      <c r="A77" s="206"/>
      <c r="B77" s="56" t="s">
        <v>159</v>
      </c>
      <c r="C77" s="96" t="str">
        <f>IF(Contribute="abcd",IF($E$2&lt;&gt;-1,_xll.RtContribute(SourceAlias,I77,Fields,J77:K77,"SCOPE:SERVER"),_xll.RtContribute(SourceAlias,"DDS_INSERT_S",$E$2:$G$2,I77:K77,"SCOPE:SERVER FTC:ALL")),"stopped")</f>
        <v>stopped</v>
      </c>
      <c r="D77" s="156" t="s">
        <v>48</v>
      </c>
      <c r="E77" s="96" t="s">
        <v>48</v>
      </c>
      <c r="F77" s="96" t="s">
        <v>48</v>
      </c>
      <c r="G77" s="157" t="s">
        <v>48</v>
      </c>
      <c r="H77" s="3" t="s">
        <v>48</v>
      </c>
      <c r="I77" s="131" t="str">
        <v>EUR1MSW2Y6M=</v>
      </c>
      <c r="J77" s="132">
        <f>IF(I77="","",'1M Pricing'!$I77*100)</f>
        <v>-5.0789805676083842E-2</v>
      </c>
      <c r="K77" s="132">
        <f t="shared" si="6"/>
        <v>-5.0789805676083842E-2</v>
      </c>
      <c r="L77" s="133" t="str">
        <v/>
      </c>
      <c r="M77" s="132" t="str">
        <f>IF(L77="","",'3M Pricing'!$I77*100)</f>
        <v/>
      </c>
      <c r="N77" s="132" t="str">
        <f t="shared" si="7"/>
        <v/>
      </c>
      <c r="O77" s="133" t="str">
        <v/>
      </c>
      <c r="P77" s="132" t="str">
        <f>IF(O77="","",'6M Pricing'!$I77*100)</f>
        <v/>
      </c>
      <c r="Q77" s="132" t="str">
        <f t="shared" si="8"/>
        <v/>
      </c>
      <c r="R77" s="133" t="str">
        <v/>
      </c>
      <c r="S77" s="132" t="str">
        <f>IF(R77="","",'1Y Pricing'!$I77*100)</f>
        <v/>
      </c>
      <c r="T77" s="132" t="str">
        <f t="shared" si="9"/>
        <v/>
      </c>
      <c r="U77" s="131" t="str">
        <v/>
      </c>
      <c r="V77" s="132" t="str">
        <f>IF(U77="","",'ON Pricing'!$I77*100)</f>
        <v/>
      </c>
      <c r="W77" s="132" t="str">
        <f t="shared" si="10"/>
        <v/>
      </c>
      <c r="Y77" s="164" t="e">
        <f>IF($C77=" ","",ROUND(ABS(_xll.RtGet(SourceAlias,$I77,BID)-J77),4))</f>
        <v>#VALUE!</v>
      </c>
      <c r="Z77" s="164" t="e">
        <f>IF($C77=" ","",ROUND(ABS(_xll.RtGet(SourceAlias,$I77,ASK)-K77),4))</f>
        <v>#VALUE!</v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 t="str">
        <f>IF($G77=" ","",ROUND(ABS(_xll.RtGet(SourceAlias,$U77,BID)-V77),4))</f>
        <v/>
      </c>
      <c r="AH77" s="164" t="str">
        <f>IF($G77=" ","",ROUND(ABS(_xll.RtGet(SourceAlias,$U77,ASK)-W77),4))</f>
        <v/>
      </c>
      <c r="AJ77" s="152" t="str">
        <f>IF(I77="","",_xll.qlSimpleQuote(I77,J77,,Permanent,Trigger,ObjectOverwrite))</f>
        <v>EUR1MSW2Y6M=#0001</v>
      </c>
      <c r="AK77" s="152">
        <f>IF(AJ77="","",_xll.qlSimpleQuoteSetValue(AJ77,J77/100))</f>
        <v>0</v>
      </c>
      <c r="AL77" s="152" t="str">
        <f>IF(L77="","",_xll.qlSimpleQuote(L77,M77,,Permanent,Trigger,ObjectOverwrite))</f>
        <v/>
      </c>
      <c r="AM77" s="152" t="str">
        <f>IF(AL77="","",_xll.qlSimpleQuoteSetValue(AL77,M77/100))</f>
        <v/>
      </c>
      <c r="AN77" s="152" t="str">
        <f>IF(O77="","",_xll.qlSimpleQuote(O77,P77,,Permanent,Trigger,ObjectOverwrite))</f>
        <v/>
      </c>
      <c r="AO77" s="152" t="str">
        <f>IF(AN77="","",_xll.qlSimpleQuoteSetValue(AN77,P77/100))</f>
        <v/>
      </c>
      <c r="AP77" s="152" t="str">
        <f>IF(R77="","",_xll.qlSimpleQuote(R77,S77,,Permanent,Trigger,ObjectOverwrite))</f>
        <v/>
      </c>
      <c r="AQ77" s="152" t="str">
        <f>IF(AP77="","",_xll.qlSimpleQuoteSetValue(AP77,S77/100))</f>
        <v/>
      </c>
      <c r="AR77" s="152" t="str">
        <f>IF(U77="","",_xll.qlSimpleQuote(U77,V77,,Permanent,Trigger,ObjectOverwrite))</f>
        <v/>
      </c>
      <c r="AS77" s="152" t="str">
        <f>IF(AR77="","",_xll.qlSimpleQuoteSetValue(AR77,V77/100))</f>
        <v/>
      </c>
    </row>
    <row r="78" spans="1:45" x14ac:dyDescent="0.2">
      <c r="A78" s="206"/>
      <c r="B78" s="56" t="s">
        <v>160</v>
      </c>
      <c r="C78" s="96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56" t="s">
        <v>48</v>
      </c>
      <c r="E78" s="96" t="s">
        <v>48</v>
      </c>
      <c r="F78" s="96" t="s">
        <v>48</v>
      </c>
      <c r="G78" s="157" t="s">
        <v>48</v>
      </c>
      <c r="H78" s="3" t="s">
        <v>48</v>
      </c>
      <c r="I78" s="131" t="str">
        <v>EUR1MSW2Y9M=</v>
      </c>
      <c r="J78" s="132">
        <f>IF(I78="","",'1M Pricing'!$I78*100)</f>
        <v>-3.2875005250555908E-2</v>
      </c>
      <c r="K78" s="132">
        <f t="shared" si="6"/>
        <v>-3.2875005250555908E-2</v>
      </c>
      <c r="L78" s="133" t="str">
        <v/>
      </c>
      <c r="M78" s="132" t="str">
        <f>IF(L78="","",'3M Pricing'!$I78*100)</f>
        <v/>
      </c>
      <c r="N78" s="132" t="str">
        <f t="shared" si="7"/>
        <v/>
      </c>
      <c r="O78" s="133" t="str">
        <v/>
      </c>
      <c r="P78" s="132" t="str">
        <f>IF(O78="","",'6M Pricing'!$I78*100)</f>
        <v/>
      </c>
      <c r="Q78" s="132" t="str">
        <f t="shared" si="8"/>
        <v/>
      </c>
      <c r="R78" s="133" t="str">
        <v/>
      </c>
      <c r="S78" s="132" t="str">
        <f>IF(R78="","",'1Y Pricing'!$I78*100)</f>
        <v/>
      </c>
      <c r="T78" s="132" t="str">
        <f t="shared" si="9"/>
        <v/>
      </c>
      <c r="U78" s="131" t="str">
        <v/>
      </c>
      <c r="V78" s="132" t="str">
        <f>IF(U78="","",'ON Pricing'!$I78*100)</f>
        <v/>
      </c>
      <c r="W78" s="132" t="str">
        <f t="shared" si="10"/>
        <v/>
      </c>
      <c r="Y78" s="164" t="e">
        <f>IF($C78=" ","",ROUND(ABS(_xll.RtGet(SourceAlias,$I78,BID)-J78),4))</f>
        <v>#VALUE!</v>
      </c>
      <c r="Z78" s="164" t="e">
        <f>IF($C78=" ","",ROUND(ABS(_xll.RtGet(SourceAlias,$I78,ASK)-K78),4))</f>
        <v>#VALUE!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 t="str">
        <f>IF($G78=" ","",ROUND(ABS(_xll.RtGet(SourceAlias,$U78,BID)-V78),4))</f>
        <v/>
      </c>
      <c r="AH78" s="164" t="str">
        <f>IF($G78=" ","",ROUND(ABS(_xll.RtGet(SourceAlias,$U78,ASK)-W78),4))</f>
        <v/>
      </c>
      <c r="AJ78" s="152" t="str">
        <f>IF(I78="","",_xll.qlSimpleQuote(I78,J78,,Permanent,Trigger,ObjectOverwrite))</f>
        <v>EUR1MSW2Y9M=#0001</v>
      </c>
      <c r="AK78" s="152">
        <f>IF(AJ78="","",_xll.qlSimpleQuoteSetValue(AJ78,J78/100))</f>
        <v>0</v>
      </c>
      <c r="AL78" s="152" t="str">
        <f>IF(L78="","",_xll.qlSimpleQuote(L78,M78,,Permanent,Trigger,ObjectOverwrite))</f>
        <v/>
      </c>
      <c r="AM78" s="152" t="str">
        <f>IF(AL78="","",_xll.qlSimpleQuoteSetValue(AL78,M78/100))</f>
        <v/>
      </c>
      <c r="AN78" s="152" t="str">
        <f>IF(O78="","",_xll.qlSimpleQuote(O78,P78,,Permanent,Trigger,ObjectOverwrite))</f>
        <v/>
      </c>
      <c r="AO78" s="152" t="str">
        <f>IF(AN78="","",_xll.qlSimpleQuoteSetValue(AN78,P78/100))</f>
        <v/>
      </c>
      <c r="AP78" s="152" t="str">
        <f>IF(R78="","",_xll.qlSimpleQuote(R78,S78,,Permanent,Trigger,ObjectOverwrite))</f>
        <v/>
      </c>
      <c r="AQ78" s="152" t="str">
        <f>IF(AP78="","",_xll.qlSimpleQuoteSetValue(AP78,S78/100))</f>
        <v/>
      </c>
      <c r="AR78" s="152" t="str">
        <f>IF(U78="","",_xll.qlSimpleQuote(U78,V78,,Permanent,Trigger,ObjectOverwrite))</f>
        <v/>
      </c>
      <c r="AS78" s="152" t="str">
        <f>IF(AR78="","",_xll.qlSimpleQuoteSetValue(AR78,V78/100))</f>
        <v/>
      </c>
    </row>
    <row r="79" spans="1:45" x14ac:dyDescent="0.2">
      <c r="A79" s="206"/>
      <c r="B79" s="56" t="s">
        <v>25</v>
      </c>
      <c r="C79" s="96" t="str">
        <f>IF(Contribute="abcd",IF($E$2&lt;&gt;-1,_xll.RtContribute(SourceAlias,I79,Fields,J79:K79,"SCOPE:SERVER"),_xll.RtContribute(SourceAlias,"DDS_INSERT_S",$E$2:$G$2,I79:K79,"SCOPE:SERVER FTC:ALL")),"stopped")</f>
        <v>stopped</v>
      </c>
      <c r="D79" s="96" t="str">
        <f>IF(Contribute="abcd",IF($E$2&lt;&gt;-1,_xll.RtContribute(SourceAlias,L79,Fields,M79:N79,"SCOPE:SERVER"),_xll.RtContribute(SourceAlias,"DDS_INSERT_S",$E$2:$G$2,L79:N79,"SCOPE:SERVER FTC:ALL")),"stopped")</f>
        <v>stopped</v>
      </c>
      <c r="E79" s="96" t="str">
        <f>IF(Contribute="abcd",IF($E$2&lt;&gt;-1,_xll.RtContribute(SourceAlias,O79,Fields,P79:Q79,"SCOPE:SERVER"),_xll.RtContribute(SourceAlias,"DDS_INSERT_S",$E$2:$G$2,O79:Q79,"SCOPE:SERVER FTC:ALL")),"stopped")</f>
        <v>stopped</v>
      </c>
      <c r="F79" s="96" t="str">
        <f>IF(Contribute="abcd",IF($E$2&lt;&gt;-1,_xll.RtContribute(SourceAlias,R79,Fields,S79:T79,"SCOPE:SERVER"),_xll.RtContribute(SourceAlias,"DDS_INSERT_S",$E$2:$G$2,S79:T79,"SCOPE:SERVER FTC:ALL")),"stopped")</f>
        <v>stopped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1" t="str">
        <v>EUR1MSW3Y=</v>
      </c>
      <c r="J79" s="136">
        <f>IF(I79="","",'1M Pricing'!$I79*100)</f>
        <v>-1.1999999999926852E-2</v>
      </c>
      <c r="K79" s="136">
        <f t="shared" si="6"/>
        <v>-1.1999999999926852E-2</v>
      </c>
      <c r="L79" s="131" t="str">
        <v>EUR3MSW3Y=</v>
      </c>
      <c r="M79" s="136">
        <f>IF(L79="","",'3M Pricing'!$I79*100)</f>
        <v>8.2999999974707916E-2</v>
      </c>
      <c r="N79" s="132">
        <f t="shared" si="7"/>
        <v>8.2999999974707916E-2</v>
      </c>
      <c r="O79" s="131" t="str">
        <v>EUR6MSW3Y=</v>
      </c>
      <c r="P79" s="132">
        <f>IF(O79="","",'6M Pricing'!$I79*100)</f>
        <v>0.17500000000926325</v>
      </c>
      <c r="Q79" s="132">
        <f t="shared" si="8"/>
        <v>0.17500000000926325</v>
      </c>
      <c r="R79" s="131" t="str">
        <v>EUR1YSW3Y=</v>
      </c>
      <c r="S79" s="132">
        <f>IF(R79="","",'1Y Pricing'!$I79*100)</f>
        <v>0.30800000000231409</v>
      </c>
      <c r="T79" s="132">
        <f t="shared" si="9"/>
        <v>0.30800000000231409</v>
      </c>
      <c r="U79" s="131" t="str">
        <v>EURONOIS3Y=</v>
      </c>
      <c r="V79" s="136">
        <f>IF(U79="","",'ON Pricing'!$I79*100)</f>
        <v>-6.0999999999433591E-2</v>
      </c>
      <c r="W79" s="136">
        <f t="shared" si="10"/>
        <v>-6.0999999999433591E-2</v>
      </c>
      <c r="Y79" s="165" t="e">
        <f>IF($C79=" ","",ROUND(ABS(_xll.RtGet(SourceAlias,$I79,BID)-J79),4))</f>
        <v>#VALUE!</v>
      </c>
      <c r="Z79" s="165" t="e">
        <f>IF($C79=" ","",ROUND(ABS(_xll.RtGet(SourceAlias,$I79,ASK)-K79),4))</f>
        <v>#VALUE!</v>
      </c>
      <c r="AA79" s="165" t="e">
        <f>IF($D79=" ","",ROUND(ABS(_xll.RtGet(SourceAlias,$L79,BID)-M79),4))</f>
        <v>#VALUE!</v>
      </c>
      <c r="AB79" s="165" t="e">
        <f>IF($D79=" ","",ROUND(ABS(_xll.RtGet(SourceAlias,$L79,ASK)-N79),4))</f>
        <v>#VALUE!</v>
      </c>
      <c r="AC79" s="165" t="e">
        <f>IF($E79=" ","",ROUND(ABS(_xll.RtGet(SourceAlias,$O79,BID)-P79),4))</f>
        <v>#VALUE!</v>
      </c>
      <c r="AD79" s="165" t="e">
        <f>IF($E79=" ","",ROUND(ABS(_xll.RtGet(SourceAlias,$O79,ASK)-Q79),4))</f>
        <v>#VALUE!</v>
      </c>
      <c r="AE79" s="165" t="e">
        <f>IF($F79=" ","",ROUND(ABS(_xll.RtGet(SourceAlias,$R79,BID)-S79),4))</f>
        <v>#VALUE!</v>
      </c>
      <c r="AF79" s="165" t="e">
        <f>IF($F79=" ","",ROUND(ABS(_xll.RtGet(SourceAlias,$R79,ASK)-T79),4))</f>
        <v>#VALUE!</v>
      </c>
      <c r="AG79" s="165" t="e">
        <f>IF($G79=" ","",ROUND(ABS(_xll.RtGet(SourceAlias,$U79,BID)-V79),4))</f>
        <v>#VALUE!</v>
      </c>
      <c r="AH79" s="165" t="e">
        <f>IF($G79=" ","",ROUND(ABS(_xll.RtGet(SourceAlias,$U79,ASK)-W79),4))</f>
        <v>#VALUE!</v>
      </c>
      <c r="AJ79" s="152" t="str">
        <f>IF(I79="","",_xll.qlSimpleQuote(I79,J79,,Permanent,Trigger,ObjectOverwrite))</f>
        <v>EUR1MSW3Y=#0001</v>
      </c>
      <c r="AK79" s="152">
        <f>IF(AJ79="","",_xll.qlSimpleQuoteSetValue(AJ79,J79/100))</f>
        <v>0</v>
      </c>
      <c r="AL79" s="152" t="str">
        <f>IF(L79="","",_xll.qlSimpleQuote(L79,M79,,Permanent,Trigger,ObjectOverwrite))</f>
        <v>EUR3MSW3Y=#0001</v>
      </c>
      <c r="AM79" s="152">
        <f>IF(AL79="","",_xll.qlSimpleQuoteSetValue(AL79,M79/100))</f>
        <v>-8.2169999974960842E-2</v>
      </c>
      <c r="AN79" s="152" t="str">
        <f>IF(O79="","",_xll.qlSimpleQuote(O79,P79,,Permanent,Trigger,ObjectOverwrite))</f>
        <v>EUR6MSW3Y=#0001</v>
      </c>
      <c r="AO79" s="152">
        <f>IF(AN79="","",_xll.qlSimpleQuoteSetValue(AN79,P79/100))</f>
        <v>-0.17325000000917062</v>
      </c>
      <c r="AP79" s="152" t="str">
        <f>IF(R79="","",_xll.qlSimpleQuote(R79,S79,,Permanent,Trigger,ObjectOverwrite))</f>
        <v>EUR1YSW3Y=#0001</v>
      </c>
      <c r="AQ79" s="152">
        <f>IF(AP79="","",_xll.qlSimpleQuoteSetValue(AP79,S79/100))</f>
        <v>-0.30492000000229097</v>
      </c>
      <c r="AR79" s="152" t="str">
        <f>IF(U79="","",_xll.qlSimpleQuote(U79,V79,,Permanent,Trigger,ObjectOverwrite))</f>
        <v>EURONOIS3Y=#0001</v>
      </c>
      <c r="AS79" s="152">
        <f>IF(AR79="","",_xll.qlSimpleQuoteSetValue(AR79,V79/100))</f>
        <v>6.0389999999439253E-2</v>
      </c>
    </row>
    <row r="80" spans="1:45" x14ac:dyDescent="0.2">
      <c r="A80" s="206"/>
      <c r="B80" s="56" t="s">
        <v>26</v>
      </c>
      <c r="C80" s="152" t="str">
        <f>IF(Contribute="abcd",IF($E$2&lt;&gt;-1,_xll.RtContribute(SourceAlias,I80,Fields,J80:K80,"SCOPE:SERVER"),_xll.RtContribute(SourceAlias,"DDS_INSERT_S",$E$2:$G$2,I80:K80,"SCOPE:SERVER FTC:ALL")),"stopped")</f>
        <v>stopped</v>
      </c>
      <c r="D80" s="161" t="str">
        <f>IF(Contribute="abcd",IF($E$2&lt;&gt;-1,_xll.RtContribute(SourceAlias,L80,Fields,M80:N80,"SCOPE:SERVER"),_xll.RtContribute(SourceAlias,"DDS_INSERT_S",$E$2:$G$2,L80:N80,"SCOPE:SERVER FTC:ALL")),"stopped")</f>
        <v>stopped</v>
      </c>
      <c r="E80" s="161" t="str">
        <f>IF(Contribute="abcd",IF($E$2&lt;&gt;-1,_xll.RtContribute(SourceAlias,O80,Fields,P80:Q80,"SCOPE:SERVER"),_xll.RtContribute(SourceAlias,"DDS_INSERT_S",$E$2:$G$2,O80:Q80,"SCOPE:SERVER FTC:ALL")),"stopped")</f>
        <v>stopped</v>
      </c>
      <c r="F80" s="152" t="str">
        <f>IF(Contribute="abcd",IF($E$2&lt;&gt;-1,_xll.RtContribute(SourceAlias,R80,Fields,S80:T80,"SCOPE:SERVER"),_xll.RtContribute(SourceAlias,"DDS_INSERT_S",$E$2:$G$2,S80:T80,"SCOPE:SERVER FTC:ALL")),"stopped")</f>
        <v>stopped</v>
      </c>
      <c r="G80" s="152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1" t="str">
        <v>EUR1MSW4Y=</v>
      </c>
      <c r="J80" s="136">
        <f>IF(I80="","",'1M Pricing'!$I80*100)</f>
        <v>9.1999999939937155E-2</v>
      </c>
      <c r="K80" s="136">
        <f t="shared" si="6"/>
        <v>9.1999999939937155E-2</v>
      </c>
      <c r="L80" s="131" t="str">
        <v>EUR3MSW4Y=</v>
      </c>
      <c r="M80" s="136">
        <f>IF(L80="","",'3M Pricing'!$I80*100)</f>
        <v>0.19500000000056159</v>
      </c>
      <c r="N80" s="132">
        <f t="shared" si="7"/>
        <v>0.19500000000056159</v>
      </c>
      <c r="O80" s="131" t="str">
        <v>EUR6MSW4Y=</v>
      </c>
      <c r="P80" s="132">
        <f>IF(O80="","",'6M Pricing'!$I80*100)</f>
        <v>0.29099999996992482</v>
      </c>
      <c r="Q80" s="132">
        <f t="shared" si="8"/>
        <v>0.29099999996992482</v>
      </c>
      <c r="R80" s="131" t="str">
        <v>EUR1YSW4Y=</v>
      </c>
      <c r="S80" s="132">
        <f>IF(R80="","",'1Y Pricing'!$I80*100)</f>
        <v>0.42599999999999988</v>
      </c>
      <c r="T80" s="132">
        <f t="shared" si="9"/>
        <v>0.42599999999999988</v>
      </c>
      <c r="U80" s="131" t="str">
        <v>EURONOIS4Y=</v>
      </c>
      <c r="V80" s="136">
        <f>IF(U80="","",'ON Pricing'!$I80*100)</f>
        <v>4.300000001733395E-2</v>
      </c>
      <c r="W80" s="136">
        <f t="shared" si="10"/>
        <v>4.300000001733395E-2</v>
      </c>
      <c r="Y80" s="165" t="e">
        <f>IF($C80=" ","",ROUND(ABS(_xll.RtGet(SourceAlias,$I80,BID)-J80),4))</f>
        <v>#VALUE!</v>
      </c>
      <c r="Z80" s="165" t="e">
        <f>IF($C80=" ","",ROUND(ABS(_xll.RtGet(SourceAlias,$I80,ASK)-K80),4))</f>
        <v>#VALUE!</v>
      </c>
      <c r="AA80" s="165" t="e">
        <f>IF($D80=" ","",ROUND(ABS(_xll.RtGet(SourceAlias,$L80,BID)-M80),4))</f>
        <v>#VALUE!</v>
      </c>
      <c r="AB80" s="165" t="e">
        <f>IF($D80=" ","",ROUND(ABS(_xll.RtGet(SourceAlias,$L80,ASK)-N80),4))</f>
        <v>#VALUE!</v>
      </c>
      <c r="AC80" s="165" t="e">
        <f>IF($E80=" ","",ROUND(ABS(_xll.RtGet(SourceAlias,$O80,BID)-P80),4))</f>
        <v>#VALUE!</v>
      </c>
      <c r="AD80" s="165" t="e">
        <f>IF($E80=" ","",ROUND(ABS(_xll.RtGet(SourceAlias,$O80,ASK)-Q80),4))</f>
        <v>#VALUE!</v>
      </c>
      <c r="AE80" s="165" t="e">
        <f>IF($F80=" ","",ROUND(ABS(_xll.RtGet(SourceAlias,$R80,BID)-S80),4))</f>
        <v>#VALUE!</v>
      </c>
      <c r="AF80" s="165" t="e">
        <f>IF($F80=" ","",ROUND(ABS(_xll.RtGet(SourceAlias,$R80,ASK)-T80),4))</f>
        <v>#VALUE!</v>
      </c>
      <c r="AG80" s="165" t="e">
        <f>IF($G80=" ","",ROUND(ABS(_xll.RtGet(SourceAlias,$U80,BID)-V80),4))</f>
        <v>#VALUE!</v>
      </c>
      <c r="AH80" s="165" t="e">
        <f>IF($G80=" ","",ROUND(ABS(_xll.RtGet(SourceAlias,$U80,ASK)-W80),4))</f>
        <v>#VALUE!</v>
      </c>
      <c r="AJ80" s="152" t="str">
        <f>IF(I80="","",_xll.qlSimpleQuote(I80,J80,,Permanent,Trigger,ObjectOverwrite))</f>
        <v>EUR1MSW4Y=#0001</v>
      </c>
      <c r="AK80" s="152">
        <f>IF(AJ80="","",_xll.qlSimpleQuoteSetValue(AJ80,J80/100))</f>
        <v>0</v>
      </c>
      <c r="AL80" s="152" t="str">
        <f>IF(L80="","",_xll.qlSimpleQuote(L80,M80,,Permanent,Trigger,ObjectOverwrite))</f>
        <v>EUR3MSW4Y=#0001</v>
      </c>
      <c r="AM80" s="152">
        <f>IF(AL80="","",_xll.qlSimpleQuoteSetValue(AL80,M80/100))</f>
        <v>-0.19305000000055597</v>
      </c>
      <c r="AN80" s="152" t="str">
        <f>IF(O80="","",_xll.qlSimpleQuote(O80,P80,,Permanent,Trigger,ObjectOverwrite))</f>
        <v>EUR6MSW4Y=#0001</v>
      </c>
      <c r="AO80" s="152">
        <f>IF(AN80="","",_xll.qlSimpleQuoteSetValue(AN80,P80/100))</f>
        <v>-0.28808999997022555</v>
      </c>
      <c r="AP80" s="152" t="str">
        <f>IF(R80="","",_xll.qlSimpleQuote(R80,S80,,Permanent,Trigger,ObjectOverwrite))</f>
        <v>EUR1YSW4Y=#0001</v>
      </c>
      <c r="AQ80" s="152">
        <f>IF(AP80="","",_xll.qlSimpleQuoteSetValue(AP80,S80/100))</f>
        <v>-0.42173999999999989</v>
      </c>
      <c r="AR80" s="152" t="str">
        <f>IF(U80="","",_xll.qlSimpleQuote(U80,V80,,Permanent,Trigger,ObjectOverwrite))</f>
        <v>EURONOIS4Y=#0001</v>
      </c>
      <c r="AS80" s="152">
        <f>IF(AR80="","",_xll.qlSimpleQuoteSetValue(AR80,V80/100))</f>
        <v>-4.257000001716061E-2</v>
      </c>
    </row>
    <row r="81" spans="1:45" x14ac:dyDescent="0.2">
      <c r="A81" s="206"/>
      <c r="B81" s="56" t="s">
        <v>27</v>
      </c>
      <c r="C81" s="152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61" t="str">
        <f>IF(Contribute="abcd",IF($E$2&lt;&gt;-1,_xll.RtContribute(SourceAlias,L81,Fields,M81:N81,"SCOPE:SERVER"),_xll.RtContribute(SourceAlias,"DDS_INSERT_S",$E$2:$G$2,L81:N81,"SCOPE:SERVER FTC:ALL")),"stopped")</f>
        <v>stopped</v>
      </c>
      <c r="E81" s="161" t="str">
        <f>IF(Contribute="abcd",IF($E$2&lt;&gt;-1,_xll.RtContribute(SourceAlias,O81,Fields,P81:Q81,"SCOPE:SERVER"),_xll.RtContribute(SourceAlias,"DDS_INSERT_S",$E$2:$G$2,O81:Q81,"SCOPE:SERVER FTC:ALL")),"stopped")</f>
        <v>stopped</v>
      </c>
      <c r="F81" s="152" t="str">
        <f>IF(Contribute="abcd",IF($E$2&lt;&gt;-1,_xll.RtContribute(SourceAlias,R81,Fields,S81:T81,"SCOPE:SERVER"),_xll.RtContribute(SourceAlias,"DDS_INSERT_S",$E$2:$G$2,S81:T81,"SCOPE:SERVER FTC:ALL")),"stopped")</f>
        <v>stopped</v>
      </c>
      <c r="G81" s="152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1" t="str">
        <v>EUR1MSW5Y=</v>
      </c>
      <c r="J81" s="136">
        <f>IF(I81="","",'1M Pricing'!$I81*100)</f>
        <v>0.21900000000114428</v>
      </c>
      <c r="K81" s="136">
        <f t="shared" si="6"/>
        <v>0.21900000000114428</v>
      </c>
      <c r="L81" s="131" t="str">
        <v>EUR3MSW5Y=</v>
      </c>
      <c r="M81" s="136">
        <f>IF(L81="","",'3M Pricing'!$I81*100)</f>
        <v>0.3240000000014302</v>
      </c>
      <c r="N81" s="132">
        <f t="shared" si="7"/>
        <v>0.3240000000014302</v>
      </c>
      <c r="O81" s="131" t="str">
        <v>EUR6MSW5Y=</v>
      </c>
      <c r="P81" s="132">
        <f>IF(O81="","",'6M Pricing'!$I81*100)</f>
        <v>0.42200000000072391</v>
      </c>
      <c r="Q81" s="132">
        <f t="shared" si="8"/>
        <v>0.42200000000072391</v>
      </c>
      <c r="R81" s="131" t="str">
        <v>EUR1YSW5Y=</v>
      </c>
      <c r="S81" s="132">
        <f>IF(R81="","",'1Y Pricing'!$I81*100)</f>
        <v>0.55700000000000016</v>
      </c>
      <c r="T81" s="132">
        <f t="shared" si="9"/>
        <v>0.55700000000000016</v>
      </c>
      <c r="U81" s="131" t="str">
        <v>EURONOIS5Y=</v>
      </c>
      <c r="V81" s="136">
        <f>IF(U81="","",'ON Pricing'!$I81*100)</f>
        <v>0.16499999998519016</v>
      </c>
      <c r="W81" s="136">
        <f t="shared" si="10"/>
        <v>0.16499999998519016</v>
      </c>
      <c r="Y81" s="165" t="e">
        <f>IF($C81=" ","",ROUND(ABS(_xll.RtGet(SourceAlias,$I81,BID)-J81),4))</f>
        <v>#VALUE!</v>
      </c>
      <c r="Z81" s="165" t="e">
        <f>IF($C81=" ","",ROUND(ABS(_xll.RtGet(SourceAlias,$I81,ASK)-K81),4))</f>
        <v>#VALUE!</v>
      </c>
      <c r="AA81" s="165" t="e">
        <f>IF($D81=" ","",ROUND(ABS(_xll.RtGet(SourceAlias,$L81,BID)-M81),4))</f>
        <v>#VALUE!</v>
      </c>
      <c r="AB81" s="165" t="e">
        <f>IF($D81=" ","",ROUND(ABS(_xll.RtGet(SourceAlias,$L81,ASK)-N81),4))</f>
        <v>#VALUE!</v>
      </c>
      <c r="AC81" s="165" t="e">
        <f>IF($E81=" ","",ROUND(ABS(_xll.RtGet(SourceAlias,$O81,BID)-P81),4))</f>
        <v>#VALUE!</v>
      </c>
      <c r="AD81" s="165" t="e">
        <f>IF($E81=" ","",ROUND(ABS(_xll.RtGet(SourceAlias,$O81,ASK)-Q81),4))</f>
        <v>#VALUE!</v>
      </c>
      <c r="AE81" s="165" t="e">
        <f>IF($F81=" ","",ROUND(ABS(_xll.RtGet(SourceAlias,$R81,BID)-S81),4))</f>
        <v>#VALUE!</v>
      </c>
      <c r="AF81" s="165" t="e">
        <f>IF($F81=" ","",ROUND(ABS(_xll.RtGet(SourceAlias,$R81,ASK)-T81),4))</f>
        <v>#VALUE!</v>
      </c>
      <c r="AG81" s="165" t="e">
        <f>IF($G81=" ","",ROUND(ABS(_xll.RtGet(SourceAlias,$U81,BID)-V81),4))</f>
        <v>#VALUE!</v>
      </c>
      <c r="AH81" s="165" t="e">
        <f>IF($G81=" ","",ROUND(ABS(_xll.RtGet(SourceAlias,$U81,ASK)-W81),4))</f>
        <v>#VALUE!</v>
      </c>
      <c r="AJ81" s="152" t="str">
        <f>IF(I81="","",_xll.qlSimpleQuote(I81,J81,,Permanent,Trigger,ObjectOverwrite))</f>
        <v>EUR1MSW5Y=#0001</v>
      </c>
      <c r="AK81" s="152">
        <f>IF(AJ81="","",_xll.qlSimpleQuoteSetValue(AJ81,J81/100))</f>
        <v>0</v>
      </c>
      <c r="AL81" s="152" t="str">
        <f>IF(L81="","",_xll.qlSimpleQuote(L81,M81,,Permanent,Trigger,ObjectOverwrite))</f>
        <v>EUR3MSW5Y=#0001</v>
      </c>
      <c r="AM81" s="152">
        <f>IF(AL81="","",_xll.qlSimpleQuoteSetValue(AL81,M81/100))</f>
        <v>-0.32076000000141591</v>
      </c>
      <c r="AN81" s="152" t="str">
        <f>IF(O81="","",_xll.qlSimpleQuote(O81,P81,,Permanent,Trigger,ObjectOverwrite))</f>
        <v>EUR6MSW5Y=#0001</v>
      </c>
      <c r="AO81" s="152">
        <f>IF(AN81="","",_xll.qlSimpleQuoteSetValue(AN81,P81/100))</f>
        <v>-0.41778000000071669</v>
      </c>
      <c r="AP81" s="152" t="str">
        <f>IF(R81="","",_xll.qlSimpleQuote(R81,S81,,Permanent,Trigger,ObjectOverwrite))</f>
        <v>EUR1YSW5Y=#0001</v>
      </c>
      <c r="AQ81" s="152">
        <f>IF(AP81="","",_xll.qlSimpleQuoteSetValue(AP81,S81/100))</f>
        <v>-0.5514300000000002</v>
      </c>
      <c r="AR81" s="152" t="str">
        <f>IF(U81="","",_xll.qlSimpleQuote(U81,V81,,Permanent,Trigger,ObjectOverwrite))</f>
        <v>EURONOIS5Y=#0001</v>
      </c>
      <c r="AS81" s="152">
        <f>IF(AR81="","",_xll.qlSimpleQuoteSetValue(AR81,V81/100))</f>
        <v>-0.16334999998533825</v>
      </c>
    </row>
    <row r="82" spans="1:45" x14ac:dyDescent="0.2">
      <c r="A82" s="206"/>
      <c r="B82" s="56" t="s">
        <v>85</v>
      </c>
      <c r="C82" s="152" t="str">
        <f>IF(Contribute="abcd",IF($E$2&lt;&gt;-1,_xll.RtContribute(SourceAlias,I82,Fields,J82:K82,"SCOPE:SERVER"),_xll.RtContribute(SourceAlias,"DDS_INSERT_S",$E$2:$G$2,I82:K82,"SCOPE:SERVER FTC:ALL")),"stopped")</f>
        <v>stopped</v>
      </c>
      <c r="D82" s="161" t="str">
        <f>IF(Contribute="abcd",IF($E$2&lt;&gt;-1,_xll.RtContribute(SourceAlias,L82,Fields,M82:N82,"SCOPE:SERVER"),_xll.RtContribute(SourceAlias,"DDS_INSERT_S",$E$2:$G$2,L82:N82,"SCOPE:SERVER FTC:ALL")),"stopped")</f>
        <v>stopped</v>
      </c>
      <c r="E82" s="161" t="str">
        <f>IF(Contribute="abcd",IF($E$2&lt;&gt;-1,_xll.RtContribute(SourceAlias,O82,Fields,P82:Q82,"SCOPE:SERVER"),_xll.RtContribute(SourceAlias,"DDS_INSERT_S",$E$2:$G$2,O82:Q82,"SCOPE:SERVER FTC:ALL")),"stopped")</f>
        <v>stopped</v>
      </c>
      <c r="F82" s="152" t="str">
        <f>IF(Contribute="abcd",IF($E$2&lt;&gt;-1,_xll.RtContribute(SourceAlias,R82,Fields,S82:T82,"SCOPE:SERVER"),_xll.RtContribute(SourceAlias,"DDS_INSERT_S",$E$2:$G$2,S82:T82,"SCOPE:SERVER FTC:ALL")),"stopped")</f>
        <v>stopped</v>
      </c>
      <c r="G82" s="152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1" t="str">
        <v>EUR1MSW6Y=</v>
      </c>
      <c r="J82" s="136">
        <f>IF(I82="","",'1M Pricing'!$I82*100)</f>
        <v>0.35299999999921716</v>
      </c>
      <c r="K82" s="136">
        <f t="shared" si="6"/>
        <v>0.35299999999921716</v>
      </c>
      <c r="L82" s="131" t="str">
        <v>EUR3MSW6Y=</v>
      </c>
      <c r="M82" s="136">
        <f>IF(L82="","",'3M Pricing'!$I82*100)</f>
        <v>0.45999999999701358</v>
      </c>
      <c r="N82" s="132">
        <f t="shared" si="7"/>
        <v>0.45999999999701358</v>
      </c>
      <c r="O82" s="131" t="str">
        <v>EUR6MSW6Y=</v>
      </c>
      <c r="P82" s="132">
        <f>IF(O82="","",'6M Pricing'!$I82*100)</f>
        <v>0.55699999999796446</v>
      </c>
      <c r="Q82" s="132">
        <f t="shared" si="8"/>
        <v>0.55699999999796446</v>
      </c>
      <c r="R82" s="131" t="str">
        <v>EUR1YSW6Y=</v>
      </c>
      <c r="S82" s="132">
        <f>IF(R82="","",'1Y Pricing'!$I82*100)</f>
        <v>0.6920000000000005</v>
      </c>
      <c r="T82" s="132">
        <f t="shared" si="9"/>
        <v>0.6920000000000005</v>
      </c>
      <c r="U82" s="131" t="str">
        <v>EURONOIS6Y=</v>
      </c>
      <c r="V82" s="136">
        <f>IF(U82="","",'ON Pricing'!$I82*100)</f>
        <v>0.29800000000410426</v>
      </c>
      <c r="W82" s="136">
        <f t="shared" si="10"/>
        <v>0.29800000000410426</v>
      </c>
      <c r="Y82" s="165" t="e">
        <f>IF($C82=" ","",ROUND(ABS(_xll.RtGet(SourceAlias,$I82,BID)-J82),4))</f>
        <v>#VALUE!</v>
      </c>
      <c r="Z82" s="165" t="e">
        <f>IF($C82=" ","",ROUND(ABS(_xll.RtGet(SourceAlias,$I82,ASK)-K82),4))</f>
        <v>#VALUE!</v>
      </c>
      <c r="AA82" s="165" t="e">
        <f>IF($D82=" ","",ROUND(ABS(_xll.RtGet(SourceAlias,$L82,BID)-M82),4))</f>
        <v>#VALUE!</v>
      </c>
      <c r="AB82" s="165" t="e">
        <f>IF($D82=" ","",ROUND(ABS(_xll.RtGet(SourceAlias,$L82,ASK)-N82),4))</f>
        <v>#VALUE!</v>
      </c>
      <c r="AC82" s="165" t="e">
        <f>IF($E82=" ","",ROUND(ABS(_xll.RtGet(SourceAlias,$O82,BID)-P82),4))</f>
        <v>#VALUE!</v>
      </c>
      <c r="AD82" s="165" t="e">
        <f>IF($E82=" ","",ROUND(ABS(_xll.RtGet(SourceAlias,$O82,ASK)-Q82),4))</f>
        <v>#VALUE!</v>
      </c>
      <c r="AE82" s="165" t="e">
        <f>IF($F82=" ","",ROUND(ABS(_xll.RtGet(SourceAlias,$R82,BID)-S82),4))</f>
        <v>#VALUE!</v>
      </c>
      <c r="AF82" s="165" t="e">
        <f>IF($F82=" ","",ROUND(ABS(_xll.RtGet(SourceAlias,$R82,ASK)-T82),4))</f>
        <v>#VALUE!</v>
      </c>
      <c r="AG82" s="165" t="e">
        <f>IF($G82=" ","",ROUND(ABS(_xll.RtGet(SourceAlias,$U82,BID)-V82),4))</f>
        <v>#VALUE!</v>
      </c>
      <c r="AH82" s="165" t="e">
        <f>IF($G82=" ","",ROUND(ABS(_xll.RtGet(SourceAlias,$U82,ASK)-W82),4))</f>
        <v>#VALUE!</v>
      </c>
      <c r="AJ82" s="152" t="str">
        <f>IF(I82="","",_xll.qlSimpleQuote(I82,J82,,Permanent,Trigger,ObjectOverwrite))</f>
        <v>EUR1MSW6Y=#0001</v>
      </c>
      <c r="AK82" s="152">
        <f>IF(AJ82="","",_xll.qlSimpleQuoteSetValue(AJ82,J82/100))</f>
        <v>0</v>
      </c>
      <c r="AL82" s="152" t="str">
        <f>IF(L82="","",_xll.qlSimpleQuote(L82,M82,,Permanent,Trigger,ObjectOverwrite))</f>
        <v>EUR3MSW6Y=#0001</v>
      </c>
      <c r="AM82" s="152">
        <f>IF(AL82="","",_xll.qlSimpleQuoteSetValue(AL82,M82/100))</f>
        <v>-0.45539999999704345</v>
      </c>
      <c r="AN82" s="152" t="str">
        <f>IF(O82="","",_xll.qlSimpleQuote(O82,P82,,Permanent,Trigger,ObjectOverwrite))</f>
        <v>EUR6MSW6Y=#0001</v>
      </c>
      <c r="AO82" s="152">
        <f>IF(AN82="","",_xll.qlSimpleQuoteSetValue(AN82,P82/100))</f>
        <v>-0.55142999999798481</v>
      </c>
      <c r="AP82" s="152" t="str">
        <f>IF(R82="","",_xll.qlSimpleQuote(R82,S82,,Permanent,Trigger,ObjectOverwrite))</f>
        <v>EUR1YSW6Y=#0001</v>
      </c>
      <c r="AQ82" s="152">
        <f>IF(AP82="","",_xll.qlSimpleQuoteSetValue(AP82,S82/100))</f>
        <v>-0.68508000000000047</v>
      </c>
      <c r="AR82" s="152" t="str">
        <f>IF(U82="","",_xll.qlSimpleQuote(U82,V82,,Permanent,Trigger,ObjectOverwrite))</f>
        <v>EURONOIS6Y=#0001</v>
      </c>
      <c r="AS82" s="152">
        <f>IF(AR82="","",_xll.qlSimpleQuoteSetValue(AR82,V82/100))</f>
        <v>-0.2950200000040632</v>
      </c>
    </row>
    <row r="83" spans="1:45" x14ac:dyDescent="0.2">
      <c r="A83" s="206"/>
      <c r="B83" s="56" t="s">
        <v>28</v>
      </c>
      <c r="C83" s="152" t="str">
        <f>IF(Contribute="abcd",IF($E$2&lt;&gt;-1,_xll.RtContribute(SourceAlias,I83,Fields,J83:K83,"SCOPE:SERVER"),_xll.RtContribute(SourceAlias,"DDS_INSERT_S",$E$2:$G$2,I83:K83,"SCOPE:SERVER FTC:ALL")),"stopped")</f>
        <v>stopped</v>
      </c>
      <c r="D83" s="161" t="str">
        <f>IF(Contribute="abcd",IF($E$2&lt;&gt;-1,_xll.RtContribute(SourceAlias,L83,Fields,M83:N83,"SCOPE:SERVER"),_xll.RtContribute(SourceAlias,"DDS_INSERT_S",$E$2:$G$2,L83:N83,"SCOPE:SERVER FTC:ALL")),"stopped")</f>
        <v>stopped</v>
      </c>
      <c r="E83" s="161" t="str">
        <f>IF(Contribute="abcd",IF($E$2&lt;&gt;-1,_xll.RtContribute(SourceAlias,O83,Fields,P83:Q83,"SCOPE:SERVER"),_xll.RtContribute(SourceAlias,"DDS_INSERT_S",$E$2:$G$2,O83:Q83,"SCOPE:SERVER FTC:ALL")),"stopped")</f>
        <v>stopped</v>
      </c>
      <c r="F83" s="152" t="str">
        <f>IF(Contribute="abcd",IF($E$2&lt;&gt;-1,_xll.RtContribute(SourceAlias,R83,Fields,S83:T83,"SCOPE:SERVER"),_xll.RtContribute(SourceAlias,"DDS_INSERT_S",$E$2:$G$2,S83:T83,"SCOPE:SERVER FTC:ALL")),"stopped")</f>
        <v>stopped</v>
      </c>
      <c r="G83" s="152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1" t="str">
        <v>EUR1MSW7Y=</v>
      </c>
      <c r="J83" s="136">
        <f>IF(I83="","",'1M Pricing'!$I83*100)</f>
        <v>0.48999999999881511</v>
      </c>
      <c r="K83" s="136">
        <f t="shared" si="6"/>
        <v>0.48999999999881511</v>
      </c>
      <c r="L83" s="131" t="str">
        <v>EUR3MSW7Y=</v>
      </c>
      <c r="M83" s="136">
        <f>IF(L83="","",'3M Pricing'!$I83*100)</f>
        <v>0.59699999999385267</v>
      </c>
      <c r="N83" s="132">
        <f t="shared" si="7"/>
        <v>0.59699999999385267</v>
      </c>
      <c r="O83" s="131" t="str">
        <v>EUR6MSW7Y=</v>
      </c>
      <c r="P83" s="132">
        <f>IF(O83="","",'6M Pricing'!$I83*100)</f>
        <v>0.69199999998629902</v>
      </c>
      <c r="Q83" s="132">
        <f t="shared" si="8"/>
        <v>0.69199999998629902</v>
      </c>
      <c r="R83" s="131" t="str">
        <v>EUR1YSW7Y=</v>
      </c>
      <c r="S83" s="132">
        <f>IF(R83="","",'1Y Pricing'!$I83*100)</f>
        <v>0.82499999998453433</v>
      </c>
      <c r="T83" s="132">
        <f t="shared" si="9"/>
        <v>0.82499999998453433</v>
      </c>
      <c r="U83" s="131" t="str">
        <v>EURONOIS7Y=</v>
      </c>
      <c r="V83" s="136">
        <f>IF(U83="","",'ON Pricing'!$I83*100)</f>
        <v>0.43400000000380001</v>
      </c>
      <c r="W83" s="136">
        <f t="shared" si="10"/>
        <v>0.43400000000380001</v>
      </c>
      <c r="Y83" s="165" t="e">
        <f>IF($C83=" ","",ROUND(ABS(_xll.RtGet(SourceAlias,$I83,BID)-J83),4))</f>
        <v>#VALUE!</v>
      </c>
      <c r="Z83" s="165" t="e">
        <f>IF($C83=" ","",ROUND(ABS(_xll.RtGet(SourceAlias,$I83,ASK)-K83),4))</f>
        <v>#VALUE!</v>
      </c>
      <c r="AA83" s="165" t="e">
        <f>IF($D83=" ","",ROUND(ABS(_xll.RtGet(SourceAlias,$L83,BID)-M83),4))</f>
        <v>#VALUE!</v>
      </c>
      <c r="AB83" s="165" t="e">
        <f>IF($D83=" ","",ROUND(ABS(_xll.RtGet(SourceAlias,$L83,ASK)-N83),4))</f>
        <v>#VALUE!</v>
      </c>
      <c r="AC83" s="165" t="e">
        <f>IF($E83=" ","",ROUND(ABS(_xll.RtGet(SourceAlias,$O83,BID)-P83),4))</f>
        <v>#VALUE!</v>
      </c>
      <c r="AD83" s="165" t="e">
        <f>IF($E83=" ","",ROUND(ABS(_xll.RtGet(SourceAlias,$O83,ASK)-Q83),4))</f>
        <v>#VALUE!</v>
      </c>
      <c r="AE83" s="165" t="e">
        <f>IF($F83=" ","",ROUND(ABS(_xll.RtGet(SourceAlias,$R83,BID)-S83),4))</f>
        <v>#VALUE!</v>
      </c>
      <c r="AF83" s="165" t="e">
        <f>IF($F83=" ","",ROUND(ABS(_xll.RtGet(SourceAlias,$R83,ASK)-T83),4))</f>
        <v>#VALUE!</v>
      </c>
      <c r="AG83" s="165" t="e">
        <f>IF($G83=" ","",ROUND(ABS(_xll.RtGet(SourceAlias,$U83,BID)-V83),4))</f>
        <v>#VALUE!</v>
      </c>
      <c r="AH83" s="165" t="e">
        <f>IF($G83=" ","",ROUND(ABS(_xll.RtGet(SourceAlias,$U83,ASK)-W83),4))</f>
        <v>#VALUE!</v>
      </c>
      <c r="AJ83" s="152" t="str">
        <f>IF(I83="","",_xll.qlSimpleQuote(I83,J83,,Permanent,Trigger,ObjectOverwrite))</f>
        <v>EUR1MSW7Y=#0001</v>
      </c>
      <c r="AK83" s="152">
        <f>IF(AJ83="","",_xll.qlSimpleQuoteSetValue(AJ83,J83/100))</f>
        <v>0</v>
      </c>
      <c r="AL83" s="152" t="str">
        <f>IF(L83="","",_xll.qlSimpleQuote(L83,M83,,Permanent,Trigger,ObjectOverwrite))</f>
        <v>EUR3MSW7Y=#0001</v>
      </c>
      <c r="AM83" s="152">
        <f>IF(AL83="","",_xll.qlSimpleQuoteSetValue(AL83,M83/100))</f>
        <v>-0.59102999999391415</v>
      </c>
      <c r="AN83" s="152" t="str">
        <f>IF(O83="","",_xll.qlSimpleQuote(O83,P83,,Permanent,Trigger,ObjectOverwrite))</f>
        <v>EUR6MSW7Y=#0001</v>
      </c>
      <c r="AO83" s="152">
        <f>IF(AN83="","",_xll.qlSimpleQuoteSetValue(AN83,P83/100))</f>
        <v>-0.68507999998643598</v>
      </c>
      <c r="AP83" s="152" t="str">
        <f>IF(R83="","",_xll.qlSimpleQuote(R83,S83,,Permanent,Trigger,ObjectOverwrite))</f>
        <v>EUR1YSW7Y=#0001</v>
      </c>
      <c r="AQ83" s="152">
        <f>IF(AP83="","",_xll.qlSimpleQuoteSetValue(AP83,S83/100))</f>
        <v>-0.816749999984689</v>
      </c>
      <c r="AR83" s="152" t="str">
        <f>IF(U83="","",_xll.qlSimpleQuote(U83,V83,,Permanent,Trigger,ObjectOverwrite))</f>
        <v>EURONOIS7Y=#0001</v>
      </c>
      <c r="AS83" s="152">
        <f>IF(AR83="","",_xll.qlSimpleQuoteSetValue(AR83,V83/100))</f>
        <v>-0.42966000000376203</v>
      </c>
    </row>
    <row r="84" spans="1:45" x14ac:dyDescent="0.2">
      <c r="A84" s="206"/>
      <c r="B84" s="56" t="s">
        <v>86</v>
      </c>
      <c r="C84" s="152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61" t="str">
        <f>IF(Contribute="abcd",IF($E$2&lt;&gt;-1,_xll.RtContribute(SourceAlias,L84,Fields,M84:N84,"SCOPE:SERVER"),_xll.RtContribute(SourceAlias,"DDS_INSERT_S",$E$2:$G$2,L84:N84,"SCOPE:SERVER FTC:ALL")),"stopped")</f>
        <v>stopped</v>
      </c>
      <c r="E84" s="161" t="str">
        <f>IF(Contribute="abcd",IF($E$2&lt;&gt;-1,_xll.RtContribute(SourceAlias,O84,Fields,P84:Q84,"SCOPE:SERVER"),_xll.RtContribute(SourceAlias,"DDS_INSERT_S",$E$2:$G$2,O84:Q84,"SCOPE:SERVER FTC:ALL")),"stopped")</f>
        <v>stopped</v>
      </c>
      <c r="F84" s="152" t="str">
        <f>IF(Contribute="abcd",IF($E$2&lt;&gt;-1,_xll.RtContribute(SourceAlias,R84,Fields,S84:T84,"SCOPE:SERVER"),_xll.RtContribute(SourceAlias,"DDS_INSERT_S",$E$2:$G$2,S84:T84,"SCOPE:SERVER FTC:ALL")),"stopped")</f>
        <v>stopped</v>
      </c>
      <c r="G84" s="152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1" t="str">
        <v>EUR1MSW8Y=</v>
      </c>
      <c r="J84" s="136">
        <f>IF(I84="","",'1M Pricing'!$I84*100)</f>
        <v>0.6219999999865381</v>
      </c>
      <c r="K84" s="136">
        <f t="shared" si="6"/>
        <v>0.6219999999865381</v>
      </c>
      <c r="L84" s="131" t="str">
        <v>EUR3MSW8Y=</v>
      </c>
      <c r="M84" s="136">
        <f>IF(L84="","",'3M Pricing'!$I84*100)</f>
        <v>0.727999999963582</v>
      </c>
      <c r="N84" s="132">
        <f t="shared" si="7"/>
        <v>0.727999999963582</v>
      </c>
      <c r="O84" s="131" t="str">
        <v>EUR6MSW8Y=</v>
      </c>
      <c r="P84" s="132">
        <f>IF(O84="","",'6M Pricing'!$I84*100)</f>
        <v>0.82099999995303963</v>
      </c>
      <c r="Q84" s="132">
        <f t="shared" si="8"/>
        <v>0.82099999995303963</v>
      </c>
      <c r="R84" s="131" t="str">
        <v>EUR1YSW8Y=</v>
      </c>
      <c r="S84" s="132">
        <f>IF(R84="","",'1Y Pricing'!$I84*100)</f>
        <v>0.95400000000000051</v>
      </c>
      <c r="T84" s="132">
        <f t="shared" si="9"/>
        <v>0.95400000000000051</v>
      </c>
      <c r="U84" s="131" t="str">
        <v>EURONOIS8Y=</v>
      </c>
      <c r="V84" s="136">
        <f>IF(U84="","",'ON Pricing'!$I84*100)</f>
        <v>0.56500000000302253</v>
      </c>
      <c r="W84" s="136">
        <f t="shared" si="10"/>
        <v>0.56500000000302253</v>
      </c>
      <c r="Y84" s="165" t="e">
        <f>IF($C84=" ","",ROUND(ABS(_xll.RtGet(SourceAlias,$I84,BID)-J84),4))</f>
        <v>#VALUE!</v>
      </c>
      <c r="Z84" s="165" t="e">
        <f>IF($C84=" ","",ROUND(ABS(_xll.RtGet(SourceAlias,$I84,ASK)-K84),4))</f>
        <v>#VALUE!</v>
      </c>
      <c r="AA84" s="165" t="e">
        <f>IF($D84=" ","",ROUND(ABS(_xll.RtGet(SourceAlias,$L84,BID)-M84),4))</f>
        <v>#VALUE!</v>
      </c>
      <c r="AB84" s="165" t="e">
        <f>IF($D84=" ","",ROUND(ABS(_xll.RtGet(SourceAlias,$L84,ASK)-N84),4))</f>
        <v>#VALUE!</v>
      </c>
      <c r="AC84" s="165" t="e">
        <f>IF($E84=" ","",ROUND(ABS(_xll.RtGet(SourceAlias,$O84,BID)-P84),4))</f>
        <v>#VALUE!</v>
      </c>
      <c r="AD84" s="165" t="e">
        <f>IF($E84=" ","",ROUND(ABS(_xll.RtGet(SourceAlias,$O84,ASK)-Q84),4))</f>
        <v>#VALUE!</v>
      </c>
      <c r="AE84" s="165" t="e">
        <f>IF($F84=" ","",ROUND(ABS(_xll.RtGet(SourceAlias,$R84,BID)-S84),4))</f>
        <v>#VALUE!</v>
      </c>
      <c r="AF84" s="165" t="e">
        <f>IF($F84=" ","",ROUND(ABS(_xll.RtGet(SourceAlias,$R84,ASK)-T84),4))</f>
        <v>#VALUE!</v>
      </c>
      <c r="AG84" s="165" t="e">
        <f>IF($G84=" ","",ROUND(ABS(_xll.RtGet(SourceAlias,$U84,BID)-V84),4))</f>
        <v>#VALUE!</v>
      </c>
      <c r="AH84" s="165" t="e">
        <f>IF($G84=" ","",ROUND(ABS(_xll.RtGet(SourceAlias,$U84,ASK)-W84),4))</f>
        <v>#VALUE!</v>
      </c>
      <c r="AJ84" s="152" t="str">
        <f>IF(I84="","",_xll.qlSimpleQuote(I84,J84,,Permanent,Trigger,ObjectOverwrite))</f>
        <v>EUR1MSW8Y=#0001</v>
      </c>
      <c r="AK84" s="152">
        <f>IF(AJ84="","",_xll.qlSimpleQuoteSetValue(AJ84,J84/100))</f>
        <v>0</v>
      </c>
      <c r="AL84" s="152" t="str">
        <f>IF(L84="","",_xll.qlSimpleQuote(L84,M84,,Permanent,Trigger,ObjectOverwrite))</f>
        <v>EUR3MSW8Y=#0001</v>
      </c>
      <c r="AM84" s="152">
        <f>IF(AL84="","",_xll.qlSimpleQuoteSetValue(AL84,M84/100))</f>
        <v>-0.7207199999639462</v>
      </c>
      <c r="AN84" s="152" t="str">
        <f>IF(O84="","",_xll.qlSimpleQuote(O84,P84,,Permanent,Trigger,ObjectOverwrite))</f>
        <v>EUR6MSW8Y=#0001</v>
      </c>
      <c r="AO84" s="152">
        <f>IF(AN84="","",_xll.qlSimpleQuoteSetValue(AN84,P84/100))</f>
        <v>-0.8127899999535092</v>
      </c>
      <c r="AP84" s="152" t="str">
        <f>IF(R84="","",_xll.qlSimpleQuote(R84,S84,,Permanent,Trigger,ObjectOverwrite))</f>
        <v>EUR1YSW8Y=#0001</v>
      </c>
      <c r="AQ84" s="152">
        <f>IF(AP84="","",_xll.qlSimpleQuoteSetValue(AP84,S84/100))</f>
        <v>-0.94446000000000052</v>
      </c>
      <c r="AR84" s="152" t="str">
        <f>IF(U84="","",_xll.qlSimpleQuote(U84,V84,,Permanent,Trigger,ObjectOverwrite))</f>
        <v>EURONOIS8Y=#0001</v>
      </c>
      <c r="AS84" s="152">
        <f>IF(AR84="","",_xll.qlSimpleQuoteSetValue(AR84,V84/100))</f>
        <v>-0.55935000000299229</v>
      </c>
    </row>
    <row r="85" spans="1:45" x14ac:dyDescent="0.2">
      <c r="A85" s="206"/>
      <c r="B85" s="56" t="s">
        <v>87</v>
      </c>
      <c r="C85" s="152" t="str">
        <f>IF(Contribute="abcd",IF($E$2&lt;&gt;-1,_xll.RtContribute(SourceAlias,I85,Fields,J85:K85,"SCOPE:SERVER"),_xll.RtContribute(SourceAlias,"DDS_INSERT_S",$E$2:$G$2,I85:K85,"SCOPE:SERVER FTC:ALL")),"stopped")</f>
        <v>stopped</v>
      </c>
      <c r="D85" s="161" t="str">
        <f>IF(Contribute="abcd",IF($E$2&lt;&gt;-1,_xll.RtContribute(SourceAlias,L85,Fields,M85:N85,"SCOPE:SERVER"),_xll.RtContribute(SourceAlias,"DDS_INSERT_S",$E$2:$G$2,L85:N85,"SCOPE:SERVER FTC:ALL")),"stopped")</f>
        <v>stopped</v>
      </c>
      <c r="E85" s="161" t="str">
        <f>IF(Contribute="abcd",IF($E$2&lt;&gt;-1,_xll.RtContribute(SourceAlias,O85,Fields,P85:Q85,"SCOPE:SERVER"),_xll.RtContribute(SourceAlias,"DDS_INSERT_S",$E$2:$G$2,O85:Q85,"SCOPE:SERVER FTC:ALL")),"stopped")</f>
        <v>stopped</v>
      </c>
      <c r="F85" s="152" t="str">
        <f>IF(Contribute="abcd",IF($E$2&lt;&gt;-1,_xll.RtContribute(SourceAlias,R85,Fields,S85:T85,"SCOPE:SERVER"),_xll.RtContribute(SourceAlias,"DDS_INSERT_S",$E$2:$G$2,S85:T85,"SCOPE:SERVER FTC:ALL")),"stopped")</f>
        <v>stopped</v>
      </c>
      <c r="G85" s="152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1" t="str">
        <v>EUR1MSW9Y=</v>
      </c>
      <c r="J85" s="136">
        <f>IF(I85="","",'1M Pricing'!$I85*100)</f>
        <v>0.74499999999611166</v>
      </c>
      <c r="K85" s="136">
        <f t="shared" si="6"/>
        <v>0.74499999999611166</v>
      </c>
      <c r="L85" s="131" t="str">
        <v>EUR3MSW9Y=</v>
      </c>
      <c r="M85" s="136">
        <f>IF(L85="","",'3M Pricing'!$I85*100)</f>
        <v>0.84999999999119302</v>
      </c>
      <c r="N85" s="132">
        <f t="shared" si="7"/>
        <v>0.84999999999119302</v>
      </c>
      <c r="O85" s="131" t="str">
        <v>EUR6MSW9Y=</v>
      </c>
      <c r="P85" s="132">
        <f>IF(O85="","",'6M Pricing'!$I85*100)</f>
        <v>0.93899999999649353</v>
      </c>
      <c r="Q85" s="132">
        <f t="shared" si="8"/>
        <v>0.93899999999649353</v>
      </c>
      <c r="R85" s="131" t="str">
        <v>EUR1YSW9Y=</v>
      </c>
      <c r="S85" s="132">
        <f>IF(R85="","",'1Y Pricing'!$I85*100)</f>
        <v>1.0690000000000022</v>
      </c>
      <c r="T85" s="132">
        <f t="shared" si="9"/>
        <v>1.0690000000000022</v>
      </c>
      <c r="U85" s="131" t="str">
        <v>EURONOIS9Y=</v>
      </c>
      <c r="V85" s="136">
        <f>IF(U85="","",'ON Pricing'!$I85*100)</f>
        <v>0.68600000000525696</v>
      </c>
      <c r="W85" s="136">
        <f t="shared" si="10"/>
        <v>0.68600000000525696</v>
      </c>
      <c r="Y85" s="165" t="e">
        <f>IF($C85=" ","",ROUND(ABS(_xll.RtGet(SourceAlias,$I85,BID)-J85),4))</f>
        <v>#VALUE!</v>
      </c>
      <c r="Z85" s="165" t="e">
        <f>IF($C85=" ","",ROUND(ABS(_xll.RtGet(SourceAlias,$I85,ASK)-K85),4))</f>
        <v>#VALUE!</v>
      </c>
      <c r="AA85" s="165" t="e">
        <f>IF($D85=" ","",ROUND(ABS(_xll.RtGet(SourceAlias,$L85,BID)-M85),4))</f>
        <v>#VALUE!</v>
      </c>
      <c r="AB85" s="165" t="e">
        <f>IF($D85=" ","",ROUND(ABS(_xll.RtGet(SourceAlias,$L85,ASK)-N85),4))</f>
        <v>#VALUE!</v>
      </c>
      <c r="AC85" s="165" t="e">
        <f>IF($E85=" ","",ROUND(ABS(_xll.RtGet(SourceAlias,$O85,BID)-P85),4))</f>
        <v>#VALUE!</v>
      </c>
      <c r="AD85" s="165" t="e">
        <f>IF($E85=" ","",ROUND(ABS(_xll.RtGet(SourceAlias,$O85,ASK)-Q85),4))</f>
        <v>#VALUE!</v>
      </c>
      <c r="AE85" s="165" t="e">
        <f>IF($F85=" ","",ROUND(ABS(_xll.RtGet(SourceAlias,$R85,BID)-S85),4))</f>
        <v>#VALUE!</v>
      </c>
      <c r="AF85" s="165" t="e">
        <f>IF($F85=" ","",ROUND(ABS(_xll.RtGet(SourceAlias,$R85,ASK)-T85),4))</f>
        <v>#VALUE!</v>
      </c>
      <c r="AG85" s="165" t="e">
        <f>IF($G85=" ","",ROUND(ABS(_xll.RtGet(SourceAlias,$U85,BID)-V85),4))</f>
        <v>#VALUE!</v>
      </c>
      <c r="AH85" s="165" t="e">
        <f>IF($G85=" ","",ROUND(ABS(_xll.RtGet(SourceAlias,$U85,ASK)-W85),4))</f>
        <v>#VALUE!</v>
      </c>
      <c r="AJ85" s="152" t="str">
        <f>IF(I85="","",_xll.qlSimpleQuote(I85,J85,,Permanent,Trigger,ObjectOverwrite))</f>
        <v>EUR1MSW9Y=#0001</v>
      </c>
      <c r="AK85" s="152">
        <f>IF(AJ85="","",_xll.qlSimpleQuoteSetValue(AJ85,J85/100))</f>
        <v>0</v>
      </c>
      <c r="AL85" s="152" t="str">
        <f>IF(L85="","",_xll.qlSimpleQuote(L85,M85,,Permanent,Trigger,ObjectOverwrite))</f>
        <v>EUR3MSW9Y=#0001</v>
      </c>
      <c r="AM85" s="152">
        <f>IF(AL85="","",_xll.qlSimpleQuoteSetValue(AL85,M85/100))</f>
        <v>-0.84149999999128111</v>
      </c>
      <c r="AN85" s="152" t="str">
        <f>IF(O85="","",_xll.qlSimpleQuote(O85,P85,,Permanent,Trigger,ObjectOverwrite))</f>
        <v>EUR6MSW9Y=#0001</v>
      </c>
      <c r="AO85" s="152">
        <f>IF(AN85="","",_xll.qlSimpleQuoteSetValue(AN85,P85/100))</f>
        <v>-0.9296099999965286</v>
      </c>
      <c r="AP85" s="152" t="str">
        <f>IF(R85="","",_xll.qlSimpleQuote(R85,S85,,Permanent,Trigger,ObjectOverwrite))</f>
        <v>EUR1YSW9Y=#0001</v>
      </c>
      <c r="AQ85" s="152">
        <f>IF(AP85="","",_xll.qlSimpleQuoteSetValue(AP85,S85/100))</f>
        <v>-1.0583100000000021</v>
      </c>
      <c r="AR85" s="152" t="str">
        <f>IF(U85="","",_xll.qlSimpleQuote(U85,V85,,Permanent,Trigger,ObjectOverwrite))</f>
        <v>EURONOIS9Y=#0001</v>
      </c>
      <c r="AS85" s="152">
        <f>IF(AR85="","",_xll.qlSimpleQuoteSetValue(AR85,V85/100))</f>
        <v>-0.67914000000520436</v>
      </c>
    </row>
    <row r="86" spans="1:45" x14ac:dyDescent="0.2">
      <c r="A86" s="206"/>
      <c r="B86" s="56" t="s">
        <v>29</v>
      </c>
      <c r="C86" s="152" t="str">
        <f>IF(Contribute="abcd",IF($E$2&lt;&gt;-1,_xll.RtContribute(SourceAlias,I86,Fields,J86:K86,"SCOPE:SERVER"),_xll.RtContribute(SourceAlias,"DDS_INSERT_S",$E$2:$G$2,I86:K86,"SCOPE:SERVER FTC:ALL")),"stopped")</f>
        <v>stopped</v>
      </c>
      <c r="D86" s="161" t="str">
        <f>IF(Contribute="abcd",IF($E$2&lt;&gt;-1,_xll.RtContribute(SourceAlias,L86,Fields,M86:N86,"SCOPE:SERVER"),_xll.RtContribute(SourceAlias,"DDS_INSERT_S",$E$2:$G$2,L86:N86,"SCOPE:SERVER FTC:ALL")),"stopped")</f>
        <v>stopped</v>
      </c>
      <c r="E86" s="161" t="str">
        <f>IF(Contribute="abcd",IF($E$2&lt;&gt;-1,_xll.RtContribute(SourceAlias,O86,Fields,P86:Q86,"SCOPE:SERVER"),_xll.RtContribute(SourceAlias,"DDS_INSERT_S",$E$2:$G$2,O86:Q86,"SCOPE:SERVER FTC:ALL")),"stopped")</f>
        <v>stopped</v>
      </c>
      <c r="F86" s="152" t="str">
        <f>IF(Contribute="abcd",IF($E$2&lt;&gt;-1,_xll.RtContribute(SourceAlias,R86,Fields,S86:T86,"SCOPE:SERVER"),_xll.RtContribute(SourceAlias,"DDS_INSERT_S",$E$2:$G$2,S86:T86,"SCOPE:SERVER FTC:ALL")),"stopped")</f>
        <v>stopped</v>
      </c>
      <c r="G86" s="152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1" t="str">
        <v>EUR1MSW10Y=</v>
      </c>
      <c r="J86" s="136">
        <f>IF(I86="","",'1M Pricing'!$I86*100)</f>
        <v>0.85399999995526243</v>
      </c>
      <c r="K86" s="136">
        <f t="shared" si="6"/>
        <v>0.85399999995526243</v>
      </c>
      <c r="L86" s="131" t="str">
        <v>EUR3MSW10Y=</v>
      </c>
      <c r="M86" s="136">
        <f>IF(L86="","",'3M Pricing'!$I86*100)</f>
        <v>0.9580000000025487</v>
      </c>
      <c r="N86" s="132">
        <f t="shared" si="7"/>
        <v>0.9580000000025487</v>
      </c>
      <c r="O86" s="131" t="str">
        <v>EUR6MSW10Y=</v>
      </c>
      <c r="P86" s="132">
        <f>IF(O86="","",'6M Pricing'!$I86*100)</f>
        <v>1.0419999999995608</v>
      </c>
      <c r="Q86" s="132">
        <f t="shared" si="8"/>
        <v>1.0419999999995608</v>
      </c>
      <c r="R86" s="131" t="str">
        <v>EUR1YSW10Y=</v>
      </c>
      <c r="S86" s="132">
        <f>IF(R86="","",'1Y Pricing'!$I86*100)</f>
        <v>1.1680000000000004</v>
      </c>
      <c r="T86" s="132">
        <f t="shared" si="9"/>
        <v>1.1680000000000004</v>
      </c>
      <c r="U86" s="131" t="str">
        <v>EURONOIS10Y=</v>
      </c>
      <c r="V86" s="136">
        <f>IF(U86="","",'ON Pricing'!$I86*100)</f>
        <v>0.79400000001028148</v>
      </c>
      <c r="W86" s="136">
        <f t="shared" si="10"/>
        <v>0.79400000001028148</v>
      </c>
      <c r="Y86" s="165" t="e">
        <f>IF($C86=" ","",ROUND(ABS(_xll.RtGet(SourceAlias,$I86,BID)-J86),4))</f>
        <v>#VALUE!</v>
      </c>
      <c r="Z86" s="165" t="e">
        <f>IF($C86=" ","",ROUND(ABS(_xll.RtGet(SourceAlias,$I86,ASK)-K86),4))</f>
        <v>#VALUE!</v>
      </c>
      <c r="AA86" s="165" t="e">
        <f>IF($D86=" ","",ROUND(ABS(_xll.RtGet(SourceAlias,$L86,BID)-M86),4))</f>
        <v>#VALUE!</v>
      </c>
      <c r="AB86" s="165" t="e">
        <f>IF($D86=" ","",ROUND(ABS(_xll.RtGet(SourceAlias,$L86,ASK)-N86),4))</f>
        <v>#VALUE!</v>
      </c>
      <c r="AC86" s="165" t="e">
        <f>IF($E86=" ","",ROUND(ABS(_xll.RtGet(SourceAlias,$O86,BID)-P86),4))</f>
        <v>#VALUE!</v>
      </c>
      <c r="AD86" s="165" t="e">
        <f>IF($E86=" ","",ROUND(ABS(_xll.RtGet(SourceAlias,$O86,ASK)-Q86),4))</f>
        <v>#VALUE!</v>
      </c>
      <c r="AE86" s="165" t="e">
        <f>IF($F86=" ","",ROUND(ABS(_xll.RtGet(SourceAlias,$R86,BID)-S86),4))</f>
        <v>#VALUE!</v>
      </c>
      <c r="AF86" s="165" t="e">
        <f>IF($F86=" ","",ROUND(ABS(_xll.RtGet(SourceAlias,$R86,ASK)-T86),4))</f>
        <v>#VALUE!</v>
      </c>
      <c r="AG86" s="165" t="e">
        <f>IF($G86=" ","",ROUND(ABS(_xll.RtGet(SourceAlias,$U86,BID)-V86),4))</f>
        <v>#VALUE!</v>
      </c>
      <c r="AH86" s="165" t="e">
        <f>IF($G86=" ","",ROUND(ABS(_xll.RtGet(SourceAlias,$U86,ASK)-W86),4))</f>
        <v>#VALUE!</v>
      </c>
      <c r="AJ86" s="152" t="str">
        <f>IF(I86="","",_xll.qlSimpleQuote(I86,J86,,Permanent,Trigger,ObjectOverwrite))</f>
        <v>EUR1MSW10Y=#0001</v>
      </c>
      <c r="AK86" s="152">
        <f>IF(AJ86="","",_xll.qlSimpleQuoteSetValue(AJ86,J86/100))</f>
        <v>0</v>
      </c>
      <c r="AL86" s="152" t="str">
        <f>IF(L86="","",_xll.qlSimpleQuote(L86,M86,,Permanent,Trigger,ObjectOverwrite))</f>
        <v>EUR3MSW10Y=#0001</v>
      </c>
      <c r="AM86" s="152">
        <f>IF(AL86="","",_xll.qlSimpleQuoteSetValue(AL86,M86/100))</f>
        <v>-0.94842000000252324</v>
      </c>
      <c r="AN86" s="152" t="str">
        <f>IF(O86="","",_xll.qlSimpleQuote(O86,P86,,Permanent,Trigger,ObjectOverwrite))</f>
        <v>EUR6MSW10Y=#0001</v>
      </c>
      <c r="AO86" s="152">
        <f>IF(AN86="","",_xll.qlSimpleQuoteSetValue(AN86,P86/100))</f>
        <v>-1.0315799999995652</v>
      </c>
      <c r="AP86" s="152" t="str">
        <f>IF(R86="","",_xll.qlSimpleQuote(R86,S86,,Permanent,Trigger,ObjectOverwrite))</f>
        <v>EUR1YSW10Y=#0001</v>
      </c>
      <c r="AQ86" s="152">
        <f>IF(AP86="","",_xll.qlSimpleQuoteSetValue(AP86,S86/100))</f>
        <v>-1.1563200000000005</v>
      </c>
      <c r="AR86" s="152" t="str">
        <f>IF(U86="","",_xll.qlSimpleQuote(U86,V86,,Permanent,Trigger,ObjectOverwrite))</f>
        <v>EURONOIS10Y=#0001</v>
      </c>
      <c r="AS86" s="152">
        <f>IF(AR86="","",_xll.qlSimpleQuoteSetValue(AR86,V86/100))</f>
        <v>-0.78606000001017862</v>
      </c>
    </row>
    <row r="87" spans="1:45" x14ac:dyDescent="0.2">
      <c r="A87" s="206"/>
      <c r="B87" s="56" t="s">
        <v>88</v>
      </c>
      <c r="C87" s="152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61" t="str">
        <f>IF(Contribute="abcd",IF($E$2&lt;&gt;-1,_xll.RtContribute(SourceAlias,L87,Fields,M87:N87,"SCOPE:SERVER"),_xll.RtContribute(SourceAlias,"DDS_INSERT_S",$E$2:$G$2,L87:N87,"SCOPE:SERVER FTC:ALL")),"stopped")</f>
        <v>stopped</v>
      </c>
      <c r="E87" s="161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152" t="str">
        <f>IF(Contribute="abcd",IF($E$2&lt;&gt;-1,_xll.RtContribute(SourceAlias,R87,Fields,S87:T87,"SCOPE:SERVER"),_xll.RtContribute(SourceAlias,"DDS_INSERT_S",$E$2:$G$2,S87:T87,"SCOPE:SERVER FTC:ALL")),"stopped")</f>
        <v>stopped</v>
      </c>
      <c r="G87" s="152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1" t="str">
        <v>EUR1MSW11Y=</v>
      </c>
      <c r="J87" s="136">
        <f>IF(I87="","",'1M Pricing'!$I87*100)</f>
        <v>0.94924853980945922</v>
      </c>
      <c r="K87" s="136">
        <f t="shared" si="6"/>
        <v>0.94924853980945922</v>
      </c>
      <c r="L87" s="131" t="str">
        <v>EUR3MSW11Y=</v>
      </c>
      <c r="M87" s="136">
        <f>IF(L87="","",'3M Pricing'!$I87*100)</f>
        <v>1.0528470868786086</v>
      </c>
      <c r="N87" s="132">
        <f t="shared" si="7"/>
        <v>1.0528470868786086</v>
      </c>
      <c r="O87" s="131" t="str">
        <v>EUR6MSW11Y=</v>
      </c>
      <c r="P87" s="132">
        <f>IF(O87="","",'6M Pricing'!$I87*100)</f>
        <v>1.1324981879263136</v>
      </c>
      <c r="Q87" s="132">
        <f t="shared" si="8"/>
        <v>1.1324981879263136</v>
      </c>
      <c r="R87" s="131" t="str">
        <v>EUR1YSW11Y=</v>
      </c>
      <c r="S87" s="132">
        <f>IF(R87="","",'1Y Pricing'!$I87*100)</f>
        <v>1.2541172367210476</v>
      </c>
      <c r="T87" s="132">
        <f t="shared" si="9"/>
        <v>1.2541172367210476</v>
      </c>
      <c r="U87" s="131" t="str">
        <v>EURONOIS11Y=</v>
      </c>
      <c r="V87" s="136">
        <f>IF(U87="","",'ON Pricing'!$I87*100)</f>
        <v>0.88900000002017743</v>
      </c>
      <c r="W87" s="136">
        <f t="shared" si="10"/>
        <v>0.88900000002017743</v>
      </c>
      <c r="Y87" s="165" t="e">
        <f>IF($C87=" ","",ROUND(ABS(_xll.RtGet(SourceAlias,$I87,BID)-J87),4))</f>
        <v>#VALUE!</v>
      </c>
      <c r="Z87" s="165" t="e">
        <f>IF($C87=" ","",ROUND(ABS(_xll.RtGet(SourceAlias,$I87,ASK)-K87),4))</f>
        <v>#VALUE!</v>
      </c>
      <c r="AA87" s="165" t="e">
        <f>IF($D87=" ","",ROUND(ABS(_xll.RtGet(SourceAlias,$L87,BID)-M87),4))</f>
        <v>#VALUE!</v>
      </c>
      <c r="AB87" s="165" t="e">
        <f>IF($D87=" ","",ROUND(ABS(_xll.RtGet(SourceAlias,$L87,ASK)-N87),4))</f>
        <v>#VALUE!</v>
      </c>
      <c r="AC87" s="165" t="e">
        <f>IF($E87=" ","",ROUND(ABS(_xll.RtGet(SourceAlias,$O87,BID)-P87),4))</f>
        <v>#VALUE!</v>
      </c>
      <c r="AD87" s="165" t="e">
        <f>IF($E87=" ","",ROUND(ABS(_xll.RtGet(SourceAlias,$O87,ASK)-Q87),4))</f>
        <v>#VALUE!</v>
      </c>
      <c r="AE87" s="165" t="e">
        <f>IF($F87=" ","",ROUND(ABS(_xll.RtGet(SourceAlias,$R87,BID)-S87),4))</f>
        <v>#VALUE!</v>
      </c>
      <c r="AF87" s="165" t="e">
        <f>IF($F87=" ","",ROUND(ABS(_xll.RtGet(SourceAlias,$R87,ASK)-T87),4))</f>
        <v>#VALUE!</v>
      </c>
      <c r="AG87" s="165" t="e">
        <f>IF($G87=" ","",ROUND(ABS(_xll.RtGet(SourceAlias,$U87,BID)-V87),4))</f>
        <v>#VALUE!</v>
      </c>
      <c r="AH87" s="165" t="e">
        <f>IF($G87=" ","",ROUND(ABS(_xll.RtGet(SourceAlias,$U87,ASK)-W87),4))</f>
        <v>#VALUE!</v>
      </c>
      <c r="AJ87" s="152" t="str">
        <f>IF(I87="","",_xll.qlSimpleQuote(I87,J87,,Permanent,Trigger,ObjectOverwrite))</f>
        <v>EUR1MSW11Y=#0001</v>
      </c>
      <c r="AK87" s="152">
        <f>IF(AJ87="","",_xll.qlSimpleQuoteSetValue(AJ87,J87/100))</f>
        <v>0</v>
      </c>
      <c r="AL87" s="152" t="str">
        <f>IF(L87="","",_xll.qlSimpleQuote(L87,M87,,Permanent,Trigger,ObjectOverwrite))</f>
        <v>EUR3MSW11Y=#0001</v>
      </c>
      <c r="AM87" s="152">
        <f>IF(AL87="","",_xll.qlSimpleQuoteSetValue(AL87,M87/100))</f>
        <v>-1.0423186160098226</v>
      </c>
      <c r="AN87" s="152" t="str">
        <f>IF(O87="","",_xll.qlSimpleQuote(O87,P87,,Permanent,Trigger,ObjectOverwrite))</f>
        <v>EUR6MSW11Y=#0001</v>
      </c>
      <c r="AO87" s="152">
        <f>IF(AN87="","",_xll.qlSimpleQuoteSetValue(AN87,P87/100))</f>
        <v>-1.1211732060470505</v>
      </c>
      <c r="AP87" s="152" t="str">
        <f>IF(R87="","",_xll.qlSimpleQuote(R87,S87,,Permanent,Trigger,ObjectOverwrite))</f>
        <v>EUR1YSW11Y=#0001</v>
      </c>
      <c r="AQ87" s="152">
        <f>IF(AP87="","",_xll.qlSimpleQuoteSetValue(AP87,S87/100))</f>
        <v>-1.2415760643538372</v>
      </c>
      <c r="AR87" s="152" t="str">
        <f>IF(U87="","",_xll.qlSimpleQuote(U87,V87,,Permanent,Trigger,ObjectOverwrite))</f>
        <v>EURONOIS11Y=#0001</v>
      </c>
      <c r="AS87" s="152">
        <f>IF(AR87="","",_xll.qlSimpleQuoteSetValue(AR87,V87/100))</f>
        <v>-0.88011000001997564</v>
      </c>
    </row>
    <row r="88" spans="1:45" x14ac:dyDescent="0.2">
      <c r="A88" s="206"/>
      <c r="B88" s="56" t="s">
        <v>30</v>
      </c>
      <c r="C88" s="152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61" t="str">
        <f>IF(Contribute="abcd",IF($E$2&lt;&gt;-1,_xll.RtContribute(SourceAlias,L88,Fields,M88:N88,"SCOPE:SERVER"),_xll.RtContribute(SourceAlias,"DDS_INSERT_S",$E$2:$G$2,L88:N88,"SCOPE:SERVER FTC:ALL")),"stopped")</f>
        <v>stopped</v>
      </c>
      <c r="E88" s="161" t="str">
        <f>IF(Contribute="abcd",IF($E$2&lt;&gt;-1,_xll.RtContribute(SourceAlias,O88,Fields,P88:Q88,"SCOPE:SERVER"),_xll.RtContribute(SourceAlias,"DDS_INSERT_S",$E$2:$G$2,O88:Q88,"SCOPE:SERVER FTC:ALL")),"stopped")</f>
        <v>stopped</v>
      </c>
      <c r="F88" s="152" t="str">
        <f>IF(Contribute="abcd",IF($E$2&lt;&gt;-1,_xll.RtContribute(SourceAlias,R88,Fields,S88:T88,"SCOPE:SERVER"),_xll.RtContribute(SourceAlias,"DDS_INSERT_S",$E$2:$G$2,S88:T88,"SCOPE:SERVER FTC:ALL")),"stopped")</f>
        <v>stopped</v>
      </c>
      <c r="G88" s="152" t="str">
        <f>IF(Contribute="abcd",IF($E$2&lt;&gt;-1,_xll.RtContribute(SourceAlias,U88,Fields,V88:W88,"SCOPE:SERVER"),_xll.RtContribute(SourceAlias,"DDS_INSERT_S",$E$2:$G$2,U88:W88,"SCOPE:SERVER FTC:ALL")),"stopped")</f>
        <v>stopped</v>
      </c>
      <c r="H88" s="3" t="s">
        <v>48</v>
      </c>
      <c r="I88" s="131" t="str">
        <v>EUR1MSW12Y=</v>
      </c>
      <c r="J88" s="136">
        <f>IF(I88="","",'1M Pricing'!$I88*100)</f>
        <v>1.0319999999993796</v>
      </c>
      <c r="K88" s="136">
        <f t="shared" si="6"/>
        <v>1.0319999999993796</v>
      </c>
      <c r="L88" s="131" t="str">
        <v>EUR3MSW12Y=</v>
      </c>
      <c r="M88" s="136">
        <f>IF(L88="","",'3M Pricing'!$I88*100)</f>
        <v>1.1349999999961735</v>
      </c>
      <c r="N88" s="132">
        <f t="shared" si="7"/>
        <v>1.1349999999961735</v>
      </c>
      <c r="O88" s="131" t="str">
        <v>EUR6MSW12Y=</v>
      </c>
      <c r="P88" s="132">
        <f>IF(O88="","",'6M Pricing'!$I88*100)</f>
        <v>1.2109999999903167</v>
      </c>
      <c r="Q88" s="132">
        <f t="shared" si="8"/>
        <v>1.2109999999903167</v>
      </c>
      <c r="R88" s="131" t="str">
        <v>EUR1YSW12Y=</v>
      </c>
      <c r="S88" s="132">
        <f>IF(R88="","",'1Y Pricing'!$I88*100)</f>
        <v>1.3279999999768832</v>
      </c>
      <c r="T88" s="132">
        <f t="shared" si="9"/>
        <v>1.3279999999768832</v>
      </c>
      <c r="U88" s="131" t="str">
        <v>EURONOIS12Y=</v>
      </c>
      <c r="V88" s="136">
        <f>IF(U88="","",'ON Pricing'!$I88*100)</f>
        <v>0.97200000002518228</v>
      </c>
      <c r="W88" s="136">
        <f t="shared" si="10"/>
        <v>0.97200000002518228</v>
      </c>
      <c r="Y88" s="165" t="e">
        <f>IF($C88=" ","",ROUND(ABS(_xll.RtGet(SourceAlias,$I88,BID)-J88),4))</f>
        <v>#VALUE!</v>
      </c>
      <c r="Z88" s="165" t="e">
        <f>IF($C88=" ","",ROUND(ABS(_xll.RtGet(SourceAlias,$I88,ASK)-K88),4))</f>
        <v>#VALUE!</v>
      </c>
      <c r="AA88" s="165" t="e">
        <f>IF($D88=" ","",ROUND(ABS(_xll.RtGet(SourceAlias,$L88,BID)-M88),4))</f>
        <v>#VALUE!</v>
      </c>
      <c r="AB88" s="165" t="e">
        <f>IF($D88=" ","",ROUND(ABS(_xll.RtGet(SourceAlias,$L88,ASK)-N88),4))</f>
        <v>#VALUE!</v>
      </c>
      <c r="AC88" s="165" t="e">
        <f>IF($E88=" ","",ROUND(ABS(_xll.RtGet(SourceAlias,$O88,BID)-P88),4))</f>
        <v>#VALUE!</v>
      </c>
      <c r="AD88" s="165" t="e">
        <f>IF($E88=" ","",ROUND(ABS(_xll.RtGet(SourceAlias,$O88,ASK)-Q88),4))</f>
        <v>#VALUE!</v>
      </c>
      <c r="AE88" s="165" t="e">
        <f>IF($F88=" ","",ROUND(ABS(_xll.RtGet(SourceAlias,$R88,BID)-S88),4))</f>
        <v>#VALUE!</v>
      </c>
      <c r="AF88" s="165" t="e">
        <f>IF($F88=" ","",ROUND(ABS(_xll.RtGet(SourceAlias,$R88,ASK)-T88),4))</f>
        <v>#VALUE!</v>
      </c>
      <c r="AG88" s="165" t="e">
        <f>IF($G88=" ","",ROUND(ABS(_xll.RtGet(SourceAlias,$U88,BID)-V88),4))</f>
        <v>#VALUE!</v>
      </c>
      <c r="AH88" s="165" t="e">
        <f>IF($G88=" ","",ROUND(ABS(_xll.RtGet(SourceAlias,$U88,ASK)-W88),4))</f>
        <v>#VALUE!</v>
      </c>
      <c r="AJ88" s="152" t="str">
        <f>IF(I88="","",_xll.qlSimpleQuote(I88,J88,,Permanent,Trigger,ObjectOverwrite))</f>
        <v>EUR1MSW12Y=#0001</v>
      </c>
      <c r="AK88" s="152">
        <f>IF(AJ88="","",_xll.qlSimpleQuoteSetValue(AJ88,J88/100))</f>
        <v>0</v>
      </c>
      <c r="AL88" s="152" t="str">
        <f>IF(L88="","",_xll.qlSimpleQuote(L88,M88,,Permanent,Trigger,ObjectOverwrite))</f>
        <v>EUR3MSW12Y=#0001</v>
      </c>
      <c r="AM88" s="152">
        <f>IF(AL88="","",_xll.qlSimpleQuoteSetValue(AL88,M88/100))</f>
        <v>-1.1236499999962117</v>
      </c>
      <c r="AN88" s="152" t="str">
        <f>IF(O88="","",_xll.qlSimpleQuote(O88,P88,,Permanent,Trigger,ObjectOverwrite))</f>
        <v>EUR6MSW12Y=#0001</v>
      </c>
      <c r="AO88" s="152">
        <f>IF(AN88="","",_xll.qlSimpleQuoteSetValue(AN88,P88/100))</f>
        <v>-1.1988899999904135</v>
      </c>
      <c r="AP88" s="152" t="str">
        <f>IF(R88="","",_xll.qlSimpleQuote(R88,S88,,Permanent,Trigger,ObjectOverwrite))</f>
        <v>EUR1YSW12Y=#0001</v>
      </c>
      <c r="AQ88" s="152">
        <f>IF(AP88="","",_xll.qlSimpleQuoteSetValue(AP88,S88/100))</f>
        <v>-1.3147199999771144</v>
      </c>
      <c r="AR88" s="152" t="str">
        <f>IF(U88="","",_xll.qlSimpleQuote(U88,V88,,Permanent,Trigger,ObjectOverwrite))</f>
        <v>EURONOIS12Y=#0001</v>
      </c>
      <c r="AS88" s="152">
        <f>IF(AR88="","",_xll.qlSimpleQuoteSetValue(AR88,V88/100))</f>
        <v>-0.96228000002493042</v>
      </c>
    </row>
    <row r="89" spans="1:45" x14ac:dyDescent="0.2">
      <c r="A89" s="206"/>
      <c r="B89" s="56" t="s">
        <v>89</v>
      </c>
      <c r="C89" s="152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61" t="str">
        <f>IF(Contribute="abcd",IF($E$2&lt;&gt;-1,_xll.RtContribute(SourceAlias,L89,Fields,M89:N89,"SCOPE:SERVER"),_xll.RtContribute(SourceAlias,"DDS_INSERT_S",$E$2:$G$2,L89:N89,"SCOPE:SERVER FTC:ALL")),"stopped")</f>
        <v>stopped</v>
      </c>
      <c r="E89" s="161" t="str">
        <f>IF(Contribute="abcd",IF($E$2&lt;&gt;-1,_xll.RtContribute(SourceAlias,O89,Fields,P89:Q89,"SCOPE:SERVER"),_xll.RtContribute(SourceAlias,"DDS_INSERT_S",$E$2:$G$2,O89:Q89,"SCOPE:SERVER FTC:ALL")),"stopped")</f>
        <v>stopped</v>
      </c>
      <c r="F89" s="152" t="str">
        <f>IF(Contribute="abcd",IF($E$2&lt;&gt;-1,_xll.RtContribute(SourceAlias,R89,Fields,S89:T89,"SCOPE:SERVER"),_xll.RtContribute(SourceAlias,"DDS_INSERT_S",$E$2:$G$2,S89:T89,"SCOPE:SERVER FTC:ALL")),"stopped")</f>
        <v>stopped</v>
      </c>
      <c r="G89" s="152" t="str">
        <f>IF(Contribute="abcd",IF($E$2&lt;&gt;-1,_xll.RtContribute(SourceAlias,U89,Fields,V89:W89,"SCOPE:SERVER"),_xll.RtContribute(SourceAlias,"DDS_INSERT_S",$E$2:$G$2,U89:W89,"SCOPE:SERVER FTC:ALL")),"stopped")</f>
        <v>stopped</v>
      </c>
      <c r="H89" s="3" t="s">
        <v>48</v>
      </c>
      <c r="I89" s="131" t="str">
        <v>EUR1MSW13Y=</v>
      </c>
      <c r="J89" s="136">
        <f>IF(I89="","",'1M Pricing'!$I89*100)</f>
        <v>1.1045857566396151</v>
      </c>
      <c r="K89" s="136">
        <f t="shared" si="6"/>
        <v>1.1045857566396151</v>
      </c>
      <c r="L89" s="131" t="str">
        <v>EUR3MSW13Y=</v>
      </c>
      <c r="M89" s="136">
        <f>IF(L89="","",'3M Pricing'!$I89*100)</f>
        <v>1.2059090244726942</v>
      </c>
      <c r="N89" s="132">
        <f t="shared" si="7"/>
        <v>1.2059090244726942</v>
      </c>
      <c r="O89" s="131" t="str">
        <v>EUR6MSW13Y=</v>
      </c>
      <c r="P89" s="132">
        <f>IF(O89="","",'6M Pricing'!$I89*100)</f>
        <v>1.278644322167154</v>
      </c>
      <c r="Q89" s="132">
        <f t="shared" si="8"/>
        <v>1.278644322167154</v>
      </c>
      <c r="R89" s="131" t="str">
        <v>EUR1YSW13Y=</v>
      </c>
      <c r="S89" s="132">
        <f>IF(R89="","",'1Y Pricing'!$I89*100)</f>
        <v>1.3910670650666681</v>
      </c>
      <c r="T89" s="132">
        <f t="shared" si="9"/>
        <v>1.3910670650666681</v>
      </c>
      <c r="U89" s="131" t="str">
        <v>EURONOIS13Y=</v>
      </c>
      <c r="V89" s="136">
        <f>IF(U89="","",'ON Pricing'!$I89*100)</f>
        <v>1.0445386378439587</v>
      </c>
      <c r="W89" s="136">
        <f t="shared" si="10"/>
        <v>1.0445386378439587</v>
      </c>
      <c r="Y89" s="165" t="e">
        <f>IF($C89=" ","",ROUND(ABS(_xll.RtGet(SourceAlias,$I89,BID)-J89),4))</f>
        <v>#VALUE!</v>
      </c>
      <c r="Z89" s="165" t="e">
        <f>IF($C89=" ","",ROUND(ABS(_xll.RtGet(SourceAlias,$I89,ASK)-K89),4))</f>
        <v>#VALUE!</v>
      </c>
      <c r="AA89" s="165" t="e">
        <f>IF($D89=" ","",ROUND(ABS(_xll.RtGet(SourceAlias,$L89,BID)-M89),4))</f>
        <v>#VALUE!</v>
      </c>
      <c r="AB89" s="165" t="e">
        <f>IF($D89=" ","",ROUND(ABS(_xll.RtGet(SourceAlias,$L89,ASK)-N89),4))</f>
        <v>#VALUE!</v>
      </c>
      <c r="AC89" s="165" t="e">
        <f>IF($E89=" ","",ROUND(ABS(_xll.RtGet(SourceAlias,$O89,BID)-P89),4))</f>
        <v>#VALUE!</v>
      </c>
      <c r="AD89" s="165" t="e">
        <f>IF($E89=" ","",ROUND(ABS(_xll.RtGet(SourceAlias,$O89,ASK)-Q89),4))</f>
        <v>#VALUE!</v>
      </c>
      <c r="AE89" s="165" t="e">
        <f>IF($F89=" ","",ROUND(ABS(_xll.RtGet(SourceAlias,$R89,BID)-S89),4))</f>
        <v>#VALUE!</v>
      </c>
      <c r="AF89" s="165" t="e">
        <f>IF($F89=" ","",ROUND(ABS(_xll.RtGet(SourceAlias,$R89,ASK)-T89),4))</f>
        <v>#VALUE!</v>
      </c>
      <c r="AG89" s="165" t="e">
        <f>IF($G89=" ","",ROUND(ABS(_xll.RtGet(SourceAlias,$U89,BID)-V89),4))</f>
        <v>#VALUE!</v>
      </c>
      <c r="AH89" s="165" t="e">
        <f>IF($G89=" ","",ROUND(ABS(_xll.RtGet(SourceAlias,$U89,ASK)-W89),4))</f>
        <v>#VALUE!</v>
      </c>
      <c r="AJ89" s="152" t="str">
        <f>IF(I89="","",_xll.qlSimpleQuote(I89,J89,,Permanent,Trigger,ObjectOverwrite))</f>
        <v>EUR1MSW13Y=#0001</v>
      </c>
      <c r="AK89" s="152">
        <f>IF(AJ89="","",_xll.qlSimpleQuoteSetValue(AJ89,J89/100))</f>
        <v>0</v>
      </c>
      <c r="AL89" s="152" t="str">
        <f>IF(L89="","",_xll.qlSimpleQuote(L89,M89,,Permanent,Trigger,ObjectOverwrite))</f>
        <v>EUR3MSW13Y=#0001</v>
      </c>
      <c r="AM89" s="152">
        <f>IF(AL89="","",_xll.qlSimpleQuoteSetValue(AL89,M89/100))</f>
        <v>-1.1938499342279674</v>
      </c>
      <c r="AN89" s="152" t="str">
        <f>IF(O89="","",_xll.qlSimpleQuote(O89,P89,,Permanent,Trigger,ObjectOverwrite))</f>
        <v>EUR6MSW13Y=#0001</v>
      </c>
      <c r="AO89" s="152">
        <f>IF(AN89="","",_xll.qlSimpleQuoteSetValue(AN89,P89/100))</f>
        <v>-1.2658578789454824</v>
      </c>
      <c r="AP89" s="152" t="str">
        <f>IF(R89="","",_xll.qlSimpleQuote(R89,S89,,Permanent,Trigger,ObjectOverwrite))</f>
        <v>EUR1YSW13Y=#0001</v>
      </c>
      <c r="AQ89" s="152">
        <f>IF(AP89="","",_xll.qlSimpleQuoteSetValue(AP89,S89/100))</f>
        <v>-1.3771563944160015</v>
      </c>
      <c r="AR89" s="152" t="str">
        <f>IF(U89="","",_xll.qlSimpleQuote(U89,V89,,Permanent,Trigger,ObjectOverwrite))</f>
        <v>EURONOIS13Y=#0001</v>
      </c>
      <c r="AS89" s="152">
        <f>IF(AR89="","",_xll.qlSimpleQuoteSetValue(AR89,V89/100))</f>
        <v>-1.0340932514655192</v>
      </c>
    </row>
    <row r="90" spans="1:45" x14ac:dyDescent="0.2">
      <c r="A90" s="206"/>
      <c r="B90" s="56" t="s">
        <v>90</v>
      </c>
      <c r="C90" s="152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61" t="str">
        <f>IF(Contribute="abcd",IF($E$2&lt;&gt;-1,_xll.RtContribute(SourceAlias,L90,Fields,M90:N90,"SCOPE:SERVER"),_xll.RtContribute(SourceAlias,"DDS_INSERT_S",$E$2:$G$2,L90:N90,"SCOPE:SERVER FTC:ALL")),"stopped")</f>
        <v>stopped</v>
      </c>
      <c r="E90" s="161" t="str">
        <f>IF(Contribute="abcd",IF($E$2&lt;&gt;-1,_xll.RtContribute(SourceAlias,O90,Fields,P90:Q90,"SCOPE:SERVER"),_xll.RtContribute(SourceAlias,"DDS_INSERT_S",$E$2:$G$2,O90:Q90,"SCOPE:SERVER FTC:ALL")),"stopped")</f>
        <v>stopped</v>
      </c>
      <c r="F90" s="152" t="str">
        <f>IF(Contribute="abcd",IF($E$2&lt;&gt;-1,_xll.RtContribute(SourceAlias,R90,Fields,S90:T90,"SCOPE:SERVER"),_xll.RtContribute(SourceAlias,"DDS_INSERT_S",$E$2:$G$2,S90:T90,"SCOPE:SERVER FTC:ALL")),"stopped")</f>
        <v>stopped</v>
      </c>
      <c r="G90" s="152" t="str">
        <f>IF(Contribute="abcd",IF($E$2&lt;&gt;-1,_xll.RtContribute(SourceAlias,U90,Fields,V90:W90,"SCOPE:SERVER"),_xll.RtContribute(SourceAlias,"DDS_INSERT_S",$E$2:$G$2,U90:W90,"SCOPE:SERVER FTC:ALL")),"stopped")</f>
        <v>stopped</v>
      </c>
      <c r="H90" s="3" t="s">
        <v>48</v>
      </c>
      <c r="I90" s="131" t="str">
        <v>EUR1MSW14Y=</v>
      </c>
      <c r="J90" s="136">
        <f>IF(I90="","",'1M Pricing'!$I90*100)</f>
        <v>1.1674731203977142</v>
      </c>
      <c r="K90" s="136">
        <f t="shared" si="6"/>
        <v>1.1674731203977142</v>
      </c>
      <c r="L90" s="131" t="str">
        <v>EUR3MSW14Y=</v>
      </c>
      <c r="M90" s="136">
        <f>IF(L90="","",'3M Pricing'!$I90*100)</f>
        <v>1.2662637599130755</v>
      </c>
      <c r="N90" s="132">
        <f t="shared" si="7"/>
        <v>1.2662637599130755</v>
      </c>
      <c r="O90" s="131" t="str">
        <v>EUR6MSW14Y=</v>
      </c>
      <c r="P90" s="132">
        <f>IF(O90="","",'6M Pricing'!$I90*100)</f>
        <v>1.3359973332056763</v>
      </c>
      <c r="Q90" s="132">
        <f t="shared" si="8"/>
        <v>1.3359973332056763</v>
      </c>
      <c r="R90" s="131" t="str">
        <v>EUR1YSW14Y=</v>
      </c>
      <c r="S90" s="132">
        <f>IF(R90="","",'1Y Pricing'!$I90*100)</f>
        <v>1.4440148330884373</v>
      </c>
      <c r="T90" s="132">
        <f t="shared" si="9"/>
        <v>1.4440148330884373</v>
      </c>
      <c r="U90" s="131" t="str">
        <v>EURONOIS14Y=</v>
      </c>
      <c r="V90" s="136">
        <f>IF(U90="","",'ON Pricing'!$I90*100)</f>
        <v>1.1074621044100277</v>
      </c>
      <c r="W90" s="136">
        <f t="shared" si="10"/>
        <v>1.1074621044100277</v>
      </c>
      <c r="Y90" s="165" t="e">
        <f>IF($C90=" ","",ROUND(ABS(_xll.RtGet(SourceAlias,$I90,BID)-J90),4))</f>
        <v>#VALUE!</v>
      </c>
      <c r="Z90" s="165" t="e">
        <f>IF($C90=" ","",ROUND(ABS(_xll.RtGet(SourceAlias,$I90,ASK)-K90),4))</f>
        <v>#VALUE!</v>
      </c>
      <c r="AA90" s="165" t="e">
        <f>IF($D90=" ","",ROUND(ABS(_xll.RtGet(SourceAlias,$L90,BID)-M90),4))</f>
        <v>#VALUE!</v>
      </c>
      <c r="AB90" s="165" t="e">
        <f>IF($D90=" ","",ROUND(ABS(_xll.RtGet(SourceAlias,$L90,ASK)-N90),4))</f>
        <v>#VALUE!</v>
      </c>
      <c r="AC90" s="165" t="e">
        <f>IF($E90=" ","",ROUND(ABS(_xll.RtGet(SourceAlias,$O90,BID)-P90),4))</f>
        <v>#VALUE!</v>
      </c>
      <c r="AD90" s="165" t="e">
        <f>IF($E90=" ","",ROUND(ABS(_xll.RtGet(SourceAlias,$O90,ASK)-Q90),4))</f>
        <v>#VALUE!</v>
      </c>
      <c r="AE90" s="165" t="e">
        <f>IF($F90=" ","",ROUND(ABS(_xll.RtGet(SourceAlias,$R90,BID)-S90),4))</f>
        <v>#VALUE!</v>
      </c>
      <c r="AF90" s="165" t="e">
        <f>IF($F90=" ","",ROUND(ABS(_xll.RtGet(SourceAlias,$R90,ASK)-T90),4))</f>
        <v>#VALUE!</v>
      </c>
      <c r="AG90" s="165" t="e">
        <f>IF($G90=" ","",ROUND(ABS(_xll.RtGet(SourceAlias,$U90,BID)-V90),4))</f>
        <v>#VALUE!</v>
      </c>
      <c r="AH90" s="165" t="e">
        <f>IF($G90=" ","",ROUND(ABS(_xll.RtGet(SourceAlias,$U90,ASK)-W90),4))</f>
        <v>#VALUE!</v>
      </c>
      <c r="AJ90" s="152" t="str">
        <f>IF(I90="","",_xll.qlSimpleQuote(I90,J90,,Permanent,Trigger,ObjectOverwrite))</f>
        <v>EUR1MSW14Y=#0001</v>
      </c>
      <c r="AK90" s="152">
        <f>IF(AJ90="","",_xll.qlSimpleQuoteSetValue(AJ90,J90/100))</f>
        <v>0</v>
      </c>
      <c r="AL90" s="152" t="str">
        <f>IF(L90="","",_xll.qlSimpleQuote(L90,M90,,Permanent,Trigger,ObjectOverwrite))</f>
        <v>EUR3MSW14Y=#0001</v>
      </c>
      <c r="AM90" s="152">
        <f>IF(AL90="","",_xll.qlSimpleQuoteSetValue(AL90,M90/100))</f>
        <v>-1.2536011223139447</v>
      </c>
      <c r="AN90" s="152" t="str">
        <f>IF(O90="","",_xll.qlSimpleQuote(O90,P90,,Permanent,Trigger,ObjectOverwrite))</f>
        <v>EUR6MSW14Y=#0001</v>
      </c>
      <c r="AO90" s="152">
        <f>IF(AN90="","",_xll.qlSimpleQuoteSetValue(AN90,P90/100))</f>
        <v>-1.3226373598736194</v>
      </c>
      <c r="AP90" s="152" t="str">
        <f>IF(R90="","",_xll.qlSimpleQuote(R90,S90,,Permanent,Trigger,ObjectOverwrite))</f>
        <v>EUR1YSW14Y=#0001</v>
      </c>
      <c r="AQ90" s="152">
        <f>IF(AP90="","",_xll.qlSimpleQuoteSetValue(AP90,S90/100))</f>
        <v>-1.4295746847575528</v>
      </c>
      <c r="AR90" s="152" t="str">
        <f>IF(U90="","",_xll.qlSimpleQuote(U90,V90,,Permanent,Trigger,ObjectOverwrite))</f>
        <v>EURONOIS14Y=#0001</v>
      </c>
      <c r="AS90" s="152">
        <f>IF(AR90="","",_xll.qlSimpleQuoteSetValue(AR90,V90/100))</f>
        <v>-1.0963874833659275</v>
      </c>
    </row>
    <row r="91" spans="1:45" x14ac:dyDescent="0.2">
      <c r="A91" s="206"/>
      <c r="B91" s="56" t="s">
        <v>31</v>
      </c>
      <c r="C91" s="152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161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161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152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152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1" t="str">
        <v>EUR1MSW15Y=</v>
      </c>
      <c r="J91" s="136">
        <f>IF(I91="","",'1M Pricing'!$I91*100)</f>
        <v>1.2209999999884382</v>
      </c>
      <c r="K91" s="136">
        <f t="shared" si="6"/>
        <v>1.2209999999884382</v>
      </c>
      <c r="L91" s="131" t="str">
        <v>EUR3MSW15Y=</v>
      </c>
      <c r="M91" s="136">
        <f>IF(L91="","",'3M Pricing'!$I91*100)</f>
        <v>1.3169999999863873</v>
      </c>
      <c r="N91" s="132">
        <f t="shared" si="7"/>
        <v>1.3169999999863873</v>
      </c>
      <c r="O91" s="131" t="str">
        <v>EUR6MSW15Y=</v>
      </c>
      <c r="P91" s="132">
        <f>IF(O91="","",'6M Pricing'!$I91*100)</f>
        <v>1.3839999999700072</v>
      </c>
      <c r="Q91" s="132">
        <f t="shared" si="8"/>
        <v>1.3839999999700072</v>
      </c>
      <c r="R91" s="131" t="str">
        <v>EUR1YSW15Y=</v>
      </c>
      <c r="S91" s="132">
        <f>IF(R91="","",'1Y Pricing'!$I91*100)</f>
        <v>1.4880000000428948</v>
      </c>
      <c r="T91" s="132">
        <f t="shared" si="9"/>
        <v>1.4880000000428948</v>
      </c>
      <c r="U91" s="131" t="str">
        <v>EURONOIS15Y=</v>
      </c>
      <c r="V91" s="136">
        <f>IF(U91="","",'ON Pricing'!$I91*100)</f>
        <v>1.1610000000144762</v>
      </c>
      <c r="W91" s="136">
        <f t="shared" si="10"/>
        <v>1.1610000000144762</v>
      </c>
      <c r="Y91" s="165" t="e">
        <f>IF($C91=" ","",ROUND(ABS(_xll.RtGet(SourceAlias,$I91,BID)-J91),4))</f>
        <v>#VALUE!</v>
      </c>
      <c r="Z91" s="165" t="e">
        <f>IF($C91=" ","",ROUND(ABS(_xll.RtGet(SourceAlias,$I91,ASK)-K91),4))</f>
        <v>#VALUE!</v>
      </c>
      <c r="AA91" s="165" t="e">
        <f>IF($D91=" ","",ROUND(ABS(_xll.RtGet(SourceAlias,$L91,BID)-M91),4))</f>
        <v>#VALUE!</v>
      </c>
      <c r="AB91" s="165" t="e">
        <f>IF($D91=" ","",ROUND(ABS(_xll.RtGet(SourceAlias,$L91,ASK)-N91),4))</f>
        <v>#VALUE!</v>
      </c>
      <c r="AC91" s="165" t="e">
        <f>IF($E91=" ","",ROUND(ABS(_xll.RtGet(SourceAlias,$O91,BID)-P91),4))</f>
        <v>#VALUE!</v>
      </c>
      <c r="AD91" s="165" t="e">
        <f>IF($E91=" ","",ROUND(ABS(_xll.RtGet(SourceAlias,$O91,ASK)-Q91),4))</f>
        <v>#VALUE!</v>
      </c>
      <c r="AE91" s="165" t="e">
        <f>IF($F91=" ","",ROUND(ABS(_xll.RtGet(SourceAlias,$R91,BID)-S91),4))</f>
        <v>#VALUE!</v>
      </c>
      <c r="AF91" s="165" t="e">
        <f>IF($F91=" ","",ROUND(ABS(_xll.RtGet(SourceAlias,$R91,ASK)-T91),4))</f>
        <v>#VALUE!</v>
      </c>
      <c r="AG91" s="165" t="e">
        <f>IF($G91=" ","",ROUND(ABS(_xll.RtGet(SourceAlias,$U91,BID)-V91),4))</f>
        <v>#VALUE!</v>
      </c>
      <c r="AH91" s="165" t="e">
        <f>IF($G91=" ","",ROUND(ABS(_xll.RtGet(SourceAlias,$U91,ASK)-W91),4))</f>
        <v>#VALUE!</v>
      </c>
      <c r="AJ91" s="152" t="str">
        <f>IF(I91="","",_xll.qlSimpleQuote(I91,J91,,Permanent,Trigger,ObjectOverwrite))</f>
        <v>EUR1MSW15Y=#0001</v>
      </c>
      <c r="AK91" s="152">
        <f>IF(AJ91="","",_xll.qlSimpleQuoteSetValue(AJ91,J91/100))</f>
        <v>0</v>
      </c>
      <c r="AL91" s="152" t="str">
        <f>IF(L91="","",_xll.qlSimpleQuote(L91,M91,,Permanent,Trigger,ObjectOverwrite))</f>
        <v>EUR3MSW15Y=#0001</v>
      </c>
      <c r="AM91" s="152">
        <f>IF(AL91="","",_xll.qlSimpleQuoteSetValue(AL91,M91/100))</f>
        <v>-1.3038299999865235</v>
      </c>
      <c r="AN91" s="152" t="str">
        <f>IF(O91="","",_xll.qlSimpleQuote(O91,P91,,Permanent,Trigger,ObjectOverwrite))</f>
        <v>EUR6MSW15Y=#0001</v>
      </c>
      <c r="AO91" s="152">
        <f>IF(AN91="","",_xll.qlSimpleQuoteSetValue(AN91,P91/100))</f>
        <v>-1.3701599999703071</v>
      </c>
      <c r="AP91" s="152" t="str">
        <f>IF(R91="","",_xll.qlSimpleQuote(R91,S91,,Permanent,Trigger,ObjectOverwrite))</f>
        <v>EUR1YSW15Y=#0001</v>
      </c>
      <c r="AQ91" s="152">
        <f>IF(AP91="","",_xll.qlSimpleQuoteSetValue(AP91,S91/100))</f>
        <v>-1.4731200000424658</v>
      </c>
      <c r="AR91" s="152" t="str">
        <f>IF(U91="","",_xll.qlSimpleQuote(U91,V91,,Permanent,Trigger,ObjectOverwrite))</f>
        <v>EURONOIS15Y=#0001</v>
      </c>
      <c r="AS91" s="152">
        <f>IF(AR91="","",_xll.qlSimpleQuoteSetValue(AR91,V91/100))</f>
        <v>-1.1493900000143316</v>
      </c>
    </row>
    <row r="92" spans="1:45" x14ac:dyDescent="0.2">
      <c r="A92" s="206"/>
      <c r="B92" s="56" t="s">
        <v>91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1" t="str">
        <v>EUR1MSW16Y=</v>
      </c>
      <c r="J92" s="136">
        <f>IF(I92="","",'1M Pricing'!$I92*100)</f>
        <v>1.266418639151663</v>
      </c>
      <c r="K92" s="136">
        <f t="shared" si="6"/>
        <v>1.266418639151663</v>
      </c>
      <c r="L92" s="131" t="str">
        <v>EUR3MSW16Y=</v>
      </c>
      <c r="M92" s="136">
        <f>IF(L92="","",'3M Pricing'!$I92*100)</f>
        <v>1.3597857343617274</v>
      </c>
      <c r="N92" s="132">
        <f t="shared" si="7"/>
        <v>1.3597857343617274</v>
      </c>
      <c r="O92" s="131" t="str">
        <v>EUR6MSW16Y=</v>
      </c>
      <c r="P92" s="132">
        <f>IF(O92="","",'6M Pricing'!$I92*100)</f>
        <v>1.4242584023301714</v>
      </c>
      <c r="Q92" s="132">
        <f t="shared" si="8"/>
        <v>1.4242584023301714</v>
      </c>
      <c r="R92" s="131" t="str">
        <v>EUR1YSW16Y=</v>
      </c>
      <c r="S92" s="132">
        <f>IF(R92="","",'1Y Pricing'!$I92*100)</f>
        <v>1.524986496291038</v>
      </c>
      <c r="T92" s="132">
        <f t="shared" si="9"/>
        <v>1.524986496291038</v>
      </c>
      <c r="U92" s="131" t="str">
        <v>EURONOIS16Y=</v>
      </c>
      <c r="V92" s="136">
        <f>IF(U92="","",'ON Pricing'!$I92*100)</f>
        <v>1.2065139833502239</v>
      </c>
      <c r="W92" s="136">
        <f t="shared" si="10"/>
        <v>1.2065139833502239</v>
      </c>
      <c r="Y92" s="165" t="e">
        <f>IF($C92=" ","",ROUND(ABS(_xll.RtGet(SourceAlias,$I92,BID)-J92),4))</f>
        <v>#VALUE!</v>
      </c>
      <c r="Z92" s="165" t="e">
        <f>IF($C92=" ","",ROUND(ABS(_xll.RtGet(SourceAlias,$I92,ASK)-K92),4))</f>
        <v>#VALUE!</v>
      </c>
      <c r="AA92" s="165" t="e">
        <f>IF($D92=" ","",ROUND(ABS(_xll.RtGet(SourceAlias,$L92,BID)-M92),4))</f>
        <v>#VALUE!</v>
      </c>
      <c r="AB92" s="165" t="e">
        <f>IF($D92=" ","",ROUND(ABS(_xll.RtGet(SourceAlias,$L92,ASK)-N92),4))</f>
        <v>#VALUE!</v>
      </c>
      <c r="AC92" s="165" t="e">
        <f>IF($E92=" ","",ROUND(ABS(_xll.RtGet(SourceAlias,$O92,BID)-P92),4))</f>
        <v>#VALUE!</v>
      </c>
      <c r="AD92" s="165" t="e">
        <f>IF($E92=" ","",ROUND(ABS(_xll.RtGet(SourceAlias,$O92,ASK)-Q92),4))</f>
        <v>#VALUE!</v>
      </c>
      <c r="AE92" s="165" t="e">
        <f>IF($F92=" ","",ROUND(ABS(_xll.RtGet(SourceAlias,$R92,BID)-S92),4))</f>
        <v>#VALUE!</v>
      </c>
      <c r="AF92" s="165" t="e">
        <f>IF($F92=" ","",ROUND(ABS(_xll.RtGet(SourceAlias,$R92,ASK)-T92),4))</f>
        <v>#VALUE!</v>
      </c>
      <c r="AG92" s="165" t="e">
        <f>IF($G92=" ","",ROUND(ABS(_xll.RtGet(SourceAlias,$U92,BID)-V92),4))</f>
        <v>#VALUE!</v>
      </c>
      <c r="AH92" s="165" t="e">
        <f>IF($G92=" ","",ROUND(ABS(_xll.RtGet(SourceAlias,$U92,ASK)-W92),4))</f>
        <v>#VALUE!</v>
      </c>
      <c r="AJ92" s="152" t="str">
        <f>IF(I92="","",_xll.qlSimpleQuote(I92,J92,,Permanent,Trigger,ObjectOverwrite))</f>
        <v>EUR1MSW16Y=#0001</v>
      </c>
      <c r="AK92" s="152">
        <f>IF(AJ92="","",_xll.qlSimpleQuoteSetValue(AJ92,J92/100))</f>
        <v>0</v>
      </c>
      <c r="AL92" s="152" t="str">
        <f>IF(L92="","",_xll.qlSimpleQuote(L92,M92,,Permanent,Trigger,ObjectOverwrite))</f>
        <v>EUR3MSW16Y=#0001</v>
      </c>
      <c r="AM92" s="152">
        <f>IF(AL92="","",_xll.qlSimpleQuoteSetValue(AL92,M92/100))</f>
        <v>-1.3461878770181102</v>
      </c>
      <c r="AN92" s="152" t="str">
        <f>IF(O92="","",_xll.qlSimpleQuote(O92,P92,,Permanent,Trigger,ObjectOverwrite))</f>
        <v>EUR6MSW16Y=#0001</v>
      </c>
      <c r="AO92" s="152">
        <f>IF(AN92="","",_xll.qlSimpleQuoteSetValue(AN92,P92/100))</f>
        <v>-1.4100158183068696</v>
      </c>
      <c r="AP92" s="152" t="str">
        <f>IF(R92="","",_xll.qlSimpleQuote(R92,S92,,Permanent,Trigger,ObjectOverwrite))</f>
        <v>EUR1YSW16Y=#0001</v>
      </c>
      <c r="AQ92" s="152">
        <f>IF(AP92="","",_xll.qlSimpleQuoteSetValue(AP92,S92/100))</f>
        <v>-1.5097366313281275</v>
      </c>
      <c r="AR92" s="152" t="str">
        <f>IF(U92="","",_xll.qlSimpleQuote(U92,V92,,Permanent,Trigger,ObjectOverwrite))</f>
        <v>EURONOIS16Y=#0001</v>
      </c>
      <c r="AS92" s="152">
        <f>IF(AR92="","",_xll.qlSimpleQuoteSetValue(AR92,V92/100))</f>
        <v>-1.1944488435167215</v>
      </c>
    </row>
    <row r="93" spans="1:45" x14ac:dyDescent="0.2">
      <c r="A93" s="206"/>
      <c r="B93" s="56" t="s">
        <v>92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1" t="str">
        <v>EUR1MSW17Y=</v>
      </c>
      <c r="J93" s="136">
        <f>IF(I93="","",'1M Pricing'!$I93*100)</f>
        <v>1.3047925096519977</v>
      </c>
      <c r="K93" s="136">
        <f t="shared" si="6"/>
        <v>1.3047925096519977</v>
      </c>
      <c r="L93" s="131" t="str">
        <v>EUR3MSW17Y=</v>
      </c>
      <c r="M93" s="136">
        <f>IF(L93="","",'3M Pricing'!$I93*100)</f>
        <v>1.3957592541323702</v>
      </c>
      <c r="N93" s="132">
        <f t="shared" si="7"/>
        <v>1.3957592541323702</v>
      </c>
      <c r="O93" s="131" t="str">
        <v>EUR6MSW17Y=</v>
      </c>
      <c r="P93" s="132">
        <f>IF(O93="","",'6M Pricing'!$I93*100)</f>
        <v>1.4578852342335069</v>
      </c>
      <c r="Q93" s="132">
        <f t="shared" si="8"/>
        <v>1.4578852342335069</v>
      </c>
      <c r="R93" s="131" t="str">
        <v>EUR1YSW17Y=</v>
      </c>
      <c r="S93" s="132">
        <f>IF(R93="","",'1Y Pricing'!$I93*100)</f>
        <v>1.5560594888286503</v>
      </c>
      <c r="T93" s="132">
        <f t="shared" si="9"/>
        <v>1.5560594888286503</v>
      </c>
      <c r="U93" s="131" t="str">
        <v>EURONOIS17Y=</v>
      </c>
      <c r="V93" s="136">
        <f>IF(U93="","",'ON Pricing'!$I93*100)</f>
        <v>1.2449371711634467</v>
      </c>
      <c r="W93" s="136">
        <f t="shared" si="10"/>
        <v>1.2449371711634467</v>
      </c>
      <c r="Y93" s="165" t="e">
        <f>IF($C93=" ","",ROUND(ABS(_xll.RtGet(SourceAlias,$I93,BID)-J93),4))</f>
        <v>#VALUE!</v>
      </c>
      <c r="Z93" s="165" t="e">
        <f>IF($C93=" ","",ROUND(ABS(_xll.RtGet(SourceAlias,$I93,ASK)-K93),4))</f>
        <v>#VALUE!</v>
      </c>
      <c r="AA93" s="165" t="e">
        <f>IF($D93=" ","",ROUND(ABS(_xll.RtGet(SourceAlias,$L93,BID)-M93),4))</f>
        <v>#VALUE!</v>
      </c>
      <c r="AB93" s="165" t="e">
        <f>IF($D93=" ","",ROUND(ABS(_xll.RtGet(SourceAlias,$L93,ASK)-N93),4))</f>
        <v>#VALUE!</v>
      </c>
      <c r="AC93" s="165" t="e">
        <f>IF($E93=" ","",ROUND(ABS(_xll.RtGet(SourceAlias,$O93,BID)-P93),4))</f>
        <v>#VALUE!</v>
      </c>
      <c r="AD93" s="165" t="e">
        <f>IF($E93=" ","",ROUND(ABS(_xll.RtGet(SourceAlias,$O93,ASK)-Q93),4))</f>
        <v>#VALUE!</v>
      </c>
      <c r="AE93" s="165" t="e">
        <f>IF($F93=" ","",ROUND(ABS(_xll.RtGet(SourceAlias,$R93,BID)-S93),4))</f>
        <v>#VALUE!</v>
      </c>
      <c r="AF93" s="165" t="e">
        <f>IF($F93=" ","",ROUND(ABS(_xll.RtGet(SourceAlias,$R93,ASK)-T93),4))</f>
        <v>#VALUE!</v>
      </c>
      <c r="AG93" s="165" t="e">
        <f>IF($G93=" ","",ROUND(ABS(_xll.RtGet(SourceAlias,$U93,BID)-V93),4))</f>
        <v>#VALUE!</v>
      </c>
      <c r="AH93" s="165" t="e">
        <f>IF($G93=" ","",ROUND(ABS(_xll.RtGet(SourceAlias,$U93,ASK)-W93),4))</f>
        <v>#VALUE!</v>
      </c>
      <c r="AJ93" s="152" t="str">
        <f>IF(I93="","",_xll.qlSimpleQuote(I93,J93,,Permanent,Trigger,ObjectOverwrite))</f>
        <v>EUR1MSW17Y=#0001</v>
      </c>
      <c r="AK93" s="152">
        <f>IF(AJ93="","",_xll.qlSimpleQuoteSetValue(AJ93,J93/100))</f>
        <v>0</v>
      </c>
      <c r="AL93" s="152" t="str">
        <f>IF(L93="","",_xll.qlSimpleQuote(L93,M93,,Permanent,Trigger,ObjectOverwrite))</f>
        <v>EUR3MSW17Y=#0001</v>
      </c>
      <c r="AM93" s="152">
        <f>IF(AL93="","",_xll.qlSimpleQuoteSetValue(AL93,M93/100))</f>
        <v>-1.3818016615910464</v>
      </c>
      <c r="AN93" s="152" t="str">
        <f>IF(O93="","",_xll.qlSimpleQuote(O93,P93,,Permanent,Trigger,ObjectOverwrite))</f>
        <v>EUR6MSW17Y=#0001</v>
      </c>
      <c r="AO93" s="152">
        <f>IF(AN93="","",_xll.qlSimpleQuoteSetValue(AN93,P93/100))</f>
        <v>-1.4433063818911718</v>
      </c>
      <c r="AP93" s="152" t="str">
        <f>IF(R93="","",_xll.qlSimpleQuote(R93,S93,,Permanent,Trigger,ObjectOverwrite))</f>
        <v>EUR1YSW17Y=#0001</v>
      </c>
      <c r="AQ93" s="152">
        <f>IF(AP93="","",_xll.qlSimpleQuoteSetValue(AP93,S93/100))</f>
        <v>-1.5404988939403639</v>
      </c>
      <c r="AR93" s="152" t="str">
        <f>IF(U93="","",_xll.qlSimpleQuote(U93,V93,,Permanent,Trigger,ObjectOverwrite))</f>
        <v>EURONOIS17Y=#0001</v>
      </c>
      <c r="AS93" s="152">
        <f>IF(AR93="","",_xll.qlSimpleQuoteSetValue(AR93,V93/100))</f>
        <v>-1.2324877994518122</v>
      </c>
    </row>
    <row r="94" spans="1:45" x14ac:dyDescent="0.2">
      <c r="A94" s="206"/>
      <c r="B94" s="56" t="s">
        <v>93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1" t="str">
        <v>EUR1MSW18Y=</v>
      </c>
      <c r="J94" s="136">
        <f>IF(I94="","",'1M Pricing'!$I94*100)</f>
        <v>1.336082936119934</v>
      </c>
      <c r="K94" s="136">
        <f t="shared" si="6"/>
        <v>1.336082936119934</v>
      </c>
      <c r="L94" s="131" t="str">
        <v>EUR3MSW18Y=</v>
      </c>
      <c r="M94" s="136">
        <f>IF(L94="","",'3M Pricing'!$I94*100)</f>
        <v>1.4248621367370597</v>
      </c>
      <c r="N94" s="132">
        <f t="shared" si="7"/>
        <v>1.4248621367370597</v>
      </c>
      <c r="O94" s="131" t="str">
        <v>EUR6MSW18Y=</v>
      </c>
      <c r="P94" s="132">
        <f>IF(O94="","",'6M Pricing'!$I94*100)</f>
        <v>1.4848056575284878</v>
      </c>
      <c r="Q94" s="132">
        <f t="shared" si="8"/>
        <v>1.4848056575284878</v>
      </c>
      <c r="R94" s="131" t="str">
        <v>EUR1YSW18Y=</v>
      </c>
      <c r="S94" s="132">
        <f>IF(R94="","",'1Y Pricing'!$I94*100)</f>
        <v>1.580653482515475</v>
      </c>
      <c r="T94" s="132">
        <f t="shared" si="9"/>
        <v>1.580653482515475</v>
      </c>
      <c r="U94" s="131" t="str">
        <v>EURONOIS18Y=</v>
      </c>
      <c r="V94" s="136">
        <f>IF(U94="","",'ON Pricing'!$I94*100)</f>
        <v>1.2766305004806691</v>
      </c>
      <c r="W94" s="136">
        <f t="shared" si="10"/>
        <v>1.2766305004806691</v>
      </c>
      <c r="Y94" s="165" t="e">
        <f>IF($C94=" ","",ROUND(ABS(_xll.RtGet(SourceAlias,$I94,BID)-J94),4))</f>
        <v>#VALUE!</v>
      </c>
      <c r="Z94" s="165" t="e">
        <f>IF($C94=" ","",ROUND(ABS(_xll.RtGet(SourceAlias,$I94,ASK)-K94),4))</f>
        <v>#VALUE!</v>
      </c>
      <c r="AA94" s="165" t="e">
        <f>IF($D94=" ","",ROUND(ABS(_xll.RtGet(SourceAlias,$L94,BID)-M94),4))</f>
        <v>#VALUE!</v>
      </c>
      <c r="AB94" s="165" t="e">
        <f>IF($D94=" ","",ROUND(ABS(_xll.RtGet(SourceAlias,$L94,ASK)-N94),4))</f>
        <v>#VALUE!</v>
      </c>
      <c r="AC94" s="165" t="e">
        <f>IF($E94=" ","",ROUND(ABS(_xll.RtGet(SourceAlias,$O94,BID)-P94),4))</f>
        <v>#VALUE!</v>
      </c>
      <c r="AD94" s="165" t="e">
        <f>IF($E94=" ","",ROUND(ABS(_xll.RtGet(SourceAlias,$O94,ASK)-Q94),4))</f>
        <v>#VALUE!</v>
      </c>
      <c r="AE94" s="165" t="e">
        <f>IF($F94=" ","",ROUND(ABS(_xll.RtGet(SourceAlias,$R94,BID)-S94),4))</f>
        <v>#VALUE!</v>
      </c>
      <c r="AF94" s="165" t="e">
        <f>IF($F94=" ","",ROUND(ABS(_xll.RtGet(SourceAlias,$R94,ASK)-T94),4))</f>
        <v>#VALUE!</v>
      </c>
      <c r="AG94" s="165" t="e">
        <f>IF($G94=" ","",ROUND(ABS(_xll.RtGet(SourceAlias,$U94,BID)-V94),4))</f>
        <v>#VALUE!</v>
      </c>
      <c r="AH94" s="165" t="e">
        <f>IF($G94=" ","",ROUND(ABS(_xll.RtGet(SourceAlias,$U94,ASK)-W94),4))</f>
        <v>#VALUE!</v>
      </c>
      <c r="AJ94" s="152" t="str">
        <f>IF(I94="","",_xll.qlSimpleQuote(I94,J94,,Permanent,Trigger,ObjectOverwrite))</f>
        <v>EUR1MSW18Y=#0001</v>
      </c>
      <c r="AK94" s="152">
        <f>IF(AJ94="","",_xll.qlSimpleQuoteSetValue(AJ94,J94/100))</f>
        <v>0</v>
      </c>
      <c r="AL94" s="152" t="str">
        <f>IF(L94="","",_xll.qlSimpleQuote(L94,M94,,Permanent,Trigger,ObjectOverwrite))</f>
        <v>EUR3MSW18Y=#0001</v>
      </c>
      <c r="AM94" s="152">
        <f>IF(AL94="","",_xll.qlSimpleQuoteSetValue(AL94,M94/100))</f>
        <v>-1.410613515369689</v>
      </c>
      <c r="AN94" s="152" t="str">
        <f>IF(O94="","",_xll.qlSimpleQuote(O94,P94,,Permanent,Trigger,ObjectOverwrite))</f>
        <v>EUR6MSW18Y=#0001</v>
      </c>
      <c r="AO94" s="152">
        <f>IF(AN94="","",_xll.qlSimpleQuoteSetValue(AN94,P94/100))</f>
        <v>-1.4699576009532029</v>
      </c>
      <c r="AP94" s="152" t="str">
        <f>IF(R94="","",_xll.qlSimpleQuote(R94,S94,,Permanent,Trigger,ObjectOverwrite))</f>
        <v>EUR1YSW18Y=#0001</v>
      </c>
      <c r="AQ94" s="152">
        <f>IF(AP94="","",_xll.qlSimpleQuoteSetValue(AP94,S94/100))</f>
        <v>-1.5648469476903202</v>
      </c>
      <c r="AR94" s="152" t="str">
        <f>IF(U94="","",_xll.qlSimpleQuote(U94,V94,,Permanent,Trigger,ObjectOverwrite))</f>
        <v>EURONOIS18Y=#0001</v>
      </c>
      <c r="AS94" s="152">
        <f>IF(AR94="","",_xll.qlSimpleQuoteSetValue(AR94,V94/100))</f>
        <v>-1.2638641954758623</v>
      </c>
    </row>
    <row r="95" spans="1:45" x14ac:dyDescent="0.2">
      <c r="A95" s="206"/>
      <c r="B95" s="56" t="s">
        <v>94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1" t="str">
        <v>EUR1MSW19Y=</v>
      </c>
      <c r="J95" s="136">
        <f>IF(I95="","",'1M Pricing'!$I95*100)</f>
        <v>1.3612448285792762</v>
      </c>
      <c r="K95" s="136">
        <f t="shared" si="6"/>
        <v>1.3612448285792762</v>
      </c>
      <c r="L95" s="131" t="str">
        <v>EUR3MSW19Y=</v>
      </c>
      <c r="M95" s="136">
        <f>IF(L95="","",'3M Pricing'!$I95*100)</f>
        <v>1.448042649547076</v>
      </c>
      <c r="N95" s="132">
        <f t="shared" si="7"/>
        <v>1.448042649547076</v>
      </c>
      <c r="O95" s="131" t="str">
        <v>EUR6MSW19Y=</v>
      </c>
      <c r="P95" s="132">
        <f>IF(O95="","",'6M Pricing'!$I95*100)</f>
        <v>1.505953243124089</v>
      </c>
      <c r="Q95" s="132">
        <f t="shared" si="8"/>
        <v>1.505953243124089</v>
      </c>
      <c r="R95" s="131" t="str">
        <v>EUR1YSW19Y=</v>
      </c>
      <c r="S95" s="132">
        <f>IF(R95="","",'1Y Pricing'!$I95*100)</f>
        <v>1.5992368890109743</v>
      </c>
      <c r="T95" s="132">
        <f t="shared" si="9"/>
        <v>1.5992368890109743</v>
      </c>
      <c r="U95" s="131" t="str">
        <v>EURONOIS19Y=</v>
      </c>
      <c r="V95" s="136">
        <f>IF(U95="","",'ON Pricing'!$I95*100)</f>
        <v>1.3023965760625609</v>
      </c>
      <c r="W95" s="136">
        <f t="shared" si="10"/>
        <v>1.3023965760625609</v>
      </c>
      <c r="Y95" s="165" t="e">
        <f>IF($C95=" ","",ROUND(ABS(_xll.RtGet(SourceAlias,$I95,BID)-J95),4))</f>
        <v>#VALUE!</v>
      </c>
      <c r="Z95" s="165" t="e">
        <f>IF($C95=" ","",ROUND(ABS(_xll.RtGet(SourceAlias,$I95,ASK)-K95),4))</f>
        <v>#VALUE!</v>
      </c>
      <c r="AA95" s="165" t="e">
        <f>IF($D95=" ","",ROUND(ABS(_xll.RtGet(SourceAlias,$L95,BID)-M95),4))</f>
        <v>#VALUE!</v>
      </c>
      <c r="AB95" s="165" t="e">
        <f>IF($D95=" ","",ROUND(ABS(_xll.RtGet(SourceAlias,$L95,ASK)-N95),4))</f>
        <v>#VALUE!</v>
      </c>
      <c r="AC95" s="165" t="e">
        <f>IF($E95=" ","",ROUND(ABS(_xll.RtGet(SourceAlias,$O95,BID)-P95),4))</f>
        <v>#VALUE!</v>
      </c>
      <c r="AD95" s="165" t="e">
        <f>IF($E95=" ","",ROUND(ABS(_xll.RtGet(SourceAlias,$O95,ASK)-Q95),4))</f>
        <v>#VALUE!</v>
      </c>
      <c r="AE95" s="165" t="e">
        <f>IF($F95=" ","",ROUND(ABS(_xll.RtGet(SourceAlias,$R95,BID)-S95),4))</f>
        <v>#VALUE!</v>
      </c>
      <c r="AF95" s="165" t="e">
        <f>IF($F95=" ","",ROUND(ABS(_xll.RtGet(SourceAlias,$R95,ASK)-T95),4))</f>
        <v>#VALUE!</v>
      </c>
      <c r="AG95" s="165" t="e">
        <f>IF($G95=" ","",ROUND(ABS(_xll.RtGet(SourceAlias,$U95,BID)-V95),4))</f>
        <v>#VALUE!</v>
      </c>
      <c r="AH95" s="165" t="e">
        <f>IF($G95=" ","",ROUND(ABS(_xll.RtGet(SourceAlias,$U95,ASK)-W95),4))</f>
        <v>#VALUE!</v>
      </c>
      <c r="AJ95" s="152" t="str">
        <f>IF(I95="","",_xll.qlSimpleQuote(I95,J95,,Permanent,Trigger,ObjectOverwrite))</f>
        <v>EUR1MSW19Y=#0001</v>
      </c>
      <c r="AK95" s="152">
        <f>IF(AJ95="","",_xll.qlSimpleQuoteSetValue(AJ95,J95/100))</f>
        <v>0</v>
      </c>
      <c r="AL95" s="152" t="str">
        <f>IF(L95="","",_xll.qlSimpleQuote(L95,M95,,Permanent,Trigger,ObjectOverwrite))</f>
        <v>EUR3MSW19Y=#0001</v>
      </c>
      <c r="AM95" s="152">
        <f>IF(AL95="","",_xll.qlSimpleQuoteSetValue(AL95,M95/100))</f>
        <v>-1.4335622230516052</v>
      </c>
      <c r="AN95" s="152" t="str">
        <f>IF(O95="","",_xll.qlSimpleQuote(O95,P95,,Permanent,Trigger,ObjectOverwrite))</f>
        <v>EUR6MSW19Y=#0001</v>
      </c>
      <c r="AO95" s="152">
        <f>IF(AN95="","",_xll.qlSimpleQuoteSetValue(AN95,P95/100))</f>
        <v>-1.4908937106928482</v>
      </c>
      <c r="AP95" s="152" t="str">
        <f>IF(R95="","",_xll.qlSimpleQuote(R95,S95,,Permanent,Trigger,ObjectOverwrite))</f>
        <v>EUR1YSW19Y=#0001</v>
      </c>
      <c r="AQ95" s="152">
        <f>IF(AP95="","",_xll.qlSimpleQuoteSetValue(AP95,S95/100))</f>
        <v>-1.5832445201208645</v>
      </c>
      <c r="AR95" s="152" t="str">
        <f>IF(U95="","",_xll.qlSimpleQuote(U95,V95,,Permanent,Trigger,ObjectOverwrite))</f>
        <v>EURONOIS19Y=#0001</v>
      </c>
      <c r="AS95" s="152">
        <f>IF(AR95="","",_xll.qlSimpleQuoteSetValue(AR95,V95/100))</f>
        <v>-1.2893726103019352</v>
      </c>
    </row>
    <row r="96" spans="1:45" x14ac:dyDescent="0.2">
      <c r="A96" s="206"/>
      <c r="B96" s="56" t="s">
        <v>95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52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1" t="str">
        <v>EUR1MSW20Y=</v>
      </c>
      <c r="J96" s="136">
        <f>IF(I96="","",'1M Pricing'!$I96*100)</f>
        <v>1.3810000000253528</v>
      </c>
      <c r="K96" s="136">
        <f t="shared" si="6"/>
        <v>1.3810000000253528</v>
      </c>
      <c r="L96" s="131" t="str">
        <v>EUR3MSW20Y=</v>
      </c>
      <c r="M96" s="136">
        <f>IF(L96="","",'3M Pricing'!$I96*100)</f>
        <v>1.4660000000700855</v>
      </c>
      <c r="N96" s="132">
        <f t="shared" si="7"/>
        <v>1.4660000000700855</v>
      </c>
      <c r="O96" s="131" t="str">
        <v>EUR6MSW20Y=</v>
      </c>
      <c r="P96" s="132">
        <f>IF(O96="","",'6M Pricing'!$I96*100)</f>
        <v>1.5220000000299883</v>
      </c>
      <c r="Q96" s="132">
        <f t="shared" si="8"/>
        <v>1.5220000000299883</v>
      </c>
      <c r="R96" s="131" t="str">
        <v>EUR1YSW20Y=</v>
      </c>
      <c r="S96" s="132">
        <f>IF(R96="","",'1Y Pricing'!$I96*100)</f>
        <v>1.6119999999675343</v>
      </c>
      <c r="T96" s="132">
        <f t="shared" si="9"/>
        <v>1.6119999999675343</v>
      </c>
      <c r="U96" s="131" t="str">
        <v>EURONOIS20Y=</v>
      </c>
      <c r="V96" s="136">
        <f>IF(U96="","",'ON Pricing'!$I96*100)</f>
        <v>1.3230000000188513</v>
      </c>
      <c r="W96" s="136">
        <f t="shared" si="10"/>
        <v>1.3230000000188513</v>
      </c>
      <c r="Y96" s="165" t="e">
        <f>IF($C96=" ","",ROUND(ABS(_xll.RtGet(SourceAlias,$I96,BID)-J96),4))</f>
        <v>#VALUE!</v>
      </c>
      <c r="Z96" s="165" t="e">
        <f>IF($C96=" ","",ROUND(ABS(_xll.RtGet(SourceAlias,$I96,ASK)-K96),4))</f>
        <v>#VALUE!</v>
      </c>
      <c r="AA96" s="165" t="e">
        <f>IF($D96=" ","",ROUND(ABS(_xll.RtGet(SourceAlias,$L96,BID)-M96),4))</f>
        <v>#VALUE!</v>
      </c>
      <c r="AB96" s="165" t="e">
        <f>IF($D96=" ","",ROUND(ABS(_xll.RtGet(SourceAlias,$L96,ASK)-N96),4))</f>
        <v>#VALUE!</v>
      </c>
      <c r="AC96" s="165" t="e">
        <f>IF($E96=" ","",ROUND(ABS(_xll.RtGet(SourceAlias,$O96,BID)-P96),4))</f>
        <v>#VALUE!</v>
      </c>
      <c r="AD96" s="165" t="e">
        <f>IF($E96=" ","",ROUND(ABS(_xll.RtGet(SourceAlias,$O96,ASK)-Q96),4))</f>
        <v>#VALUE!</v>
      </c>
      <c r="AE96" s="165" t="e">
        <f>IF($F96=" ","",ROUND(ABS(_xll.RtGet(SourceAlias,$R96,BID)-S96),4))</f>
        <v>#VALUE!</v>
      </c>
      <c r="AF96" s="165" t="e">
        <f>IF($F96=" ","",ROUND(ABS(_xll.RtGet(SourceAlias,$R96,ASK)-T96),4))</f>
        <v>#VALUE!</v>
      </c>
      <c r="AG96" s="165" t="e">
        <f>IF($G96=" ","",ROUND(ABS(_xll.RtGet(SourceAlias,$U96,BID)-V96),4))</f>
        <v>#VALUE!</v>
      </c>
      <c r="AH96" s="165" t="e">
        <f>IF($G96=" ","",ROUND(ABS(_xll.RtGet(SourceAlias,$U96,ASK)-W96),4))</f>
        <v>#VALUE!</v>
      </c>
      <c r="AJ96" s="152" t="str">
        <f>IF(I96="","",_xll.qlSimpleQuote(I96,J96,,Permanent,Trigger,ObjectOverwrite))</f>
        <v>EUR1MSW20Y=#0001</v>
      </c>
      <c r="AK96" s="152">
        <f>IF(AJ96="","",_xll.qlSimpleQuoteSetValue(AJ96,J96/100))</f>
        <v>0</v>
      </c>
      <c r="AL96" s="152" t="str">
        <f>IF(L96="","",_xll.qlSimpleQuote(L96,M96,,Permanent,Trigger,ObjectOverwrite))</f>
        <v>EUR3MSW20Y=#0001</v>
      </c>
      <c r="AM96" s="152">
        <f>IF(AL96="","",_xll.qlSimpleQuoteSetValue(AL96,M96/100))</f>
        <v>-1.4513400000693846</v>
      </c>
      <c r="AN96" s="152" t="str">
        <f>IF(O96="","",_xll.qlSimpleQuote(O96,P96,,Permanent,Trigger,ObjectOverwrite))</f>
        <v>EUR6MSW20Y=#0001</v>
      </c>
      <c r="AO96" s="152">
        <f>IF(AN96="","",_xll.qlSimpleQuoteSetValue(AN96,P96/100))</f>
        <v>-1.5067800000296883</v>
      </c>
      <c r="AP96" s="152" t="str">
        <f>IF(R96="","",_xll.qlSimpleQuote(R96,S96,,Permanent,Trigger,ObjectOverwrite))</f>
        <v>EUR1YSW20Y=#0001</v>
      </c>
      <c r="AQ96" s="152">
        <f>IF(AP96="","",_xll.qlSimpleQuoteSetValue(AP96,S96/100))</f>
        <v>-1.595879999967859</v>
      </c>
      <c r="AR96" s="152" t="str">
        <f>IF(U96="","",_xll.qlSimpleQuote(U96,V96,,Permanent,Trigger,ObjectOverwrite))</f>
        <v>EURONOIS20Y=#0001</v>
      </c>
      <c r="AS96" s="152">
        <f>IF(AR96="","",_xll.qlSimpleQuoteSetValue(AR96,V96/100))</f>
        <v>-1.3097700000186627</v>
      </c>
    </row>
    <row r="97" spans="1:45" x14ac:dyDescent="0.2">
      <c r="A97" s="206"/>
      <c r="B97" s="56" t="s">
        <v>96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52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1" t="str">
        <v>EUR1MSW21Y=</v>
      </c>
      <c r="J97" s="136">
        <f>IF(I97="","",'1M Pricing'!$I97*100)</f>
        <v>1.3959267697674647</v>
      </c>
      <c r="K97" s="136">
        <f t="shared" si="6"/>
        <v>1.3959267697674647</v>
      </c>
      <c r="L97" s="131" t="str">
        <v>EUR3MSW21Y=</v>
      </c>
      <c r="M97" s="136">
        <f>IF(L97="","",'3M Pricing'!$I97*100)</f>
        <v>1.4793284853075999</v>
      </c>
      <c r="N97" s="132">
        <f t="shared" si="7"/>
        <v>1.4793284853075999</v>
      </c>
      <c r="O97" s="131" t="str">
        <v>EUR6MSW21Y=</v>
      </c>
      <c r="P97" s="132">
        <f>IF(O97="","",'6M Pricing'!$I97*100)</f>
        <v>1.5335557971516376</v>
      </c>
      <c r="Q97" s="132">
        <f t="shared" si="8"/>
        <v>1.5335557971516376</v>
      </c>
      <c r="R97" s="131" t="str">
        <v>EUR1YSW21Y=</v>
      </c>
      <c r="S97" s="132">
        <f>IF(R97="","",'1Y Pricing'!$I97*100)</f>
        <v>1.6203733321878804</v>
      </c>
      <c r="T97" s="132">
        <f t="shared" si="9"/>
        <v>1.6203733321878804</v>
      </c>
      <c r="U97" s="131" t="str">
        <v>EURONOIS21Y=</v>
      </c>
      <c r="V97" s="136">
        <f>IF(U97="","",'ON Pricing'!$I97*100)</f>
        <v>1.3388539207782466</v>
      </c>
      <c r="W97" s="136">
        <f t="shared" si="10"/>
        <v>1.3388539207782466</v>
      </c>
      <c r="Y97" s="165" t="e">
        <f>IF($C97=" ","",ROUND(ABS(_xll.RtGet(SourceAlias,$I97,BID)-J97),4))</f>
        <v>#VALUE!</v>
      </c>
      <c r="Z97" s="165" t="e">
        <f>IF($C97=" ","",ROUND(ABS(_xll.RtGet(SourceAlias,$I97,ASK)-K97),4))</f>
        <v>#VALUE!</v>
      </c>
      <c r="AA97" s="165" t="e">
        <f>IF($D97=" ","",ROUND(ABS(_xll.RtGet(SourceAlias,$L97,BID)-M97),4))</f>
        <v>#VALUE!</v>
      </c>
      <c r="AB97" s="165" t="e">
        <f>IF($D97=" ","",ROUND(ABS(_xll.RtGet(SourceAlias,$L97,ASK)-N97),4))</f>
        <v>#VALUE!</v>
      </c>
      <c r="AC97" s="165" t="e">
        <f>IF($E97=" ","",ROUND(ABS(_xll.RtGet(SourceAlias,$O97,BID)-P97),4))</f>
        <v>#VALUE!</v>
      </c>
      <c r="AD97" s="165" t="e">
        <f>IF($E97=" ","",ROUND(ABS(_xll.RtGet(SourceAlias,$O97,ASK)-Q97),4))</f>
        <v>#VALUE!</v>
      </c>
      <c r="AE97" s="165" t="e">
        <f>IF($F97=" ","",ROUND(ABS(_xll.RtGet(SourceAlias,$R97,BID)-S97),4))</f>
        <v>#VALUE!</v>
      </c>
      <c r="AF97" s="165" t="e">
        <f>IF($F97=" ","",ROUND(ABS(_xll.RtGet(SourceAlias,$R97,ASK)-T97),4))</f>
        <v>#VALUE!</v>
      </c>
      <c r="AG97" s="165" t="e">
        <f>IF($G97=" ","",ROUND(ABS(_xll.RtGet(SourceAlias,$U97,BID)-V97),4))</f>
        <v>#VALUE!</v>
      </c>
      <c r="AH97" s="165" t="e">
        <f>IF($G97=" ","",ROUND(ABS(_xll.RtGet(SourceAlias,$U97,ASK)-W97),4))</f>
        <v>#VALUE!</v>
      </c>
      <c r="AJ97" s="152" t="str">
        <f>IF(I97="","",_xll.qlSimpleQuote(I97,J97,,Permanent,Trigger,ObjectOverwrite))</f>
        <v>EUR1MSW21Y=#0001</v>
      </c>
      <c r="AK97" s="152">
        <f>IF(AJ97="","",_xll.qlSimpleQuoteSetValue(AJ97,J97/100))</f>
        <v>0</v>
      </c>
      <c r="AL97" s="152" t="str">
        <f>IF(L97="","",_xll.qlSimpleQuote(L97,M97,,Permanent,Trigger,ObjectOverwrite))</f>
        <v>EUR3MSW21Y=#0001</v>
      </c>
      <c r="AM97" s="152">
        <f>IF(AL97="","",_xll.qlSimpleQuoteSetValue(AL97,M97/100))</f>
        <v>-1.4645352004545238</v>
      </c>
      <c r="AN97" s="152" t="str">
        <f>IF(O97="","",_xll.qlSimpleQuote(O97,P97,,Permanent,Trigger,ObjectOverwrite))</f>
        <v>EUR6MSW21Y=#0001</v>
      </c>
      <c r="AO97" s="152">
        <f>IF(AN97="","",_xll.qlSimpleQuoteSetValue(AN97,P97/100))</f>
        <v>-1.5182202391801212</v>
      </c>
      <c r="AP97" s="152" t="str">
        <f>IF(R97="","",_xll.qlSimpleQuote(R97,S97,,Permanent,Trigger,ObjectOverwrite))</f>
        <v>EUR1YSW21Y=#0001</v>
      </c>
      <c r="AQ97" s="152">
        <f>IF(AP97="","",_xll.qlSimpleQuoteSetValue(AP97,S97/100))</f>
        <v>-1.6041695988660016</v>
      </c>
      <c r="AR97" s="152" t="str">
        <f>IF(U97="","",_xll.qlSimpleQuote(U97,V97,,Permanent,Trigger,ObjectOverwrite))</f>
        <v>EURONOIS21Y=#0001</v>
      </c>
      <c r="AS97" s="152">
        <f>IF(AR97="","",_xll.qlSimpleQuoteSetValue(AR97,V97/100))</f>
        <v>-1.3254653815704642</v>
      </c>
    </row>
    <row r="98" spans="1:45" x14ac:dyDescent="0.2">
      <c r="A98" s="206"/>
      <c r="B98" s="56" t="s">
        <v>97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52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1" t="str">
        <v>EUR1MSW22Y=</v>
      </c>
      <c r="J98" s="136">
        <f>IF(I98="","",'1M Pricing'!$I98*100)</f>
        <v>1.4067956870129106</v>
      </c>
      <c r="K98" s="136">
        <f t="shared" si="6"/>
        <v>1.4067956870129106</v>
      </c>
      <c r="L98" s="131" t="str">
        <v>EUR3MSW22Y=</v>
      </c>
      <c r="M98" s="136">
        <f>IF(L98="","",'3M Pricing'!$I98*100)</f>
        <v>1.4887267856975614</v>
      </c>
      <c r="N98" s="132">
        <f t="shared" si="7"/>
        <v>1.4887267856975614</v>
      </c>
      <c r="O98" s="131" t="str">
        <v>EUR6MSW22Y=</v>
      </c>
      <c r="P98" s="132">
        <f>IF(O98="","",'6M Pricing'!$I98*100)</f>
        <v>1.5412733738456201</v>
      </c>
      <c r="Q98" s="132">
        <f t="shared" si="8"/>
        <v>1.5412733738456201</v>
      </c>
      <c r="R98" s="131" t="str">
        <v>EUR1YSW22Y=</v>
      </c>
      <c r="S98" s="132">
        <f>IF(R98="","",'1Y Pricing'!$I98*100)</f>
        <v>1.6258859146446289</v>
      </c>
      <c r="T98" s="132">
        <f t="shared" si="9"/>
        <v>1.6258859146446289</v>
      </c>
      <c r="U98" s="131" t="str">
        <v>EURONOIS22Y=</v>
      </c>
      <c r="V98" s="136">
        <f>IF(U98="","",'ON Pricing'!$I98*100)</f>
        <v>1.3509870504200423</v>
      </c>
      <c r="W98" s="136">
        <f t="shared" si="10"/>
        <v>1.3509870504200423</v>
      </c>
      <c r="Y98" s="165" t="e">
        <f>IF($C98=" ","",ROUND(ABS(_xll.RtGet(SourceAlias,$I98,BID)-J98),4))</f>
        <v>#VALUE!</v>
      </c>
      <c r="Z98" s="165" t="e">
        <f>IF($C98=" ","",ROUND(ABS(_xll.RtGet(SourceAlias,$I98,ASK)-K98),4))</f>
        <v>#VALUE!</v>
      </c>
      <c r="AA98" s="165" t="e">
        <f>IF($D98=" ","",ROUND(ABS(_xll.RtGet(SourceAlias,$L98,BID)-M98),4))</f>
        <v>#VALUE!</v>
      </c>
      <c r="AB98" s="165" t="e">
        <f>IF($D98=" ","",ROUND(ABS(_xll.RtGet(SourceAlias,$L98,ASK)-N98),4))</f>
        <v>#VALUE!</v>
      </c>
      <c r="AC98" s="165" t="e">
        <f>IF($E98=" ","",ROUND(ABS(_xll.RtGet(SourceAlias,$O98,BID)-P98),4))</f>
        <v>#VALUE!</v>
      </c>
      <c r="AD98" s="165" t="e">
        <f>IF($E98=" ","",ROUND(ABS(_xll.RtGet(SourceAlias,$O98,ASK)-Q98),4))</f>
        <v>#VALUE!</v>
      </c>
      <c r="AE98" s="165" t="e">
        <f>IF($F98=" ","",ROUND(ABS(_xll.RtGet(SourceAlias,$R98,BID)-S98),4))</f>
        <v>#VALUE!</v>
      </c>
      <c r="AF98" s="165" t="e">
        <f>IF($F98=" ","",ROUND(ABS(_xll.RtGet(SourceAlias,$R98,ASK)-T98),4))</f>
        <v>#VALUE!</v>
      </c>
      <c r="AG98" s="165" t="e">
        <f>IF($G98=" ","",ROUND(ABS(_xll.RtGet(SourceAlias,$U98,BID)-V98),4))</f>
        <v>#VALUE!</v>
      </c>
      <c r="AH98" s="165" t="e">
        <f>IF($G98=" ","",ROUND(ABS(_xll.RtGet(SourceAlias,$U98,ASK)-W98),4))</f>
        <v>#VALUE!</v>
      </c>
      <c r="AJ98" s="152" t="str">
        <f>IF(I98="","",_xll.qlSimpleQuote(I98,J98,,Permanent,Trigger,ObjectOverwrite))</f>
        <v>EUR1MSW22Y=#0001</v>
      </c>
      <c r="AK98" s="152">
        <f>IF(AJ98="","",_xll.qlSimpleQuoteSetValue(AJ98,J98/100))</f>
        <v>0</v>
      </c>
      <c r="AL98" s="152" t="str">
        <f>IF(L98="","",_xll.qlSimpleQuote(L98,M98,,Permanent,Trigger,ObjectOverwrite))</f>
        <v>EUR3MSW22Y=#0001</v>
      </c>
      <c r="AM98" s="152">
        <f>IF(AL98="","",_xll.qlSimpleQuoteSetValue(AL98,M98/100))</f>
        <v>-1.4738395178405859</v>
      </c>
      <c r="AN98" s="152" t="str">
        <f>IF(O98="","",_xll.qlSimpleQuote(O98,P98,,Permanent,Trigger,ObjectOverwrite))</f>
        <v>EUR6MSW22Y=#0001</v>
      </c>
      <c r="AO98" s="152">
        <f>IF(AN98="","",_xll.qlSimpleQuoteSetValue(AN98,P98/100))</f>
        <v>-1.5258606401071639</v>
      </c>
      <c r="AP98" s="152" t="str">
        <f>IF(R98="","",_xll.qlSimpleQuote(R98,S98,,Permanent,Trigger,ObjectOverwrite))</f>
        <v>EUR1YSW22Y=#0001</v>
      </c>
      <c r="AQ98" s="152">
        <f>IF(AP98="","",_xll.qlSimpleQuoteSetValue(AP98,S98/100))</f>
        <v>-1.6096270554981826</v>
      </c>
      <c r="AR98" s="152" t="str">
        <f>IF(U98="","",_xll.qlSimpleQuote(U98,V98,,Permanent,Trigger,ObjectOverwrite))</f>
        <v>EURONOIS22Y=#0001</v>
      </c>
      <c r="AS98" s="152">
        <f>IF(AR98="","",_xll.qlSimpleQuoteSetValue(AR98,V98/100))</f>
        <v>-1.3374771799158418</v>
      </c>
    </row>
    <row r="99" spans="1:45" x14ac:dyDescent="0.2">
      <c r="A99" s="206"/>
      <c r="B99" s="56" t="s">
        <v>98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52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1" t="str">
        <v>EUR1MSW23Y=</v>
      </c>
      <c r="J99" s="136">
        <f>IF(I99="","",'1M Pricing'!$I99*100)</f>
        <v>1.4146402002285046</v>
      </c>
      <c r="K99" s="136">
        <f t="shared" si="6"/>
        <v>1.4146402002285046</v>
      </c>
      <c r="L99" s="131" t="str">
        <v>EUR3MSW23Y=</v>
      </c>
      <c r="M99" s="136">
        <f>IF(L99="","",'3M Pricing'!$I99*100)</f>
        <v>1.49520553154741</v>
      </c>
      <c r="N99" s="132">
        <f t="shared" si="7"/>
        <v>1.49520553154741</v>
      </c>
      <c r="O99" s="131" t="str">
        <v>EUR6MSW23Y=</v>
      </c>
      <c r="P99" s="132">
        <f>IF(O99="","",'6M Pricing'!$I99*100)</f>
        <v>1.5461628454123715</v>
      </c>
      <c r="Q99" s="132">
        <f t="shared" si="8"/>
        <v>1.5461628454123715</v>
      </c>
      <c r="R99" s="131" t="str">
        <v>EUR1YSW23Y=</v>
      </c>
      <c r="S99" s="132">
        <f>IF(R99="","",'1Y Pricing'!$I99*100)</f>
        <v>1.6293673647149867</v>
      </c>
      <c r="T99" s="132">
        <f t="shared" si="9"/>
        <v>1.6293673647149867</v>
      </c>
      <c r="U99" s="131" t="str">
        <v>EURONOIS23Y=</v>
      </c>
      <c r="V99" s="136">
        <f>IF(U99="","",'ON Pricing'!$I99*100)</f>
        <v>1.3601774889798468</v>
      </c>
      <c r="W99" s="136">
        <f t="shared" si="10"/>
        <v>1.3601774889798468</v>
      </c>
      <c r="Y99" s="165" t="e">
        <f>IF($C99=" ","",ROUND(ABS(_xll.RtGet(SourceAlias,$I99,BID)-J99),4))</f>
        <v>#VALUE!</v>
      </c>
      <c r="Z99" s="165" t="e">
        <f>IF($C99=" ","",ROUND(ABS(_xll.RtGet(SourceAlias,$I99,ASK)-K99),4))</f>
        <v>#VALUE!</v>
      </c>
      <c r="AA99" s="165" t="e">
        <f>IF($D99=" ","",ROUND(ABS(_xll.RtGet(SourceAlias,$L99,BID)-M99),4))</f>
        <v>#VALUE!</v>
      </c>
      <c r="AB99" s="165" t="e">
        <f>IF($D99=" ","",ROUND(ABS(_xll.RtGet(SourceAlias,$L99,ASK)-N99),4))</f>
        <v>#VALUE!</v>
      </c>
      <c r="AC99" s="165" t="e">
        <f>IF($E99=" ","",ROUND(ABS(_xll.RtGet(SourceAlias,$O99,BID)-P99),4))</f>
        <v>#VALUE!</v>
      </c>
      <c r="AD99" s="165" t="e">
        <f>IF($E99=" ","",ROUND(ABS(_xll.RtGet(SourceAlias,$O99,ASK)-Q99),4))</f>
        <v>#VALUE!</v>
      </c>
      <c r="AE99" s="165" t="e">
        <f>IF($F99=" ","",ROUND(ABS(_xll.RtGet(SourceAlias,$R99,BID)-S99),4))</f>
        <v>#VALUE!</v>
      </c>
      <c r="AF99" s="165" t="e">
        <f>IF($F99=" ","",ROUND(ABS(_xll.RtGet(SourceAlias,$R99,ASK)-T99),4))</f>
        <v>#VALUE!</v>
      </c>
      <c r="AG99" s="165" t="e">
        <f>IF($G99=" ","",ROUND(ABS(_xll.RtGet(SourceAlias,$U99,BID)-V99),4))</f>
        <v>#VALUE!</v>
      </c>
      <c r="AH99" s="165" t="e">
        <f>IF($G99=" ","",ROUND(ABS(_xll.RtGet(SourceAlias,$U99,ASK)-W99),4))</f>
        <v>#VALUE!</v>
      </c>
      <c r="AJ99" s="152" t="str">
        <f>IF(I99="","",_xll.qlSimpleQuote(I99,J99,,Permanent,Trigger,ObjectOverwrite))</f>
        <v>EUR1MSW23Y=#0001</v>
      </c>
      <c r="AK99" s="152">
        <f>IF(AJ99="","",_xll.qlSimpleQuoteSetValue(AJ99,J99/100))</f>
        <v>0</v>
      </c>
      <c r="AL99" s="152" t="str">
        <f>IF(L99="","",_xll.qlSimpleQuote(L99,M99,,Permanent,Trigger,ObjectOverwrite))</f>
        <v>EUR3MSW23Y=#0001</v>
      </c>
      <c r="AM99" s="152">
        <f>IF(AL99="","",_xll.qlSimpleQuoteSetValue(AL99,M99/100))</f>
        <v>-1.4802534762319359</v>
      </c>
      <c r="AN99" s="152" t="str">
        <f>IF(O99="","",_xll.qlSimpleQuote(O99,P99,,Permanent,Trigger,ObjectOverwrite))</f>
        <v>EUR6MSW23Y=#0001</v>
      </c>
      <c r="AO99" s="152">
        <f>IF(AN99="","",_xll.qlSimpleQuoteSetValue(AN99,P99/100))</f>
        <v>-1.5307012169582477</v>
      </c>
      <c r="AP99" s="152" t="str">
        <f>IF(R99="","",_xll.qlSimpleQuote(R99,S99,,Permanent,Trigger,ObjectOverwrite))</f>
        <v>EUR1YSW23Y=#0001</v>
      </c>
      <c r="AQ99" s="152">
        <f>IF(AP99="","",_xll.qlSimpleQuoteSetValue(AP99,S99/100))</f>
        <v>-1.6130736910678367</v>
      </c>
      <c r="AR99" s="152" t="str">
        <f>IF(U99="","",_xll.qlSimpleQuote(U99,V99,,Permanent,Trigger,ObjectOverwrite))</f>
        <v>EURONOIS23Y=#0001</v>
      </c>
      <c r="AS99" s="152">
        <f>IF(AR99="","",_xll.qlSimpleQuoteSetValue(AR99,V99/100))</f>
        <v>-1.3465757140900483</v>
      </c>
    </row>
    <row r="100" spans="1:45" x14ac:dyDescent="0.2">
      <c r="A100" s="206"/>
      <c r="B100" s="56" t="s">
        <v>99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52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1" t="str">
        <v>EUR1MSW24Y=</v>
      </c>
      <c r="J100" s="136">
        <f>IF(I100="","",'1M Pricing'!$I100*100)</f>
        <v>1.4203608564251968</v>
      </c>
      <c r="K100" s="136">
        <f t="shared" si="6"/>
        <v>1.4203608564251968</v>
      </c>
      <c r="L100" s="131" t="str">
        <v>EUR3MSW24Y=</v>
      </c>
      <c r="M100" s="136">
        <f>IF(L100="","",'3M Pricing'!$I100*100)</f>
        <v>1.4996288567172094</v>
      </c>
      <c r="N100" s="132">
        <f t="shared" si="7"/>
        <v>1.4996288567172094</v>
      </c>
      <c r="O100" s="131" t="str">
        <v>EUR6MSW24Y=</v>
      </c>
      <c r="P100" s="132">
        <f>IF(O100="","",'6M Pricing'!$I100*100)</f>
        <v>1.5490767965823027</v>
      </c>
      <c r="Q100" s="132">
        <f t="shared" si="8"/>
        <v>1.5490767965823027</v>
      </c>
      <c r="R100" s="131" t="str">
        <v>EUR1YSW24Y=</v>
      </c>
      <c r="S100" s="132">
        <f>IF(R100="","",'1Y Pricing'!$I100*100)</f>
        <v>1.6314732157499772</v>
      </c>
      <c r="T100" s="132">
        <f t="shared" si="9"/>
        <v>1.6314732157499772</v>
      </c>
      <c r="U100" s="131" t="str">
        <v>EURONOIS24Y=</v>
      </c>
      <c r="V100" s="136">
        <f>IF(U100="","",'ON Pricing'!$I100*100)</f>
        <v>1.3672351344775469</v>
      </c>
      <c r="W100" s="136">
        <f t="shared" si="10"/>
        <v>1.3672351344775469</v>
      </c>
      <c r="Y100" s="165" t="e">
        <f>IF($C100=" ","",ROUND(ABS(_xll.RtGet(SourceAlias,$I100,BID)-J100),4))</f>
        <v>#VALUE!</v>
      </c>
      <c r="Z100" s="165" t="e">
        <f>IF($C100=" ","",ROUND(ABS(_xll.RtGet(SourceAlias,$I100,ASK)-K100),4))</f>
        <v>#VALUE!</v>
      </c>
      <c r="AA100" s="165" t="e">
        <f>IF($D100=" ","",ROUND(ABS(_xll.RtGet(SourceAlias,$L100,BID)-M100),4))</f>
        <v>#VALUE!</v>
      </c>
      <c r="AB100" s="165" t="e">
        <f>IF($D100=" ","",ROUND(ABS(_xll.RtGet(SourceAlias,$L100,ASK)-N100),4))</f>
        <v>#VALUE!</v>
      </c>
      <c r="AC100" s="165" t="e">
        <f>IF($E100=" ","",ROUND(ABS(_xll.RtGet(SourceAlias,$O100,BID)-P100),4))</f>
        <v>#VALUE!</v>
      </c>
      <c r="AD100" s="165" t="e">
        <f>IF($E100=" ","",ROUND(ABS(_xll.RtGet(SourceAlias,$O100,ASK)-Q100),4))</f>
        <v>#VALUE!</v>
      </c>
      <c r="AE100" s="165" t="e">
        <f>IF($F100=" ","",ROUND(ABS(_xll.RtGet(SourceAlias,$R100,BID)-S100),4))</f>
        <v>#VALUE!</v>
      </c>
      <c r="AF100" s="165" t="e">
        <f>IF($F100=" ","",ROUND(ABS(_xll.RtGet(SourceAlias,$R100,ASK)-T100),4))</f>
        <v>#VALUE!</v>
      </c>
      <c r="AG100" s="165" t="e">
        <f>IF($G100=" ","",ROUND(ABS(_xll.RtGet(SourceAlias,$U100,BID)-V100),4))</f>
        <v>#VALUE!</v>
      </c>
      <c r="AH100" s="165" t="e">
        <f>IF($G100=" ","",ROUND(ABS(_xll.RtGet(SourceAlias,$U100,ASK)-W100),4))</f>
        <v>#VALUE!</v>
      </c>
      <c r="AJ100" s="152" t="str">
        <f>IF(I100="","",_xll.qlSimpleQuote(I100,J100,,Permanent,Trigger,ObjectOverwrite))</f>
        <v>EUR1MSW24Y=#0001</v>
      </c>
      <c r="AK100" s="152">
        <f>IF(AJ100="","",_xll.qlSimpleQuoteSetValue(AJ100,J100/100))</f>
        <v>0</v>
      </c>
      <c r="AL100" s="152" t="str">
        <f>IF(L100="","",_xll.qlSimpleQuote(L100,M100,,Permanent,Trigger,ObjectOverwrite))</f>
        <v>EUR3MSW24Y=#0001</v>
      </c>
      <c r="AM100" s="152">
        <f>IF(AL100="","",_xll.qlSimpleQuoteSetValue(AL100,M100/100))</f>
        <v>-1.4846325681500372</v>
      </c>
      <c r="AN100" s="152" t="str">
        <f>IF(O100="","",_xll.qlSimpleQuote(O100,P100,,Permanent,Trigger,ObjectOverwrite))</f>
        <v>EUR6MSW24Y=#0001</v>
      </c>
      <c r="AO100" s="152">
        <f>IF(AN100="","",_xll.qlSimpleQuoteSetValue(AN100,P100/100))</f>
        <v>-1.5335860286164797</v>
      </c>
      <c r="AP100" s="152" t="str">
        <f>IF(R100="","",_xll.qlSimpleQuote(R100,S100,,Permanent,Trigger,ObjectOverwrite))</f>
        <v>EUR1YSW24Y=#0001</v>
      </c>
      <c r="AQ100" s="152">
        <f>IF(AP100="","",_xll.qlSimpleQuoteSetValue(AP100,S100/100))</f>
        <v>-1.6151584835924775</v>
      </c>
      <c r="AR100" s="152" t="str">
        <f>IF(U100="","",_xll.qlSimpleQuote(U100,V100,,Permanent,Trigger,ObjectOverwrite))</f>
        <v>EURONOIS24Y=#0001</v>
      </c>
      <c r="AS100" s="152">
        <f>IF(AR100="","",_xll.qlSimpleQuoteSetValue(AR100,V100/100))</f>
        <v>-1.3535627831327715</v>
      </c>
    </row>
    <row r="101" spans="1:45" x14ac:dyDescent="0.2">
      <c r="A101" s="206"/>
      <c r="B101" s="56" t="s">
        <v>100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52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1" t="str">
        <v>EUR1MSW25Y=</v>
      </c>
      <c r="J101" s="136">
        <f>IF(I101="","",'1M Pricing'!$I101*100)</f>
        <v>1.4250000000005167</v>
      </c>
      <c r="K101" s="136">
        <f t="shared" si="6"/>
        <v>1.4250000000005167</v>
      </c>
      <c r="L101" s="131" t="str">
        <v>EUR3MSW25Y=</v>
      </c>
      <c r="M101" s="136">
        <f>IF(L101="","",'3M Pricing'!$I101*100)</f>
        <v>1.5030000000345605</v>
      </c>
      <c r="N101" s="132">
        <f t="shared" si="7"/>
        <v>1.5030000000345605</v>
      </c>
      <c r="O101" s="131" t="str">
        <v>EUR6MSW25Y=</v>
      </c>
      <c r="P101" s="132">
        <f>IF(O101="","",'6M Pricing'!$I101*100)</f>
        <v>1.5509999999911379</v>
      </c>
      <c r="Q101" s="132">
        <f t="shared" si="8"/>
        <v>1.5509999999911379</v>
      </c>
      <c r="R101" s="131" t="str">
        <v>EUR1YSW25Y=</v>
      </c>
      <c r="S101" s="132">
        <f>IF(R101="","",'1Y Pricing'!$I101*100)</f>
        <v>1.633000000006209</v>
      </c>
      <c r="T101" s="132">
        <f t="shared" si="9"/>
        <v>1.633000000006209</v>
      </c>
      <c r="U101" s="131" t="str">
        <v>EURONOIS25Y=</v>
      </c>
      <c r="V101" s="136">
        <f>IF(U101="","",'ON Pricing'!$I101*100)</f>
        <v>1.3729999999867635</v>
      </c>
      <c r="W101" s="136">
        <f t="shared" si="10"/>
        <v>1.3729999999867635</v>
      </c>
      <c r="Y101" s="165" t="e">
        <f>IF($C101=" ","",ROUND(ABS(_xll.RtGet(SourceAlias,$I101,BID)-J101),4))</f>
        <v>#VALUE!</v>
      </c>
      <c r="Z101" s="165" t="e">
        <f>IF($C101=" ","",ROUND(ABS(_xll.RtGet(SourceAlias,$I101,ASK)-K101),4))</f>
        <v>#VALUE!</v>
      </c>
      <c r="AA101" s="165" t="e">
        <f>IF($D101=" ","",ROUND(ABS(_xll.RtGet(SourceAlias,$L101,BID)-M101),4))</f>
        <v>#VALUE!</v>
      </c>
      <c r="AB101" s="165" t="e">
        <f>IF($D101=" ","",ROUND(ABS(_xll.RtGet(SourceAlias,$L101,ASK)-N101),4))</f>
        <v>#VALUE!</v>
      </c>
      <c r="AC101" s="165" t="e">
        <f>IF($E101=" ","",ROUND(ABS(_xll.RtGet(SourceAlias,$O101,BID)-P101),4))</f>
        <v>#VALUE!</v>
      </c>
      <c r="AD101" s="165" t="e">
        <f>IF($E101=" ","",ROUND(ABS(_xll.RtGet(SourceAlias,$O101,ASK)-Q101),4))</f>
        <v>#VALUE!</v>
      </c>
      <c r="AE101" s="165" t="e">
        <f>IF($F101=" ","",ROUND(ABS(_xll.RtGet(SourceAlias,$R101,BID)-S101),4))</f>
        <v>#VALUE!</v>
      </c>
      <c r="AF101" s="165" t="e">
        <f>IF($F101=" ","",ROUND(ABS(_xll.RtGet(SourceAlias,$R101,ASK)-T101),4))</f>
        <v>#VALUE!</v>
      </c>
      <c r="AG101" s="165" t="e">
        <f>IF($G101=" ","",ROUND(ABS(_xll.RtGet(SourceAlias,$U101,BID)-V101),4))</f>
        <v>#VALUE!</v>
      </c>
      <c r="AH101" s="165" t="e">
        <f>IF($G101=" ","",ROUND(ABS(_xll.RtGet(SourceAlias,$U101,ASK)-W101),4))</f>
        <v>#VALUE!</v>
      </c>
      <c r="AJ101" s="152" t="str">
        <f>IF(I101="","",_xll.qlSimpleQuote(I101,J101,,Permanent,Trigger,ObjectOverwrite))</f>
        <v>EUR1MSW25Y=#0001</v>
      </c>
      <c r="AK101" s="152">
        <f>IF(AJ101="","",_xll.qlSimpleQuoteSetValue(AJ101,J101/100))</f>
        <v>0</v>
      </c>
      <c r="AL101" s="152" t="str">
        <f>IF(L101="","",_xll.qlSimpleQuote(L101,M101,,Permanent,Trigger,ObjectOverwrite))</f>
        <v>EUR3MSW25Y=#0001</v>
      </c>
      <c r="AM101" s="152">
        <f>IF(AL101="","",_xll.qlSimpleQuoteSetValue(AL101,M101/100))</f>
        <v>-1.4879700000342149</v>
      </c>
      <c r="AN101" s="152" t="str">
        <f>IF(O101="","",_xll.qlSimpleQuote(O101,P101,,Permanent,Trigger,ObjectOverwrite))</f>
        <v>EUR6MSW25Y=#0001</v>
      </c>
      <c r="AO101" s="152">
        <f>IF(AN101="","",_xll.qlSimpleQuoteSetValue(AN101,P101/100))</f>
        <v>-1.5354899999912266</v>
      </c>
      <c r="AP101" s="152" t="str">
        <f>IF(R101="","",_xll.qlSimpleQuote(R101,S101,,Permanent,Trigger,ObjectOverwrite))</f>
        <v>EUR1YSW25Y=#0001</v>
      </c>
      <c r="AQ101" s="152">
        <f>IF(AP101="","",_xll.qlSimpleQuoteSetValue(AP101,S101/100))</f>
        <v>-1.6166700000061469</v>
      </c>
      <c r="AR101" s="152" t="str">
        <f>IF(U101="","",_xll.qlSimpleQuote(U101,V101,,Permanent,Trigger,ObjectOverwrite))</f>
        <v>EURONOIS25Y=#0001</v>
      </c>
      <c r="AS101" s="152">
        <f>IF(AR101="","",_xll.qlSimpleQuoteSetValue(AR101,V101/100))</f>
        <v>-1.3592699999868958</v>
      </c>
    </row>
    <row r="102" spans="1:45" x14ac:dyDescent="0.2">
      <c r="A102" s="206"/>
      <c r="B102" s="56" t="s">
        <v>101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52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1" t="str">
        <v>EUR1MSW26Y=</v>
      </c>
      <c r="J102" s="136">
        <f>IF(I102="","",'1M Pricing'!$I102*100)</f>
        <v>1.4289726119404347</v>
      </c>
      <c r="K102" s="136">
        <f t="shared" si="6"/>
        <v>1.4289726119404347</v>
      </c>
      <c r="L102" s="131" t="str">
        <v>EUR3MSW26Y=</v>
      </c>
      <c r="M102" s="136">
        <f>IF(L102="","",'3M Pricing'!$I102*100)</f>
        <v>1.5057173154529562</v>
      </c>
      <c r="N102" s="132">
        <f t="shared" si="7"/>
        <v>1.5057173154529562</v>
      </c>
      <c r="O102" s="131" t="str">
        <v>EUR6MSW26Y=</v>
      </c>
      <c r="P102" s="132">
        <f>IF(O102="","",'6M Pricing'!$I102*100)</f>
        <v>1.5523884336284883</v>
      </c>
      <c r="Q102" s="132">
        <f t="shared" si="8"/>
        <v>1.5523884336284883</v>
      </c>
      <c r="R102" s="131" t="str">
        <v>EUR1YSW26Y=</v>
      </c>
      <c r="S102" s="132">
        <f>IF(R102="","",'1Y Pricing'!$I102*100)</f>
        <v>1.6338345033691593</v>
      </c>
      <c r="T102" s="132">
        <f t="shared" si="9"/>
        <v>1.6338345033691593</v>
      </c>
      <c r="U102" s="131" t="str">
        <v>EURONOIS26Y=</v>
      </c>
      <c r="V102" s="136">
        <f>IF(U102="","",'ON Pricing'!$I102*100)</f>
        <v>1.3780419348897348</v>
      </c>
      <c r="W102" s="136">
        <f t="shared" si="10"/>
        <v>1.3780419348897348</v>
      </c>
      <c r="Y102" s="165" t="e">
        <f>IF($C102=" ","",ROUND(ABS(_xll.RtGet(SourceAlias,$I102,BID)-J102),4))</f>
        <v>#VALUE!</v>
      </c>
      <c r="Z102" s="165" t="e">
        <f>IF($C102=" ","",ROUND(ABS(_xll.RtGet(SourceAlias,$I102,ASK)-K102),4))</f>
        <v>#VALUE!</v>
      </c>
      <c r="AA102" s="165" t="e">
        <f>IF($D102=" ","",ROUND(ABS(_xll.RtGet(SourceAlias,$L102,BID)-M102),4))</f>
        <v>#VALUE!</v>
      </c>
      <c r="AB102" s="165" t="e">
        <f>IF($D102=" ","",ROUND(ABS(_xll.RtGet(SourceAlias,$L102,ASK)-N102),4))</f>
        <v>#VALUE!</v>
      </c>
      <c r="AC102" s="165" t="e">
        <f>IF($E102=" ","",ROUND(ABS(_xll.RtGet(SourceAlias,$O102,BID)-P102),4))</f>
        <v>#VALUE!</v>
      </c>
      <c r="AD102" s="165" t="e">
        <f>IF($E102=" ","",ROUND(ABS(_xll.RtGet(SourceAlias,$O102,ASK)-Q102),4))</f>
        <v>#VALUE!</v>
      </c>
      <c r="AE102" s="165" t="e">
        <f>IF($F102=" ","",ROUND(ABS(_xll.RtGet(SourceAlias,$R102,BID)-S102),4))</f>
        <v>#VALUE!</v>
      </c>
      <c r="AF102" s="165" t="e">
        <f>IF($F102=" ","",ROUND(ABS(_xll.RtGet(SourceAlias,$R102,ASK)-T102),4))</f>
        <v>#VALUE!</v>
      </c>
      <c r="AG102" s="165" t="e">
        <f>IF($G102=" ","",ROUND(ABS(_xll.RtGet(SourceAlias,$U102,BID)-V102),4))</f>
        <v>#VALUE!</v>
      </c>
      <c r="AH102" s="165" t="e">
        <f>IF($G102=" ","",ROUND(ABS(_xll.RtGet(SourceAlias,$U102,ASK)-W102),4))</f>
        <v>#VALUE!</v>
      </c>
      <c r="AJ102" s="152" t="str">
        <f>IF(I102="","",_xll.qlSimpleQuote(I102,J102,,Permanent,Trigger,ObjectOverwrite))</f>
        <v>EUR1MSW26Y=#0001</v>
      </c>
      <c r="AK102" s="152">
        <f>IF(AJ102="","",_xll.qlSimpleQuoteSetValue(AJ102,J102/100))</f>
        <v>0</v>
      </c>
      <c r="AL102" s="152" t="str">
        <f>IF(L102="","",_xll.qlSimpleQuote(L102,M102,,Permanent,Trigger,ObjectOverwrite))</f>
        <v>EUR3MSW26Y=#0001</v>
      </c>
      <c r="AM102" s="152">
        <f>IF(AL102="","",_xll.qlSimpleQuoteSetValue(AL102,M102/100))</f>
        <v>-1.4906601422984267</v>
      </c>
      <c r="AN102" s="152" t="str">
        <f>IF(O102="","",_xll.qlSimpleQuote(O102,P102,,Permanent,Trigger,ObjectOverwrite))</f>
        <v>EUR6MSW26Y=#0001</v>
      </c>
      <c r="AO102" s="152">
        <f>IF(AN102="","",_xll.qlSimpleQuoteSetValue(AN102,P102/100))</f>
        <v>-1.5368645492922035</v>
      </c>
      <c r="AP102" s="152" t="str">
        <f>IF(R102="","",_xll.qlSimpleQuote(R102,S102,,Permanent,Trigger,ObjectOverwrite))</f>
        <v>EUR1YSW26Y=#0001</v>
      </c>
      <c r="AQ102" s="152">
        <f>IF(AP102="","",_xll.qlSimpleQuoteSetValue(AP102,S102/100))</f>
        <v>-1.6174961583354677</v>
      </c>
      <c r="AR102" s="152" t="str">
        <f>IF(U102="","",_xll.qlSimpleQuote(U102,V102,,Permanent,Trigger,ObjectOverwrite))</f>
        <v>EURONOIS26Y=#0001</v>
      </c>
      <c r="AS102" s="152">
        <f>IF(AR102="","",_xll.qlSimpleQuoteSetValue(AR102,V102/100))</f>
        <v>-1.3642615155408375</v>
      </c>
    </row>
    <row r="103" spans="1:45" x14ac:dyDescent="0.2">
      <c r="A103" s="206"/>
      <c r="B103" s="56" t="s">
        <v>102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52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1" t="str">
        <v>EUR1MSW27Y=</v>
      </c>
      <c r="J103" s="136">
        <f>IF(I103="","",'1M Pricing'!$I103*100)</f>
        <v>1.4327150993034747</v>
      </c>
      <c r="K103" s="136">
        <f t="shared" si="6"/>
        <v>1.4327150993034747</v>
      </c>
      <c r="L103" s="131" t="str">
        <v>EUR3MSW27Y=</v>
      </c>
      <c r="M103" s="136">
        <f>IF(L103="","",'3M Pricing'!$I103*100)</f>
        <v>1.5082175826261728</v>
      </c>
      <c r="N103" s="132">
        <f t="shared" si="7"/>
        <v>1.5082175826261728</v>
      </c>
      <c r="O103" s="131" t="str">
        <v>EUR6MSW27Y=</v>
      </c>
      <c r="P103" s="132">
        <f>IF(O103="","",'6M Pricing'!$I103*100)</f>
        <v>1.5536777707707905</v>
      </c>
      <c r="Q103" s="132">
        <f t="shared" si="8"/>
        <v>1.5536777707707905</v>
      </c>
      <c r="R103" s="131" t="str">
        <v>EUR1YSW27Y=</v>
      </c>
      <c r="S103" s="132">
        <f>IF(R103="","",'1Y Pricing'!$I103*100)</f>
        <v>1.6341308191856991</v>
      </c>
      <c r="T103" s="132">
        <f t="shared" si="9"/>
        <v>1.6341308191856991</v>
      </c>
      <c r="U103" s="131" t="str">
        <v>EURONOIS27Y=</v>
      </c>
      <c r="V103" s="136">
        <f>IF(U103="","",'ON Pricing'!$I103*100)</f>
        <v>1.3826981880286486</v>
      </c>
      <c r="W103" s="136">
        <f t="shared" si="10"/>
        <v>1.3826981880286486</v>
      </c>
      <c r="Y103" s="165" t="e">
        <f>IF($C103=" ","",ROUND(ABS(_xll.RtGet(SourceAlias,$I103,BID)-J103),4))</f>
        <v>#VALUE!</v>
      </c>
      <c r="Z103" s="165" t="e">
        <f>IF($C103=" ","",ROUND(ABS(_xll.RtGet(SourceAlias,$I103,ASK)-K103),4))</f>
        <v>#VALUE!</v>
      </c>
      <c r="AA103" s="165" t="e">
        <f>IF($D103=" ","",ROUND(ABS(_xll.RtGet(SourceAlias,$L103,BID)-M103),4))</f>
        <v>#VALUE!</v>
      </c>
      <c r="AB103" s="165" t="e">
        <f>IF($D103=" ","",ROUND(ABS(_xll.RtGet(SourceAlias,$L103,ASK)-N103),4))</f>
        <v>#VALUE!</v>
      </c>
      <c r="AC103" s="165" t="e">
        <f>IF($E103=" ","",ROUND(ABS(_xll.RtGet(SourceAlias,$O103,BID)-P103),4))</f>
        <v>#VALUE!</v>
      </c>
      <c r="AD103" s="165" t="e">
        <f>IF($E103=" ","",ROUND(ABS(_xll.RtGet(SourceAlias,$O103,ASK)-Q103),4))</f>
        <v>#VALUE!</v>
      </c>
      <c r="AE103" s="165" t="e">
        <f>IF($F103=" ","",ROUND(ABS(_xll.RtGet(SourceAlias,$R103,BID)-S103),4))</f>
        <v>#VALUE!</v>
      </c>
      <c r="AF103" s="165" t="e">
        <f>IF($F103=" ","",ROUND(ABS(_xll.RtGet(SourceAlias,$R103,ASK)-T103),4))</f>
        <v>#VALUE!</v>
      </c>
      <c r="AG103" s="165" t="e">
        <f>IF($G103=" ","",ROUND(ABS(_xll.RtGet(SourceAlias,$U103,BID)-V103),4))</f>
        <v>#VALUE!</v>
      </c>
      <c r="AH103" s="165" t="e">
        <f>IF($G103=" ","",ROUND(ABS(_xll.RtGet(SourceAlias,$U103,ASK)-W103),4))</f>
        <v>#VALUE!</v>
      </c>
      <c r="AJ103" s="152" t="str">
        <f>IF(I103="","",_xll.qlSimpleQuote(I103,J103,,Permanent,Trigger,ObjectOverwrite))</f>
        <v>EUR1MSW27Y=#0001</v>
      </c>
      <c r="AK103" s="152">
        <f>IF(AJ103="","",_xll.qlSimpleQuoteSetValue(AJ103,J103/100))</f>
        <v>0</v>
      </c>
      <c r="AL103" s="152" t="str">
        <f>IF(L103="","",_xll.qlSimpleQuote(L103,M103,,Permanent,Trigger,ObjectOverwrite))</f>
        <v>EUR3MSW27Y=#0001</v>
      </c>
      <c r="AM103" s="152">
        <f>IF(AL103="","",_xll.qlSimpleQuoteSetValue(AL103,M103/100))</f>
        <v>-1.493135406799911</v>
      </c>
      <c r="AN103" s="152" t="str">
        <f>IF(O103="","",_xll.qlSimpleQuote(O103,P103,,Permanent,Trigger,ObjectOverwrite))</f>
        <v>EUR6MSW27Y=#0001</v>
      </c>
      <c r="AO103" s="152">
        <f>IF(AN103="","",_xll.qlSimpleQuoteSetValue(AN103,P103/100))</f>
        <v>-1.5381409930630825</v>
      </c>
      <c r="AP103" s="152" t="str">
        <f>IF(R103="","",_xll.qlSimpleQuote(R103,S103,,Permanent,Trigger,ObjectOverwrite))</f>
        <v>EUR1YSW27Y=#0001</v>
      </c>
      <c r="AQ103" s="152">
        <f>IF(AP103="","",_xll.qlSimpleQuoteSetValue(AP103,S103/100))</f>
        <v>-1.6177895109938421</v>
      </c>
      <c r="AR103" s="152" t="str">
        <f>IF(U103="","",_xll.qlSimpleQuote(U103,V103,,Permanent,Trigger,ObjectOverwrite))</f>
        <v>EURONOIS27Y=#0001</v>
      </c>
      <c r="AS103" s="152">
        <f>IF(AR103="","",_xll.qlSimpleQuoteSetValue(AR103,V103/100))</f>
        <v>-1.3688712061483621</v>
      </c>
    </row>
    <row r="104" spans="1:45" x14ac:dyDescent="0.2">
      <c r="A104" s="206"/>
      <c r="B104" s="56" t="s">
        <v>103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52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1" t="str">
        <v>EUR1MSW28Y=</v>
      </c>
      <c r="J104" s="136">
        <f>IF(I104="","",'1M Pricing'!$I104*100)</f>
        <v>1.4363676416481714</v>
      </c>
      <c r="K104" s="136">
        <f t="shared" si="6"/>
        <v>1.4363676416481714</v>
      </c>
      <c r="L104" s="131" t="str">
        <v>EUR3MSW28Y=</v>
      </c>
      <c r="M104" s="136">
        <f>IF(L104="","",'3M Pricing'!$I104*100)</f>
        <v>1.5106530098529087</v>
      </c>
      <c r="N104" s="132">
        <f t="shared" si="7"/>
        <v>1.5106530098529087</v>
      </c>
      <c r="O104" s="131" t="str">
        <v>EUR6MSW28Y=</v>
      </c>
      <c r="P104" s="132">
        <f>IF(O104="","",'6M Pricing'!$I104*100)</f>
        <v>1.5549641988152296</v>
      </c>
      <c r="Q104" s="132">
        <f t="shared" si="8"/>
        <v>1.5549641988152296</v>
      </c>
      <c r="R104" s="131" t="str">
        <v>EUR1YSW28Y=</v>
      </c>
      <c r="S104" s="132">
        <f>IF(R104="","",'1Y Pricing'!$I104*100)</f>
        <v>1.6341996376226933</v>
      </c>
      <c r="T104" s="132">
        <f t="shared" si="9"/>
        <v>1.6341996376226933</v>
      </c>
      <c r="U104" s="131" t="str">
        <v>EURONOIS28Y=</v>
      </c>
      <c r="V104" s="136">
        <f>IF(U104="","",'ON Pricing'!$I104*100)</f>
        <v>1.3871428556180487</v>
      </c>
      <c r="W104" s="136">
        <f t="shared" si="10"/>
        <v>1.3871428556180487</v>
      </c>
      <c r="Y104" s="165" t="e">
        <f>IF($C104=" ","",ROUND(ABS(_xll.RtGet(SourceAlias,$I104,BID)-J104),4))</f>
        <v>#VALUE!</v>
      </c>
      <c r="Z104" s="165" t="e">
        <f>IF($C104=" ","",ROUND(ABS(_xll.RtGet(SourceAlias,$I104,ASK)-K104),4))</f>
        <v>#VALUE!</v>
      </c>
      <c r="AA104" s="165" t="e">
        <f>IF($D104=" ","",ROUND(ABS(_xll.RtGet(SourceAlias,$L104,BID)-M104),4))</f>
        <v>#VALUE!</v>
      </c>
      <c r="AB104" s="165" t="e">
        <f>IF($D104=" ","",ROUND(ABS(_xll.RtGet(SourceAlias,$L104,ASK)-N104),4))</f>
        <v>#VALUE!</v>
      </c>
      <c r="AC104" s="165" t="e">
        <f>IF($E104=" ","",ROUND(ABS(_xll.RtGet(SourceAlias,$O104,BID)-P104),4))</f>
        <v>#VALUE!</v>
      </c>
      <c r="AD104" s="165" t="e">
        <f>IF($E104=" ","",ROUND(ABS(_xll.RtGet(SourceAlias,$O104,ASK)-Q104),4))</f>
        <v>#VALUE!</v>
      </c>
      <c r="AE104" s="165" t="e">
        <f>IF($F104=" ","",ROUND(ABS(_xll.RtGet(SourceAlias,$R104,BID)-S104),4))</f>
        <v>#VALUE!</v>
      </c>
      <c r="AF104" s="165" t="e">
        <f>IF($F104=" ","",ROUND(ABS(_xll.RtGet(SourceAlias,$R104,ASK)-T104),4))</f>
        <v>#VALUE!</v>
      </c>
      <c r="AG104" s="165" t="e">
        <f>IF($G104=" ","",ROUND(ABS(_xll.RtGet(SourceAlias,$U104,BID)-V104),4))</f>
        <v>#VALUE!</v>
      </c>
      <c r="AH104" s="165" t="e">
        <f>IF($G104=" ","",ROUND(ABS(_xll.RtGet(SourceAlias,$U104,ASK)-W104),4))</f>
        <v>#VALUE!</v>
      </c>
      <c r="AJ104" s="152" t="str">
        <f>IF(I104="","",_xll.qlSimpleQuote(I104,J104,,Permanent,Trigger,ObjectOverwrite))</f>
        <v>EUR1MSW28Y=#0001</v>
      </c>
      <c r="AK104" s="152">
        <f>IF(AJ104="","",_xll.qlSimpleQuoteSetValue(AJ104,J104/100))</f>
        <v>0</v>
      </c>
      <c r="AL104" s="152" t="str">
        <f>IF(L104="","",_xll.qlSimpleQuote(L104,M104,,Permanent,Trigger,ObjectOverwrite))</f>
        <v>EUR3MSW28Y=#0001</v>
      </c>
      <c r="AM104" s="152">
        <f>IF(AL104="","",_xll.qlSimpleQuoteSetValue(AL104,M104/100))</f>
        <v>-1.4955464797543796</v>
      </c>
      <c r="AN104" s="152" t="str">
        <f>IF(O104="","",_xll.qlSimpleQuote(O104,P104,,Permanent,Trigger,ObjectOverwrite))</f>
        <v>EUR6MSW28Y=#0001</v>
      </c>
      <c r="AO104" s="152">
        <f>IF(AN104="","",_xll.qlSimpleQuoteSetValue(AN104,P104/100))</f>
        <v>-1.5394145568270774</v>
      </c>
      <c r="AP104" s="152" t="str">
        <f>IF(R104="","",_xll.qlSimpleQuote(R104,S104,,Permanent,Trigger,ObjectOverwrite))</f>
        <v>EUR1YSW28Y=#0001</v>
      </c>
      <c r="AQ104" s="152">
        <f>IF(AP104="","",_xll.qlSimpleQuoteSetValue(AP104,S104/100))</f>
        <v>-1.6178576412464662</v>
      </c>
      <c r="AR104" s="152" t="str">
        <f>IF(U104="","",_xll.qlSimpleQuote(U104,V104,,Permanent,Trigger,ObjectOverwrite))</f>
        <v>EURONOIS28Y=#0001</v>
      </c>
      <c r="AS104" s="152">
        <f>IF(AR104="","",_xll.qlSimpleQuoteSetValue(AR104,V104/100))</f>
        <v>-1.3732714270618682</v>
      </c>
    </row>
    <row r="105" spans="1:45" x14ac:dyDescent="0.2">
      <c r="A105" s="206"/>
      <c r="B105" s="56" t="s">
        <v>104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52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1" t="str">
        <v>EUR1MSW29Y=</v>
      </c>
      <c r="J105" s="136">
        <f>IF(I105="","",'1M Pricing'!$I105*100)</f>
        <v>1.4401665072935177</v>
      </c>
      <c r="K105" s="136">
        <f t="shared" si="6"/>
        <v>1.4401665072935177</v>
      </c>
      <c r="L105" s="131" t="str">
        <v>EUR3MSW29Y=</v>
      </c>
      <c r="M105" s="136">
        <f>IF(L105="","",'3M Pricing'!$I105*100)</f>
        <v>1.5132809164706578</v>
      </c>
      <c r="N105" s="132">
        <f t="shared" si="7"/>
        <v>1.5132809164706578</v>
      </c>
      <c r="O105" s="131" t="str">
        <v>EUR6MSW29Y=</v>
      </c>
      <c r="P105" s="132">
        <f>IF(O105="","",'6M Pricing'!$I105*100)</f>
        <v>1.5564560843782069</v>
      </c>
      <c r="Q105" s="132">
        <f t="shared" si="8"/>
        <v>1.5564560843782069</v>
      </c>
      <c r="R105" s="131" t="str">
        <v>EUR1YSW29Y=</v>
      </c>
      <c r="S105" s="132">
        <f>IF(R105="","",'1Y Pricing'!$I105*100)</f>
        <v>1.6344709390138081</v>
      </c>
      <c r="T105" s="132">
        <f t="shared" si="9"/>
        <v>1.6344709390138081</v>
      </c>
      <c r="U105" s="131" t="str">
        <v>EURONOIS29Y=</v>
      </c>
      <c r="V105" s="136">
        <f>IF(U105="","",'ON Pricing'!$I105*100)</f>
        <v>1.3915335073323087</v>
      </c>
      <c r="W105" s="136">
        <f t="shared" si="10"/>
        <v>1.3915335073323087</v>
      </c>
      <c r="Y105" s="165" t="e">
        <f>IF($C105=" ","",ROUND(ABS(_xll.RtGet(SourceAlias,$I105,BID)-J105),4))</f>
        <v>#VALUE!</v>
      </c>
      <c r="Z105" s="165" t="e">
        <f>IF($C105=" ","",ROUND(ABS(_xll.RtGet(SourceAlias,$I105,ASK)-K105),4))</f>
        <v>#VALUE!</v>
      </c>
      <c r="AA105" s="165" t="e">
        <f>IF($D105=" ","",ROUND(ABS(_xll.RtGet(SourceAlias,$L105,BID)-M105),4))</f>
        <v>#VALUE!</v>
      </c>
      <c r="AB105" s="165" t="e">
        <f>IF($D105=" ","",ROUND(ABS(_xll.RtGet(SourceAlias,$L105,ASK)-N105),4))</f>
        <v>#VALUE!</v>
      </c>
      <c r="AC105" s="165" t="e">
        <f>IF($E105=" ","",ROUND(ABS(_xll.RtGet(SourceAlias,$O105,BID)-P105),4))</f>
        <v>#VALUE!</v>
      </c>
      <c r="AD105" s="165" t="e">
        <f>IF($E105=" ","",ROUND(ABS(_xll.RtGet(SourceAlias,$O105,ASK)-Q105),4))</f>
        <v>#VALUE!</v>
      </c>
      <c r="AE105" s="165" t="e">
        <f>IF($F105=" ","",ROUND(ABS(_xll.RtGet(SourceAlias,$R105,BID)-S105),4))</f>
        <v>#VALUE!</v>
      </c>
      <c r="AF105" s="165" t="e">
        <f>IF($F105=" ","",ROUND(ABS(_xll.RtGet(SourceAlias,$R105,ASK)-T105),4))</f>
        <v>#VALUE!</v>
      </c>
      <c r="AG105" s="165" t="e">
        <f>IF($G105=" ","",ROUND(ABS(_xll.RtGet(SourceAlias,$U105,BID)-V105),4))</f>
        <v>#VALUE!</v>
      </c>
      <c r="AH105" s="165" t="e">
        <f>IF($G105=" ","",ROUND(ABS(_xll.RtGet(SourceAlias,$U105,ASK)-W105),4))</f>
        <v>#VALUE!</v>
      </c>
      <c r="AJ105" s="152" t="str">
        <f>IF(I105="","",_xll.qlSimpleQuote(I105,J105,,Permanent,Trigger,ObjectOverwrite))</f>
        <v>EUR1MSW29Y=#0001</v>
      </c>
      <c r="AK105" s="152">
        <f>IF(AJ105="","",_xll.qlSimpleQuoteSetValue(AJ105,J105/100))</f>
        <v>0</v>
      </c>
      <c r="AL105" s="152" t="str">
        <f>IF(L105="","",_xll.qlSimpleQuote(L105,M105,,Permanent,Trigger,ObjectOverwrite))</f>
        <v>EUR3MSW29Y=#0001</v>
      </c>
      <c r="AM105" s="152">
        <f>IF(AL105="","",_xll.qlSimpleQuoteSetValue(AL105,M105/100))</f>
        <v>-1.4981481073059513</v>
      </c>
      <c r="AN105" s="152" t="str">
        <f>IF(O105="","",_xll.qlSimpleQuote(O105,P105,,Permanent,Trigger,ObjectOverwrite))</f>
        <v>EUR6MSW29Y=#0001</v>
      </c>
      <c r="AO105" s="152">
        <f>IF(AN105="","",_xll.qlSimpleQuoteSetValue(AN105,P105/100))</f>
        <v>-1.5408915235344249</v>
      </c>
      <c r="AP105" s="152" t="str">
        <f>IF(R105="","",_xll.qlSimpleQuote(R105,S105,,Permanent,Trigger,ObjectOverwrite))</f>
        <v>EUR1YSW29Y=#0001</v>
      </c>
      <c r="AQ105" s="152">
        <f>IF(AP105="","",_xll.qlSimpleQuoteSetValue(AP105,S105/100))</f>
        <v>-1.61812622962367</v>
      </c>
      <c r="AR105" s="152" t="str">
        <f>IF(U105="","",_xll.qlSimpleQuote(U105,V105,,Permanent,Trigger,ObjectOverwrite))</f>
        <v>EURONOIS29Y=#0001</v>
      </c>
      <c r="AS105" s="152">
        <f>IF(AR105="","",_xll.qlSimpleQuoteSetValue(AR105,V105/100))</f>
        <v>-1.3776181722589858</v>
      </c>
    </row>
    <row r="106" spans="1:45" x14ac:dyDescent="0.2">
      <c r="A106" s="206"/>
      <c r="B106" s="56" t="s">
        <v>105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52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1" t="str">
        <v>EUR1MSW30Y=</v>
      </c>
      <c r="J106" s="136">
        <f>IF(I106="","",'1M Pricing'!$I106*100)</f>
        <v>1.4439999999849875</v>
      </c>
      <c r="K106" s="136">
        <f t="shared" si="6"/>
        <v>1.4439999999849875</v>
      </c>
      <c r="L106" s="131" t="str">
        <v>EUR3MSW30Y=</v>
      </c>
      <c r="M106" s="136">
        <f>IF(L106="","",'3M Pricing'!$I106*100)</f>
        <v>1.5159999999465192</v>
      </c>
      <c r="N106" s="132">
        <f t="shared" si="7"/>
        <v>1.5159999999465192</v>
      </c>
      <c r="O106" s="131" t="str">
        <v>EUR6MSW30Y=</v>
      </c>
      <c r="P106" s="132">
        <f>IF(O106="","",'6M Pricing'!$I106*100)</f>
        <v>1.5580000000130352</v>
      </c>
      <c r="Q106" s="132">
        <f t="shared" si="8"/>
        <v>1.5580000000130352</v>
      </c>
      <c r="R106" s="131" t="str">
        <v>EUR1YSW30Y=</v>
      </c>
      <c r="S106" s="132">
        <f>IF(R106="","",'1Y Pricing'!$I106*100)</f>
        <v>1.6350000000070517</v>
      </c>
      <c r="T106" s="132">
        <f t="shared" si="9"/>
        <v>1.6350000000070517</v>
      </c>
      <c r="U106" s="131" t="str">
        <v>EURONOIS30Y=</v>
      </c>
      <c r="V106" s="136">
        <f>IF(U106="","",'ON Pricing'!$I106*100)</f>
        <v>1.395999999996179</v>
      </c>
      <c r="W106" s="136">
        <f t="shared" si="10"/>
        <v>1.395999999996179</v>
      </c>
      <c r="Y106" s="165" t="e">
        <f>IF($C106=" ","",ROUND(ABS(_xll.RtGet(SourceAlias,$I106,BID)-J106),4))</f>
        <v>#VALUE!</v>
      </c>
      <c r="Z106" s="165" t="e">
        <f>IF($C106=" ","",ROUND(ABS(_xll.RtGet(SourceAlias,$I106,ASK)-K106),4))</f>
        <v>#VALUE!</v>
      </c>
      <c r="AA106" s="165" t="e">
        <f>IF($D106=" ","",ROUND(ABS(_xll.RtGet(SourceAlias,$L106,BID)-M106),4))</f>
        <v>#VALUE!</v>
      </c>
      <c r="AB106" s="165" t="e">
        <f>IF($D106=" ","",ROUND(ABS(_xll.RtGet(SourceAlias,$L106,ASK)-N106),4))</f>
        <v>#VALUE!</v>
      </c>
      <c r="AC106" s="165" t="e">
        <f>IF($E106=" ","",ROUND(ABS(_xll.RtGet(SourceAlias,$O106,BID)-P106),4))</f>
        <v>#VALUE!</v>
      </c>
      <c r="AD106" s="165" t="e">
        <f>IF($E106=" ","",ROUND(ABS(_xll.RtGet(SourceAlias,$O106,ASK)-Q106),4))</f>
        <v>#VALUE!</v>
      </c>
      <c r="AE106" s="165" t="e">
        <f>IF($F106=" ","",ROUND(ABS(_xll.RtGet(SourceAlias,$R106,BID)-S106),4))</f>
        <v>#VALUE!</v>
      </c>
      <c r="AF106" s="165" t="e">
        <f>IF($F106=" ","",ROUND(ABS(_xll.RtGet(SourceAlias,$R106,ASK)-T106),4))</f>
        <v>#VALUE!</v>
      </c>
      <c r="AG106" s="165" t="e">
        <f>IF($G106=" ","",ROUND(ABS(_xll.RtGet(SourceAlias,$U106,BID)-V106),4))</f>
        <v>#VALUE!</v>
      </c>
      <c r="AH106" s="165" t="e">
        <f>IF($G106=" ","",ROUND(ABS(_xll.RtGet(SourceAlias,$U106,ASK)-W106),4))</f>
        <v>#VALUE!</v>
      </c>
      <c r="AJ106" s="152" t="str">
        <f>IF(I106="","",_xll.qlSimpleQuote(I106,J106,,Permanent,Trigger,ObjectOverwrite))</f>
        <v>EUR1MSW30Y=#0001</v>
      </c>
      <c r="AK106" s="152">
        <f>IF(AJ106="","",_xll.qlSimpleQuoteSetValue(AJ106,J106/100))</f>
        <v>0</v>
      </c>
      <c r="AL106" s="152" t="str">
        <f>IF(L106="","",_xll.qlSimpleQuote(L106,M106,,Permanent,Trigger,ObjectOverwrite))</f>
        <v>EUR3MSW30Y=#0001</v>
      </c>
      <c r="AM106" s="152">
        <f>IF(AL106="","",_xll.qlSimpleQuoteSetValue(AL106,M106/100))</f>
        <v>-1.5008399999470541</v>
      </c>
      <c r="AN106" s="152" t="str">
        <f>IF(O106="","",_xll.qlSimpleQuote(O106,P106,,Permanent,Trigger,ObjectOverwrite))</f>
        <v>EUR6MSW30Y=#0001</v>
      </c>
      <c r="AO106" s="152">
        <f>IF(AN106="","",_xll.qlSimpleQuoteSetValue(AN106,P106/100))</f>
        <v>-1.5424200000129049</v>
      </c>
      <c r="AP106" s="152" t="str">
        <f>IF(R106="","",_xll.qlSimpleQuote(R106,S106,,Permanent,Trigger,ObjectOverwrite))</f>
        <v>EUR1YSW30Y=#0001</v>
      </c>
      <c r="AQ106" s="152">
        <f>IF(AP106="","",_xll.qlSimpleQuoteSetValue(AP106,S106/100))</f>
        <v>-1.6186500000069812</v>
      </c>
      <c r="AR106" s="152" t="str">
        <f>IF(U106="","",_xll.qlSimpleQuote(U106,V106,,Permanent,Trigger,ObjectOverwrite))</f>
        <v>EURONOIS30Y=#0001</v>
      </c>
      <c r="AS106" s="152">
        <f>IF(AR106="","",_xll.qlSimpleQuoteSetValue(AR106,V106/100))</f>
        <v>-1.3820399999962172</v>
      </c>
    </row>
    <row r="107" spans="1:45" x14ac:dyDescent="0.2">
      <c r="A107" s="206"/>
      <c r="B107" s="56" t="s">
        <v>116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52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152" t="s">
        <v>48</v>
      </c>
      <c r="H107" s="3" t="s">
        <v>48</v>
      </c>
      <c r="I107" s="131" t="str">
        <v>EUR1MSW31Y=</v>
      </c>
      <c r="J107" s="136">
        <f>IF(I107="","",'1M Pricing'!$I107*100)</f>
        <v>1.4480871832003153</v>
      </c>
      <c r="K107" s="136">
        <f t="shared" si="6"/>
        <v>1.4480871832003153</v>
      </c>
      <c r="L107" s="131" t="str">
        <v>EUR3MSW31Y=</v>
      </c>
      <c r="M107" s="136">
        <f>IF(L107="","",'3M Pricing'!$I107*100)</f>
        <v>1.5190376359816606</v>
      </c>
      <c r="N107" s="132">
        <f t="shared" si="7"/>
        <v>1.5190376359816606</v>
      </c>
      <c r="O107" s="131" t="str">
        <v>EUR6MSW31Y=</v>
      </c>
      <c r="P107" s="132">
        <f>IF(O107="","",'6M Pricing'!$I107*100)</f>
        <v>1.5599717744337227</v>
      </c>
      <c r="Q107" s="132">
        <f t="shared" si="8"/>
        <v>1.5599717744337227</v>
      </c>
      <c r="R107" s="131" t="str">
        <v>EUR1YSW31Y=</v>
      </c>
      <c r="S107" s="132">
        <f>IF(R107="","",'1Y Pricing'!$I107*100)</f>
        <v>1.6358334593241639</v>
      </c>
      <c r="T107" s="132">
        <f t="shared" si="9"/>
        <v>1.6358334593241639</v>
      </c>
      <c r="U107" s="131" t="str">
        <v/>
      </c>
      <c r="V107" s="136" t="str">
        <f>IF(U107="","",'ON Pricing'!$I107*100)</f>
        <v/>
      </c>
      <c r="W107" s="136" t="str">
        <f t="shared" si="10"/>
        <v/>
      </c>
      <c r="Y107" s="165" t="e">
        <f>IF($C107=" ","",ROUND(ABS(_xll.RtGet(SourceAlias,$I107,BID)-J107),4))</f>
        <v>#VALUE!</v>
      </c>
      <c r="Z107" s="165" t="e">
        <f>IF($C107=" ","",ROUND(ABS(_xll.RtGet(SourceAlias,$I107,ASK)-K107),4))</f>
        <v>#VALUE!</v>
      </c>
      <c r="AA107" s="165" t="e">
        <f>IF($D107=" ","",ROUND(ABS(_xll.RtGet(SourceAlias,$L107,BID)-M107),4))</f>
        <v>#VALUE!</v>
      </c>
      <c r="AB107" s="165" t="e">
        <f>IF($D107=" ","",ROUND(ABS(_xll.RtGet(SourceAlias,$L107,ASK)-N107),4))</f>
        <v>#VALUE!</v>
      </c>
      <c r="AC107" s="165" t="e">
        <f>IF($E107=" ","",ROUND(ABS(_xll.RtGet(SourceAlias,$O107,BID)-P107),4))</f>
        <v>#VALUE!</v>
      </c>
      <c r="AD107" s="165" t="e">
        <f>IF($E107=" ","",ROUND(ABS(_xll.RtGet(SourceAlias,$O107,ASK)-Q107),4))</f>
        <v>#VALUE!</v>
      </c>
      <c r="AE107" s="165" t="e">
        <f>IF($F107=" ","",ROUND(ABS(_xll.RtGet(SourceAlias,$R107,BID)-S107),4))</f>
        <v>#VALUE!</v>
      </c>
      <c r="AF107" s="165" t="e">
        <f>IF($F107=" ","",ROUND(ABS(_xll.RtGet(SourceAlias,$R107,ASK)-T107),4))</f>
        <v>#VALUE!</v>
      </c>
      <c r="AG107" s="165" t="str">
        <f>IF($G107=" ","",ROUND(ABS(_xll.RtGet(SourceAlias,$U107,BID)-V107),4))</f>
        <v/>
      </c>
      <c r="AH107" s="165" t="str">
        <f>IF($G107=" ","",ROUND(ABS(_xll.RtGet(SourceAlias,$U107,ASK)-W107),4))</f>
        <v/>
      </c>
      <c r="AJ107" s="152" t="str">
        <f>IF(I107="","",_xll.qlSimpleQuote(I107,J107,,Permanent,Trigger,ObjectOverwrite))</f>
        <v>EUR1MSW31Y=#0001</v>
      </c>
      <c r="AK107" s="152">
        <f>IF(AJ107="","",_xll.qlSimpleQuoteSetValue(AJ107,J107/100))</f>
        <v>0</v>
      </c>
      <c r="AL107" s="152" t="str">
        <f>IF(L107="","",_xll.qlSimpleQuote(L107,M107,,Permanent,Trigger,ObjectOverwrite))</f>
        <v>EUR3MSW31Y=#0001</v>
      </c>
      <c r="AM107" s="152">
        <f>IF(AL107="","",_xll.qlSimpleQuoteSetValue(AL107,M107/100))</f>
        <v>-1.503847259621844</v>
      </c>
      <c r="AN107" s="152" t="str">
        <f>IF(O107="","",_xll.qlSimpleQuote(O107,P107,,Permanent,Trigger,ObjectOverwrite))</f>
        <v>EUR6MSW31Y=#0001</v>
      </c>
      <c r="AO107" s="152">
        <f>IF(AN107="","",_xll.qlSimpleQuoteSetValue(AN107,P107/100))</f>
        <v>-1.5443720566893855</v>
      </c>
      <c r="AP107" s="152" t="str">
        <f>IF(R107="","",_xll.qlSimpleQuote(R107,S107,,Permanent,Trigger,ObjectOverwrite))</f>
        <v>EUR1YSW31Y=#0001</v>
      </c>
      <c r="AQ107" s="152">
        <f>IF(AP107="","",_xll.qlSimpleQuoteSetValue(AP107,S107/100))</f>
        <v>-1.6194751247309223</v>
      </c>
      <c r="AR107" s="152" t="str">
        <f>IF(U107="","",_xll.qlSimpleQuote(U107,V107,,Permanent,Trigger,ObjectOverwrite))</f>
        <v/>
      </c>
      <c r="AS107" s="152" t="str">
        <f>IF(AR107="","",_xll.qlSimpleQuoteSetValue(AR107,V107/100))</f>
        <v/>
      </c>
    </row>
    <row r="108" spans="1:45" x14ac:dyDescent="0.2">
      <c r="A108" s="206"/>
      <c r="B108" s="56" t="s">
        <v>117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152" t="s">
        <v>48</v>
      </c>
      <c r="H108" s="3" t="s">
        <v>48</v>
      </c>
      <c r="I108" s="131" t="str">
        <v>EUR1MSW32Y=</v>
      </c>
      <c r="J108" s="136">
        <f>IF(I108="","",'1M Pricing'!$I108*100)</f>
        <v>1.4522731676122593</v>
      </c>
      <c r="K108" s="136">
        <f t="shared" si="6"/>
        <v>1.4522731676122593</v>
      </c>
      <c r="L108" s="131" t="str">
        <v>EUR3MSW32Y=</v>
      </c>
      <c r="M108" s="136">
        <f>IF(L108="","",'3M Pricing'!$I108*100)</f>
        <v>1.5222510272288727</v>
      </c>
      <c r="N108" s="132">
        <f t="shared" si="7"/>
        <v>1.5222510272288727</v>
      </c>
      <c r="O108" s="131" t="str">
        <v>EUR6MSW32Y=</v>
      </c>
      <c r="P108" s="132">
        <f>IF(O108="","",'6M Pricing'!$I108*100)</f>
        <v>1.5623301338385767</v>
      </c>
      <c r="Q108" s="132">
        <f t="shared" si="8"/>
        <v>1.5623301338385767</v>
      </c>
      <c r="R108" s="131" t="str">
        <v>EUR1YSW32Y=</v>
      </c>
      <c r="S108" s="132">
        <f>IF(R108="","",'1Y Pricing'!$I108*100)</f>
        <v>1.6366733544928298</v>
      </c>
      <c r="T108" s="132">
        <f t="shared" si="9"/>
        <v>1.6366733544928298</v>
      </c>
      <c r="U108" s="131" t="str">
        <v/>
      </c>
      <c r="V108" s="136" t="str">
        <f>IF(U108="","",'ON Pricing'!$I108*100)</f>
        <v/>
      </c>
      <c r="W108" s="136" t="str">
        <f t="shared" si="10"/>
        <v/>
      </c>
      <c r="Y108" s="165" t="e">
        <f>IF($C108=" ","",ROUND(ABS(_xll.RtGet(SourceAlias,$I108,BID)-J108),4))</f>
        <v>#VALUE!</v>
      </c>
      <c r="Z108" s="165" t="e">
        <f>IF($C108=" ","",ROUND(ABS(_xll.RtGet(SourceAlias,$I108,ASK)-K108),4))</f>
        <v>#VALUE!</v>
      </c>
      <c r="AA108" s="165" t="e">
        <f>IF($D108=" ","",ROUND(ABS(_xll.RtGet(SourceAlias,$L108,BID)-M108),4))</f>
        <v>#VALUE!</v>
      </c>
      <c r="AB108" s="165" t="e">
        <f>IF($D108=" ","",ROUND(ABS(_xll.RtGet(SourceAlias,$L108,ASK)-N108),4))</f>
        <v>#VALUE!</v>
      </c>
      <c r="AC108" s="165" t="e">
        <f>IF($E108=" ","",ROUND(ABS(_xll.RtGet(SourceAlias,$O108,BID)-P108),4))</f>
        <v>#VALUE!</v>
      </c>
      <c r="AD108" s="165" t="e">
        <f>IF($E108=" ","",ROUND(ABS(_xll.RtGet(SourceAlias,$O108,ASK)-Q108),4))</f>
        <v>#VALUE!</v>
      </c>
      <c r="AE108" s="165" t="e">
        <f>IF($F108=" ","",ROUND(ABS(_xll.RtGet(SourceAlias,$R108,BID)-S108),4))</f>
        <v>#VALUE!</v>
      </c>
      <c r="AF108" s="165" t="e">
        <f>IF($F108=" ","",ROUND(ABS(_xll.RtGet(SourceAlias,$R108,ASK)-T108),4))</f>
        <v>#VALUE!</v>
      </c>
      <c r="AG108" s="165" t="str">
        <f>IF($G108=" ","",ROUND(ABS(_xll.RtGet(SourceAlias,$U108,BID)-V108),4))</f>
        <v/>
      </c>
      <c r="AH108" s="165" t="str">
        <f>IF($G108=" ","",ROUND(ABS(_xll.RtGet(SourceAlias,$U108,ASK)-W108),4))</f>
        <v/>
      </c>
      <c r="AJ108" s="152" t="str">
        <f>IF(I108="","",_xll.qlSimpleQuote(I108,J108,,Permanent,Trigger,ObjectOverwrite))</f>
        <v>EUR1MSW32Y=#0001</v>
      </c>
      <c r="AK108" s="152">
        <f>IF(AJ108="","",_xll.qlSimpleQuoteSetValue(AJ108,J108/100))</f>
        <v>0</v>
      </c>
      <c r="AL108" s="152" t="str">
        <f>IF(L108="","",_xll.qlSimpleQuote(L108,M108,,Permanent,Trigger,ObjectOverwrite))</f>
        <v>EUR3MSW32Y=#0001</v>
      </c>
      <c r="AM108" s="152">
        <f>IF(AL108="","",_xll.qlSimpleQuoteSetValue(AL108,M108/100))</f>
        <v>-1.507028516956584</v>
      </c>
      <c r="AN108" s="152" t="str">
        <f>IF(O108="","",_xll.qlSimpleQuote(O108,P108,,Permanent,Trigger,ObjectOverwrite))</f>
        <v>EUR6MSW32Y=#0001</v>
      </c>
      <c r="AO108" s="152">
        <f>IF(AN108="","",_xll.qlSimpleQuoteSetValue(AN108,P108/100))</f>
        <v>-1.5467068325001909</v>
      </c>
      <c r="AP108" s="152" t="str">
        <f>IF(R108="","",_xll.qlSimpleQuote(R108,S108,,Permanent,Trigger,ObjectOverwrite))</f>
        <v>EUR1YSW32Y=#0001</v>
      </c>
      <c r="AQ108" s="152">
        <f>IF(AP108="","",_xll.qlSimpleQuoteSetValue(AP108,S108/100))</f>
        <v>-1.6203066209479016</v>
      </c>
      <c r="AR108" s="152" t="str">
        <f>IF(U108="","",_xll.qlSimpleQuote(U108,V108,,Permanent,Trigger,ObjectOverwrite))</f>
        <v/>
      </c>
      <c r="AS108" s="152" t="str">
        <f>IF(AR108="","",_xll.qlSimpleQuoteSetValue(AR108,V108/100))</f>
        <v/>
      </c>
    </row>
    <row r="109" spans="1:45" x14ac:dyDescent="0.2">
      <c r="A109" s="206"/>
      <c r="B109" s="56" t="s">
        <v>118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152" t="s">
        <v>48</v>
      </c>
      <c r="H109" s="3" t="s">
        <v>48</v>
      </c>
      <c r="I109" s="131" t="str">
        <v>EUR1MSW33Y=</v>
      </c>
      <c r="J109" s="136">
        <f>IF(I109="","",'1M Pricing'!$I109*100)</f>
        <v>1.456549922566134</v>
      </c>
      <c r="K109" s="136">
        <f t="shared" si="6"/>
        <v>1.456549922566134</v>
      </c>
      <c r="L109" s="131" t="str">
        <v>EUR3MSW33Y=</v>
      </c>
      <c r="M109" s="136">
        <f>IF(L109="","",'3M Pricing'!$I109*100)</f>
        <v>1.5256198110108736</v>
      </c>
      <c r="N109" s="132">
        <f t="shared" si="7"/>
        <v>1.5256198110108736</v>
      </c>
      <c r="O109" s="131" t="str">
        <v>EUR6MSW33Y=</v>
      </c>
      <c r="P109" s="132">
        <f>IF(O109="","",'6M Pricing'!$I109*100)</f>
        <v>1.5649000063989453</v>
      </c>
      <c r="Q109" s="132">
        <f t="shared" si="8"/>
        <v>1.5649000063989453</v>
      </c>
      <c r="R109" s="131" t="str">
        <v>EUR1YSW33Y=</v>
      </c>
      <c r="S109" s="132">
        <f>IF(R109="","",'1Y Pricing'!$I109*100)</f>
        <v>1.637614082994441</v>
      </c>
      <c r="T109" s="132">
        <f t="shared" si="9"/>
        <v>1.637614082994441</v>
      </c>
      <c r="U109" s="131" t="str">
        <v/>
      </c>
      <c r="V109" s="136" t="str">
        <f>IF(U109="","",'ON Pricing'!$I109*100)</f>
        <v/>
      </c>
      <c r="W109" s="136" t="str">
        <f t="shared" si="10"/>
        <v/>
      </c>
      <c r="Y109" s="165" t="e">
        <f>IF($C109=" ","",ROUND(ABS(_xll.RtGet(SourceAlias,$I109,BID)-J109),4))</f>
        <v>#VALUE!</v>
      </c>
      <c r="Z109" s="165" t="e">
        <f>IF($C109=" ","",ROUND(ABS(_xll.RtGet(SourceAlias,$I109,ASK)-K109),4))</f>
        <v>#VALUE!</v>
      </c>
      <c r="AA109" s="165" t="e">
        <f>IF($D109=" ","",ROUND(ABS(_xll.RtGet(SourceAlias,$L109,BID)-M109),4))</f>
        <v>#VALUE!</v>
      </c>
      <c r="AB109" s="165" t="e">
        <f>IF($D109=" ","",ROUND(ABS(_xll.RtGet(SourceAlias,$L109,ASK)-N109),4))</f>
        <v>#VALUE!</v>
      </c>
      <c r="AC109" s="165" t="e">
        <f>IF($E109=" ","",ROUND(ABS(_xll.RtGet(SourceAlias,$O109,BID)-P109),4))</f>
        <v>#VALUE!</v>
      </c>
      <c r="AD109" s="165" t="e">
        <f>IF($E109=" ","",ROUND(ABS(_xll.RtGet(SourceAlias,$O109,ASK)-Q109),4))</f>
        <v>#VALUE!</v>
      </c>
      <c r="AE109" s="165" t="e">
        <f>IF($F109=" ","",ROUND(ABS(_xll.RtGet(SourceAlias,$R109,BID)-S109),4))</f>
        <v>#VALUE!</v>
      </c>
      <c r="AF109" s="165" t="e">
        <f>IF($F109=" ","",ROUND(ABS(_xll.RtGet(SourceAlias,$R109,ASK)-T109),4))</f>
        <v>#VALUE!</v>
      </c>
      <c r="AG109" s="165" t="str">
        <f>IF($G109=" ","",ROUND(ABS(_xll.RtGet(SourceAlias,$U109,BID)-V109),4))</f>
        <v/>
      </c>
      <c r="AH109" s="165" t="str">
        <f>IF($G109=" ","",ROUND(ABS(_xll.RtGet(SourceAlias,$U109,ASK)-W109),4))</f>
        <v/>
      </c>
      <c r="AJ109" s="152" t="str">
        <f>IF(I109="","",_xll.qlSimpleQuote(I109,J109,,Permanent,Trigger,ObjectOverwrite))</f>
        <v>EUR1MSW33Y=#0001</v>
      </c>
      <c r="AK109" s="152">
        <f>IF(AJ109="","",_xll.qlSimpleQuoteSetValue(AJ109,J109/100))</f>
        <v>0</v>
      </c>
      <c r="AL109" s="152" t="str">
        <f>IF(L109="","",_xll.qlSimpleQuote(L109,M109,,Permanent,Trigger,ObjectOverwrite))</f>
        <v>EUR3MSW33Y=#0001</v>
      </c>
      <c r="AM109" s="152">
        <f>IF(AL109="","",_xll.qlSimpleQuoteSetValue(AL109,M109/100))</f>
        <v>-1.5103636129007649</v>
      </c>
      <c r="AN109" s="152" t="str">
        <f>IF(O109="","",_xll.qlSimpleQuote(O109,P109,,Permanent,Trigger,ObjectOverwrite))</f>
        <v>EUR6MSW33Y=#0001</v>
      </c>
      <c r="AO109" s="152">
        <f>IF(AN109="","",_xll.qlSimpleQuoteSetValue(AN109,P109/100))</f>
        <v>-1.5492510063349558</v>
      </c>
      <c r="AP109" s="152" t="str">
        <f>IF(R109="","",_xll.qlSimpleQuote(R109,S109,,Permanent,Trigger,ObjectOverwrite))</f>
        <v>EUR1YSW33Y=#0001</v>
      </c>
      <c r="AQ109" s="152">
        <f>IF(AP109="","",_xll.qlSimpleQuoteSetValue(AP109,S109/100))</f>
        <v>-1.6212379421644967</v>
      </c>
      <c r="AR109" s="152" t="str">
        <f>IF(U109="","",_xll.qlSimpleQuote(U109,V109,,Permanent,Trigger,ObjectOverwrite))</f>
        <v/>
      </c>
      <c r="AS109" s="152" t="str">
        <f>IF(AR109="","",_xll.qlSimpleQuoteSetValue(AR109,V109/100))</f>
        <v/>
      </c>
    </row>
    <row r="110" spans="1:45" x14ac:dyDescent="0.2">
      <c r="A110" s="206"/>
      <c r="B110" s="56" t="s">
        <v>119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152" t="s">
        <v>48</v>
      </c>
      <c r="H110" s="3" t="s">
        <v>48</v>
      </c>
      <c r="I110" s="131" t="str">
        <v>EUR1MSW34Y=</v>
      </c>
      <c r="J110" s="136">
        <f>IF(I110="","",'1M Pricing'!$I110*100)</f>
        <v>1.4605781310205963</v>
      </c>
      <c r="K110" s="136">
        <f t="shared" si="6"/>
        <v>1.4605781310205963</v>
      </c>
      <c r="L110" s="131" t="str">
        <v>EUR3MSW34Y=</v>
      </c>
      <c r="M110" s="136">
        <f>IF(L110="","",'3M Pricing'!$I110*100)</f>
        <v>1.5287931260398977</v>
      </c>
      <c r="N110" s="132">
        <f t="shared" si="7"/>
        <v>1.5287931260398977</v>
      </c>
      <c r="O110" s="131" t="str">
        <v>EUR6MSW34Y=</v>
      </c>
      <c r="P110" s="132">
        <f>IF(O110="","",'6M Pricing'!$I110*100)</f>
        <v>1.567184355911301</v>
      </c>
      <c r="Q110" s="132">
        <f t="shared" si="8"/>
        <v>1.567184355911301</v>
      </c>
      <c r="R110" s="131" t="str">
        <v>EUR1YSW34Y=</v>
      </c>
      <c r="S110" s="132">
        <f>IF(R110="","",'1Y Pricing'!$I110*100)</f>
        <v>1.6384264714807071</v>
      </c>
      <c r="T110" s="132">
        <f t="shared" si="9"/>
        <v>1.6384264714807071</v>
      </c>
      <c r="U110" s="131" t="str">
        <v/>
      </c>
      <c r="V110" s="136" t="str">
        <f>IF(U110="","",'ON Pricing'!$I110*100)</f>
        <v/>
      </c>
      <c r="W110" s="136" t="str">
        <f t="shared" si="10"/>
        <v/>
      </c>
      <c r="Y110" s="165" t="e">
        <f>IF($C110=" ","",ROUND(ABS(_xll.RtGet(SourceAlias,$I110,BID)-J110),4))</f>
        <v>#VALUE!</v>
      </c>
      <c r="Z110" s="165" t="e">
        <f>IF($C110=" ","",ROUND(ABS(_xll.RtGet(SourceAlias,$I110,ASK)-K110),4))</f>
        <v>#VALUE!</v>
      </c>
      <c r="AA110" s="165" t="e">
        <f>IF($D110=" ","",ROUND(ABS(_xll.RtGet(SourceAlias,$L110,BID)-M110),4))</f>
        <v>#VALUE!</v>
      </c>
      <c r="AB110" s="165" t="e">
        <f>IF($D110=" ","",ROUND(ABS(_xll.RtGet(SourceAlias,$L110,ASK)-N110),4))</f>
        <v>#VALUE!</v>
      </c>
      <c r="AC110" s="165" t="e">
        <f>IF($E110=" ","",ROUND(ABS(_xll.RtGet(SourceAlias,$O110,BID)-P110),4))</f>
        <v>#VALUE!</v>
      </c>
      <c r="AD110" s="165" t="e">
        <f>IF($E110=" ","",ROUND(ABS(_xll.RtGet(SourceAlias,$O110,ASK)-Q110),4))</f>
        <v>#VALUE!</v>
      </c>
      <c r="AE110" s="165" t="e">
        <f>IF($F110=" ","",ROUND(ABS(_xll.RtGet(SourceAlias,$R110,BID)-S110),4))</f>
        <v>#VALUE!</v>
      </c>
      <c r="AF110" s="165" t="e">
        <f>IF($F110=" ","",ROUND(ABS(_xll.RtGet(SourceAlias,$R110,ASK)-T110),4))</f>
        <v>#VALUE!</v>
      </c>
      <c r="AG110" s="165" t="str">
        <f>IF($G110=" ","",ROUND(ABS(_xll.RtGet(SourceAlias,$U110,BID)-V110),4))</f>
        <v/>
      </c>
      <c r="AH110" s="165" t="str">
        <f>IF($G110=" ","",ROUND(ABS(_xll.RtGet(SourceAlias,$U110,ASK)-W110),4))</f>
        <v/>
      </c>
      <c r="AJ110" s="152" t="str">
        <f>IF(I110="","",_xll.qlSimpleQuote(I110,J110,,Permanent,Trigger,ObjectOverwrite))</f>
        <v>EUR1MSW34Y=#0001</v>
      </c>
      <c r="AK110" s="152">
        <f>IF(AJ110="","",_xll.qlSimpleQuoteSetValue(AJ110,J110/100))</f>
        <v>0</v>
      </c>
      <c r="AL110" s="152" t="str">
        <f>IF(L110="","",_xll.qlSimpleQuote(L110,M110,,Permanent,Trigger,ObjectOverwrite))</f>
        <v>EUR3MSW34Y=#0001</v>
      </c>
      <c r="AM110" s="152">
        <f>IF(AL110="","",_xll.qlSimpleQuoteSetValue(AL110,M110/100))</f>
        <v>-1.5135051947794986</v>
      </c>
      <c r="AN110" s="152" t="str">
        <f>IF(O110="","",_xll.qlSimpleQuote(O110,P110,,Permanent,Trigger,ObjectOverwrite))</f>
        <v>EUR6MSW34Y=#0001</v>
      </c>
      <c r="AO110" s="152">
        <f>IF(AN110="","",_xll.qlSimpleQuoteSetValue(AN110,P110/100))</f>
        <v>-1.551512512352188</v>
      </c>
      <c r="AP110" s="152" t="str">
        <f>IF(R110="","",_xll.qlSimpleQuote(R110,S110,,Permanent,Trigger,ObjectOverwrite))</f>
        <v>EUR1YSW34Y=#0001</v>
      </c>
      <c r="AQ110" s="152">
        <f>IF(AP110="","",_xll.qlSimpleQuoteSetValue(AP110,S110/100))</f>
        <v>-1.6220422067658999</v>
      </c>
      <c r="AR110" s="152" t="str">
        <f>IF(U110="","",_xll.qlSimpleQuote(U110,V110,,Permanent,Trigger,ObjectOverwrite))</f>
        <v/>
      </c>
      <c r="AS110" s="152" t="str">
        <f>IF(AR110="","",_xll.qlSimpleQuoteSetValue(AR110,V110/100))</f>
        <v/>
      </c>
    </row>
    <row r="111" spans="1:45" x14ac:dyDescent="0.2">
      <c r="A111" s="206"/>
      <c r="B111" s="56" t="s">
        <v>106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1" t="str">
        <v>EUR1MSW35Y=</v>
      </c>
      <c r="J111" s="136">
        <f>IF(I111="","",'1M Pricing'!$I111*100)</f>
        <v>1.464313746624629</v>
      </c>
      <c r="K111" s="136">
        <f t="shared" si="6"/>
        <v>1.464313746624629</v>
      </c>
      <c r="L111" s="131" t="str">
        <v>EUR3MSW35Y=</v>
      </c>
      <c r="M111" s="136">
        <f>IF(L111="","",'3M Pricing'!$I111*100)</f>
        <v>1.5317261197490475</v>
      </c>
      <c r="N111" s="132">
        <f t="shared" si="7"/>
        <v>1.5317261197490475</v>
      </c>
      <c r="O111" s="131" t="str">
        <v>EUR6MSW35Y=</v>
      </c>
      <c r="P111" s="132">
        <f>IF(O111="","",'6M Pricing'!$I111*100)</f>
        <v>1.569000000005313</v>
      </c>
      <c r="Q111" s="132">
        <f t="shared" si="8"/>
        <v>1.569000000005313</v>
      </c>
      <c r="R111" s="131" t="str">
        <v>EUR1YSW35Y=</v>
      </c>
      <c r="S111" s="132">
        <f>IF(R111="","",'1Y Pricing'!$I111*100)</f>
        <v>1.6392004876096218</v>
      </c>
      <c r="T111" s="132">
        <f t="shared" si="9"/>
        <v>1.6392004876096218</v>
      </c>
      <c r="U111" s="131" t="str">
        <v>EURONOIS35Y=</v>
      </c>
      <c r="V111" s="136">
        <f>IF(U111="","",'ON Pricing'!$I111*100)</f>
        <v>1.418932552476279</v>
      </c>
      <c r="W111" s="136">
        <f t="shared" si="10"/>
        <v>1.418932552476279</v>
      </c>
      <c r="Y111" s="165" t="e">
        <f>IF($C111=" ","",ROUND(ABS(_xll.RtGet(SourceAlias,$I111,BID)-J111),4))</f>
        <v>#VALUE!</v>
      </c>
      <c r="Z111" s="165" t="e">
        <f>IF($C111=" ","",ROUND(ABS(_xll.RtGet(SourceAlias,$I111,ASK)-K111),4))</f>
        <v>#VALUE!</v>
      </c>
      <c r="AA111" s="165" t="e">
        <f>IF($D111=" ","",ROUND(ABS(_xll.RtGet(SourceAlias,$L111,BID)-M111),4))</f>
        <v>#VALUE!</v>
      </c>
      <c r="AB111" s="165" t="e">
        <f>IF($D111=" ","",ROUND(ABS(_xll.RtGet(SourceAlias,$L111,ASK)-N111),4))</f>
        <v>#VALUE!</v>
      </c>
      <c r="AC111" s="165" t="e">
        <f>IF($E111=" ","",ROUND(ABS(_xll.RtGet(SourceAlias,$O111,BID)-P111),4))</f>
        <v>#VALUE!</v>
      </c>
      <c r="AD111" s="165" t="e">
        <f>IF($E111=" ","",ROUND(ABS(_xll.RtGet(SourceAlias,$O111,ASK)-Q111),4))</f>
        <v>#VALUE!</v>
      </c>
      <c r="AE111" s="165" t="e">
        <f>IF($F111=" ","",ROUND(ABS(_xll.RtGet(SourceAlias,$R111,BID)-S111),4))</f>
        <v>#VALUE!</v>
      </c>
      <c r="AF111" s="165" t="e">
        <f>IF($F111=" ","",ROUND(ABS(_xll.RtGet(SourceAlias,$R111,ASK)-T111),4))</f>
        <v>#VALUE!</v>
      </c>
      <c r="AG111" s="165" t="e">
        <f>IF($G111=" ","",ROUND(ABS(_xll.RtGet(SourceAlias,$U111,BID)-V111),4))</f>
        <v>#VALUE!</v>
      </c>
      <c r="AH111" s="165" t="e">
        <f>IF($G111=" ","",ROUND(ABS(_xll.RtGet(SourceAlias,$U111,ASK)-W111),4))</f>
        <v>#VALUE!</v>
      </c>
      <c r="AJ111" s="152" t="str">
        <f>IF(I111="","",_xll.qlSimpleQuote(I111,J111,,Permanent,Trigger,ObjectOverwrite))</f>
        <v>EUR1MSW35Y=#0001</v>
      </c>
      <c r="AK111" s="152">
        <f>IF(AJ111="","",_xll.qlSimpleQuoteSetValue(AJ111,J111/100))</f>
        <v>0</v>
      </c>
      <c r="AL111" s="152" t="str">
        <f>IF(L111="","",_xll.qlSimpleQuote(L111,M111,,Permanent,Trigger,ObjectOverwrite))</f>
        <v>EUR3MSW35Y=#0001</v>
      </c>
      <c r="AM111" s="152">
        <f>IF(AL111="","",_xll.qlSimpleQuoteSetValue(AL111,M111/100))</f>
        <v>-1.5164088585515569</v>
      </c>
      <c r="AN111" s="152" t="str">
        <f>IF(O111="","",_xll.qlSimpleQuote(O111,P111,,Permanent,Trigger,ObjectOverwrite))</f>
        <v>EUR6MSW35Y=#0001</v>
      </c>
      <c r="AO111" s="152">
        <f>IF(AN111="","",_xll.qlSimpleQuoteSetValue(AN111,P111/100))</f>
        <v>-1.55331000000526</v>
      </c>
      <c r="AP111" s="152" t="str">
        <f>IF(R111="","",_xll.qlSimpleQuote(R111,S111,,Permanent,Trigger,ObjectOverwrite))</f>
        <v>EUR1YSW35Y=#0001</v>
      </c>
      <c r="AQ111" s="152">
        <f>IF(AP111="","",_xll.qlSimpleQuoteSetValue(AP111,S111/100))</f>
        <v>-1.6228084827335256</v>
      </c>
      <c r="AR111" s="152" t="str">
        <f>IF(U111="","",_xll.qlSimpleQuote(U111,V111,,Permanent,Trigger,ObjectOverwrite))</f>
        <v>EURONOIS35Y=#0001</v>
      </c>
      <c r="AS111" s="152">
        <f>IF(AR111="","",_xll.qlSimpleQuoteSetValue(AR111,V111/100))</f>
        <v>-1.4047432269515163</v>
      </c>
    </row>
    <row r="112" spans="1:45" x14ac:dyDescent="0.2">
      <c r="A112" s="206"/>
      <c r="B112" s="56" t="s">
        <v>120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152" t="s">
        <v>48</v>
      </c>
      <c r="H112" s="3" t="s">
        <v>48</v>
      </c>
      <c r="I112" s="131" t="str">
        <v>EUR1MSW36Y=</v>
      </c>
      <c r="J112" s="136">
        <f>IF(I112="","",'1M Pricing'!$I112*100)</f>
        <v>1.4676206646988565</v>
      </c>
      <c r="K112" s="136">
        <f t="shared" si="6"/>
        <v>1.4676206646988565</v>
      </c>
      <c r="L112" s="131" t="str">
        <v>EUR3MSW36Y=</v>
      </c>
      <c r="M112" s="136">
        <f>IF(L112="","",'3M Pricing'!$I112*100)</f>
        <v>1.5342773536738676</v>
      </c>
      <c r="N112" s="132">
        <f t="shared" si="7"/>
        <v>1.5342773536738676</v>
      </c>
      <c r="O112" s="131" t="str">
        <v>EUR6MSW36Y=</v>
      </c>
      <c r="P112" s="132">
        <f>IF(O112="","",'6M Pricing'!$I112*100)</f>
        <v>1.5702686423355303</v>
      </c>
      <c r="Q112" s="132">
        <f t="shared" si="8"/>
        <v>1.5702686423355303</v>
      </c>
      <c r="R112" s="131" t="str">
        <v>EUR1YSW36Y=</v>
      </c>
      <c r="S112" s="132">
        <f>IF(R112="","",'1Y Pricing'!$I112*100)</f>
        <v>1.6399194625797149</v>
      </c>
      <c r="T112" s="132">
        <f t="shared" si="9"/>
        <v>1.6399194625797149</v>
      </c>
      <c r="U112" s="131" t="str">
        <v/>
      </c>
      <c r="V112" s="136" t="str">
        <f>IF(U112="","",'ON Pricing'!$I112*100)</f>
        <v/>
      </c>
      <c r="W112" s="136" t="str">
        <f t="shared" si="10"/>
        <v/>
      </c>
      <c r="Y112" s="165" t="e">
        <f>IF($C112=" ","",ROUND(ABS(_xll.RtGet(SourceAlias,$I112,BID)-J112),4))</f>
        <v>#VALUE!</v>
      </c>
      <c r="Z112" s="165" t="e">
        <f>IF($C112=" ","",ROUND(ABS(_xll.RtGet(SourceAlias,$I112,ASK)-K112),4))</f>
        <v>#VALUE!</v>
      </c>
      <c r="AA112" s="165" t="e">
        <f>IF($D112=" ","",ROUND(ABS(_xll.RtGet(SourceAlias,$L112,BID)-M112),4))</f>
        <v>#VALUE!</v>
      </c>
      <c r="AB112" s="165" t="e">
        <f>IF($D112=" ","",ROUND(ABS(_xll.RtGet(SourceAlias,$L112,ASK)-N112),4))</f>
        <v>#VALUE!</v>
      </c>
      <c r="AC112" s="165" t="e">
        <f>IF($E112=" ","",ROUND(ABS(_xll.RtGet(SourceAlias,$O112,BID)-P112),4))</f>
        <v>#VALUE!</v>
      </c>
      <c r="AD112" s="165" t="e">
        <f>IF($E112=" ","",ROUND(ABS(_xll.RtGet(SourceAlias,$O112,ASK)-Q112),4))</f>
        <v>#VALUE!</v>
      </c>
      <c r="AE112" s="165" t="e">
        <f>IF($F112=" ","",ROUND(ABS(_xll.RtGet(SourceAlias,$R112,BID)-S112),4))</f>
        <v>#VALUE!</v>
      </c>
      <c r="AF112" s="165" t="e">
        <f>IF($F112=" ","",ROUND(ABS(_xll.RtGet(SourceAlias,$R112,ASK)-T112),4))</f>
        <v>#VALUE!</v>
      </c>
      <c r="AG112" s="165" t="str">
        <f>IF($G112=" ","",ROUND(ABS(_xll.RtGet(SourceAlias,$U112,BID)-V112),4))</f>
        <v/>
      </c>
      <c r="AH112" s="165" t="str">
        <f>IF($G112=" ","",ROUND(ABS(_xll.RtGet(SourceAlias,$U112,ASK)-W112),4))</f>
        <v/>
      </c>
      <c r="AJ112" s="152" t="str">
        <f>IF(I112="","",_xll.qlSimpleQuote(I112,J112,,Permanent,Trigger,ObjectOverwrite))</f>
        <v>EUR1MSW36Y=#0001</v>
      </c>
      <c r="AK112" s="152">
        <f>IF(AJ112="","",_xll.qlSimpleQuoteSetValue(AJ112,J112/100))</f>
        <v>0</v>
      </c>
      <c r="AL112" s="152" t="str">
        <f>IF(L112="","",_xll.qlSimpleQuote(L112,M112,,Permanent,Trigger,ObjectOverwrite))</f>
        <v>EUR3MSW36Y=#0001</v>
      </c>
      <c r="AM112" s="152">
        <f>IF(AL112="","",_xll.qlSimpleQuoteSetValue(AL112,M112/100))</f>
        <v>-1.518934580137129</v>
      </c>
      <c r="AN112" s="152" t="str">
        <f>IF(O112="","",_xll.qlSimpleQuote(O112,P112,,Permanent,Trigger,ObjectOverwrite))</f>
        <v>EUR6MSW36Y=#0001</v>
      </c>
      <c r="AO112" s="152">
        <f>IF(AN112="","",_xll.qlSimpleQuoteSetValue(AN112,P112/100))</f>
        <v>-1.5545659559121749</v>
      </c>
      <c r="AP112" s="152" t="str">
        <f>IF(R112="","",_xll.qlSimpleQuote(R112,S112,,Permanent,Trigger,ObjectOverwrite))</f>
        <v>EUR1YSW36Y=#0001</v>
      </c>
      <c r="AQ112" s="152">
        <f>IF(AP112="","",_xll.qlSimpleQuoteSetValue(AP112,S112/100))</f>
        <v>-1.6235202679539178</v>
      </c>
      <c r="AR112" s="152" t="str">
        <f>IF(U112="","",_xll.qlSimpleQuote(U112,V112,,Permanent,Trigger,ObjectOverwrite))</f>
        <v/>
      </c>
      <c r="AS112" s="152" t="str">
        <f>IF(AR112="","",_xll.qlSimpleQuoteSetValue(AR112,V112/100))</f>
        <v/>
      </c>
    </row>
    <row r="113" spans="1:45" x14ac:dyDescent="0.2">
      <c r="A113" s="206"/>
      <c r="B113" s="56" t="s">
        <v>121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152" t="s">
        <v>48</v>
      </c>
      <c r="H113" s="3" t="s">
        <v>48</v>
      </c>
      <c r="I113" s="131" t="str">
        <v>EUR1MSW37Y=</v>
      </c>
      <c r="J113" s="136">
        <f>IF(I113="","",'1M Pricing'!$I113*100)</f>
        <v>1.4704583231096073</v>
      </c>
      <c r="K113" s="136">
        <f t="shared" si="6"/>
        <v>1.4704583231096073</v>
      </c>
      <c r="L113" s="131" t="str">
        <v>EUR3MSW37Y=</v>
      </c>
      <c r="M113" s="136">
        <f>IF(L113="","",'3M Pricing'!$I113*100)</f>
        <v>1.5364007513394344</v>
      </c>
      <c r="N113" s="132">
        <f t="shared" si="7"/>
        <v>1.5364007513394344</v>
      </c>
      <c r="O113" s="131" t="str">
        <v>EUR6MSW37Y=</v>
      </c>
      <c r="P113" s="132">
        <f>IF(O113="","",'6M Pricing'!$I113*100)</f>
        <v>1.5712679302954151</v>
      </c>
      <c r="Q113" s="132">
        <f t="shared" si="8"/>
        <v>1.5712679302954151</v>
      </c>
      <c r="R113" s="131" t="str">
        <v>EUR1YSW37Y=</v>
      </c>
      <c r="S113" s="132">
        <f>IF(R113="","",'1Y Pricing'!$I113*100)</f>
        <v>1.6406591502145031</v>
      </c>
      <c r="T113" s="132">
        <f t="shared" si="9"/>
        <v>1.6406591502145031</v>
      </c>
      <c r="U113" s="131" t="str">
        <v/>
      </c>
      <c r="V113" s="136" t="str">
        <f>IF(U113="","",'ON Pricing'!$I113*100)</f>
        <v/>
      </c>
      <c r="W113" s="136" t="str">
        <f t="shared" si="10"/>
        <v/>
      </c>
      <c r="Y113" s="165" t="e">
        <f>IF($C113=" ","",ROUND(ABS(_xll.RtGet(SourceAlias,$I113,BID)-J113),4))</f>
        <v>#VALUE!</v>
      </c>
      <c r="Z113" s="165" t="e">
        <f>IF($C113=" ","",ROUND(ABS(_xll.RtGet(SourceAlias,$I113,ASK)-K113),4))</f>
        <v>#VALUE!</v>
      </c>
      <c r="AA113" s="165" t="e">
        <f>IF($D113=" ","",ROUND(ABS(_xll.RtGet(SourceAlias,$L113,BID)-M113),4))</f>
        <v>#VALUE!</v>
      </c>
      <c r="AB113" s="165" t="e">
        <f>IF($D113=" ","",ROUND(ABS(_xll.RtGet(SourceAlias,$L113,ASK)-N113),4))</f>
        <v>#VALUE!</v>
      </c>
      <c r="AC113" s="165" t="e">
        <f>IF($E113=" ","",ROUND(ABS(_xll.RtGet(SourceAlias,$O113,BID)-P113),4))</f>
        <v>#VALUE!</v>
      </c>
      <c r="AD113" s="165" t="e">
        <f>IF($E113=" ","",ROUND(ABS(_xll.RtGet(SourceAlias,$O113,ASK)-Q113),4))</f>
        <v>#VALUE!</v>
      </c>
      <c r="AE113" s="165" t="e">
        <f>IF($F113=" ","",ROUND(ABS(_xll.RtGet(SourceAlias,$R113,BID)-S113),4))</f>
        <v>#VALUE!</v>
      </c>
      <c r="AF113" s="165" t="e">
        <f>IF($F113=" ","",ROUND(ABS(_xll.RtGet(SourceAlias,$R113,ASK)-T113),4))</f>
        <v>#VALUE!</v>
      </c>
      <c r="AG113" s="165" t="str">
        <f>IF($G113=" ","",ROUND(ABS(_xll.RtGet(SourceAlias,$U113,BID)-V113),4))</f>
        <v/>
      </c>
      <c r="AH113" s="165" t="str">
        <f>IF($G113=" ","",ROUND(ABS(_xll.RtGet(SourceAlias,$U113,ASK)-W113),4))</f>
        <v/>
      </c>
      <c r="AJ113" s="152" t="str">
        <f>IF(I113="","",_xll.qlSimpleQuote(I113,J113,,Permanent,Trigger,ObjectOverwrite))</f>
        <v>EUR1MSW37Y=#0001</v>
      </c>
      <c r="AK113" s="152">
        <f>IF(AJ113="","",_xll.qlSimpleQuoteSetValue(AJ113,J113/100))</f>
        <v>0</v>
      </c>
      <c r="AL113" s="152" t="str">
        <f>IF(L113="","",_xll.qlSimpleQuote(L113,M113,,Permanent,Trigger,ObjectOverwrite))</f>
        <v>EUR3MSW37Y=#0001</v>
      </c>
      <c r="AM113" s="152">
        <f>IF(AL113="","",_xll.qlSimpleQuoteSetValue(AL113,M113/100))</f>
        <v>-1.5210367438260401</v>
      </c>
      <c r="AN113" s="152" t="str">
        <f>IF(O113="","",_xll.qlSimpleQuote(O113,P113,,Permanent,Trigger,ObjectOverwrite))</f>
        <v>EUR6MSW37Y=#0001</v>
      </c>
      <c r="AO113" s="152">
        <f>IF(AN113="","",_xll.qlSimpleQuoteSetValue(AN113,P113/100))</f>
        <v>-1.5555552509924611</v>
      </c>
      <c r="AP113" s="152" t="str">
        <f>IF(R113="","",_xll.qlSimpleQuote(R113,S113,,Permanent,Trigger,ObjectOverwrite))</f>
        <v>EUR1YSW37Y=#0001</v>
      </c>
      <c r="AQ113" s="152">
        <f>IF(AP113="","",_xll.qlSimpleQuoteSetValue(AP113,S113/100))</f>
        <v>-1.6242525587123582</v>
      </c>
      <c r="AR113" s="152" t="str">
        <f>IF(U113="","",_xll.qlSimpleQuote(U113,V113,,Permanent,Trigger,ObjectOverwrite))</f>
        <v/>
      </c>
      <c r="AS113" s="152" t="str">
        <f>IF(AR113="","",_xll.qlSimpleQuoteSetValue(AR113,V113/100))</f>
        <v/>
      </c>
    </row>
    <row r="114" spans="1:45" x14ac:dyDescent="0.2">
      <c r="A114" s="206"/>
      <c r="B114" s="56" t="s">
        <v>122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152" t="s">
        <v>48</v>
      </c>
      <c r="H114" s="3" t="s">
        <v>48</v>
      </c>
      <c r="I114" s="131" t="str">
        <v>EUR1MSW38Y=</v>
      </c>
      <c r="J114" s="136">
        <f>IF(I114="","",'1M Pricing'!$I114*100)</f>
        <v>1.4724999872708298</v>
      </c>
      <c r="K114" s="136">
        <f t="shared" si="6"/>
        <v>1.4724999872708298</v>
      </c>
      <c r="L114" s="131" t="str">
        <v>EUR3MSW38Y=</v>
      </c>
      <c r="M114" s="136">
        <f>IF(L114="","",'3M Pricing'!$I114*100)</f>
        <v>1.5377667025707646</v>
      </c>
      <c r="N114" s="132">
        <f t="shared" si="7"/>
        <v>1.5377667025707646</v>
      </c>
      <c r="O114" s="131" t="str">
        <v>EUR6MSW38Y=</v>
      </c>
      <c r="P114" s="132">
        <f>IF(O114="","",'6M Pricing'!$I114*100)</f>
        <v>1.571932652195194</v>
      </c>
      <c r="Q114" s="132">
        <f t="shared" si="8"/>
        <v>1.571932652195194</v>
      </c>
      <c r="R114" s="131" t="str">
        <v>EUR1YSW38Y=</v>
      </c>
      <c r="S114" s="132">
        <f>IF(R114="","",'1Y Pricing'!$I114*100)</f>
        <v>1.6412152666147275</v>
      </c>
      <c r="T114" s="132">
        <f t="shared" si="9"/>
        <v>1.6412152666147275</v>
      </c>
      <c r="U114" s="131" t="str">
        <v/>
      </c>
      <c r="V114" s="136" t="str">
        <f>IF(U114="","",'ON Pricing'!$I114*100)</f>
        <v/>
      </c>
      <c r="W114" s="136" t="str">
        <f t="shared" si="10"/>
        <v/>
      </c>
      <c r="Y114" s="165" t="e">
        <f>IF($C114=" ","",ROUND(ABS(_xll.RtGet(SourceAlias,$I114,BID)-J114),4))</f>
        <v>#VALUE!</v>
      </c>
      <c r="Z114" s="165" t="e">
        <f>IF($C114=" ","",ROUND(ABS(_xll.RtGet(SourceAlias,$I114,ASK)-K114),4))</f>
        <v>#VALUE!</v>
      </c>
      <c r="AA114" s="165" t="e">
        <f>IF($D114=" ","",ROUND(ABS(_xll.RtGet(SourceAlias,$L114,BID)-M114),4))</f>
        <v>#VALUE!</v>
      </c>
      <c r="AB114" s="165" t="e">
        <f>IF($D114=" ","",ROUND(ABS(_xll.RtGet(SourceAlias,$L114,ASK)-N114),4))</f>
        <v>#VALUE!</v>
      </c>
      <c r="AC114" s="165" t="e">
        <f>IF($E114=" ","",ROUND(ABS(_xll.RtGet(SourceAlias,$O114,BID)-P114),4))</f>
        <v>#VALUE!</v>
      </c>
      <c r="AD114" s="165" t="e">
        <f>IF($E114=" ","",ROUND(ABS(_xll.RtGet(SourceAlias,$O114,ASK)-Q114),4))</f>
        <v>#VALUE!</v>
      </c>
      <c r="AE114" s="165" t="e">
        <f>IF($F114=" ","",ROUND(ABS(_xll.RtGet(SourceAlias,$R114,BID)-S114),4))</f>
        <v>#VALUE!</v>
      </c>
      <c r="AF114" s="165" t="e">
        <f>IF($F114=" ","",ROUND(ABS(_xll.RtGet(SourceAlias,$R114,ASK)-T114),4))</f>
        <v>#VALUE!</v>
      </c>
      <c r="AG114" s="165" t="str">
        <f>IF($G114=" ","",ROUND(ABS(_xll.RtGet(SourceAlias,$U114,BID)-V114),4))</f>
        <v/>
      </c>
      <c r="AH114" s="165" t="str">
        <f>IF($G114=" ","",ROUND(ABS(_xll.RtGet(SourceAlias,$U114,ASK)-W114),4))</f>
        <v/>
      </c>
      <c r="AJ114" s="152" t="str">
        <f>IF(I114="","",_xll.qlSimpleQuote(I114,J114,,Permanent,Trigger,ObjectOverwrite))</f>
        <v>EUR1MSW38Y=#0001</v>
      </c>
      <c r="AK114" s="152">
        <f>IF(AJ114="","",_xll.qlSimpleQuoteSetValue(AJ114,J114/100))</f>
        <v>0</v>
      </c>
      <c r="AL114" s="152" t="str">
        <f>IF(L114="","",_xll.qlSimpleQuote(L114,M114,,Permanent,Trigger,ObjectOverwrite))</f>
        <v>EUR3MSW38Y=#0001</v>
      </c>
      <c r="AM114" s="152">
        <f>IF(AL114="","",_xll.qlSimpleQuoteSetValue(AL114,M114/100))</f>
        <v>-1.5223890355450569</v>
      </c>
      <c r="AN114" s="152" t="str">
        <f>IF(O114="","",_xll.qlSimpleQuote(O114,P114,,Permanent,Trigger,ObjectOverwrite))</f>
        <v>EUR6MSW38Y=#0001</v>
      </c>
      <c r="AO114" s="152">
        <f>IF(AN114="","",_xll.qlSimpleQuoteSetValue(AN114,P114/100))</f>
        <v>-1.556213325673242</v>
      </c>
      <c r="AP114" s="152" t="str">
        <f>IF(R114="","",_xll.qlSimpleQuote(R114,S114,,Permanent,Trigger,ObjectOverwrite))</f>
        <v>EUR1YSW38Y=#0001</v>
      </c>
      <c r="AQ114" s="152">
        <f>IF(AP114="","",_xll.qlSimpleQuoteSetValue(AP114,S114/100))</f>
        <v>-1.6248031139485801</v>
      </c>
      <c r="AR114" s="152" t="str">
        <f>IF(U114="","",_xll.qlSimpleQuote(U114,V114,,Permanent,Trigger,ObjectOverwrite))</f>
        <v/>
      </c>
      <c r="AS114" s="152" t="str">
        <f>IF(AR114="","",_xll.qlSimpleQuoteSetValue(AR114,V114/100))</f>
        <v/>
      </c>
    </row>
    <row r="115" spans="1:45" x14ac:dyDescent="0.2">
      <c r="A115" s="206"/>
      <c r="B115" s="56" t="s">
        <v>123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152" t="s">
        <v>48</v>
      </c>
      <c r="H115" s="3" t="s">
        <v>48</v>
      </c>
      <c r="I115" s="131" t="str">
        <v>EUR1MSW39Y=</v>
      </c>
      <c r="J115" s="136">
        <f>IF(I115="","",'1M Pricing'!$I115*100)</f>
        <v>1.473725053342557</v>
      </c>
      <c r="K115" s="136">
        <f t="shared" si="6"/>
        <v>1.473725053342557</v>
      </c>
      <c r="L115" s="131" t="str">
        <v>EUR3MSW39Y=</v>
      </c>
      <c r="M115" s="136">
        <f>IF(L115="","",'3M Pricing'!$I115*100)</f>
        <v>1.5383453591251908</v>
      </c>
      <c r="N115" s="132">
        <f t="shared" si="7"/>
        <v>1.5383453591251908</v>
      </c>
      <c r="O115" s="131" t="str">
        <v>EUR6MSW39Y=</v>
      </c>
      <c r="P115" s="132">
        <f>IF(O115="","",'6M Pricing'!$I115*100)</f>
        <v>1.5724729238813426</v>
      </c>
      <c r="Q115" s="132">
        <f t="shared" si="8"/>
        <v>1.5724729238813426</v>
      </c>
      <c r="R115" s="131" t="str">
        <v>EUR1YSW39Y=</v>
      </c>
      <c r="S115" s="132">
        <f>IF(R115="","",'1Y Pricing'!$I115*100)</f>
        <v>1.6416680570618958</v>
      </c>
      <c r="T115" s="132">
        <f t="shared" si="9"/>
        <v>1.6416680570618958</v>
      </c>
      <c r="U115" s="131" t="str">
        <v/>
      </c>
      <c r="V115" s="136" t="str">
        <f>IF(U115="","",'ON Pricing'!$I115*100)</f>
        <v/>
      </c>
      <c r="W115" s="136" t="str">
        <f t="shared" si="10"/>
        <v/>
      </c>
      <c r="Y115" s="165" t="e">
        <f>IF($C115=" ","",ROUND(ABS(_xll.RtGet(SourceAlias,$I115,BID)-J115),4))</f>
        <v>#VALUE!</v>
      </c>
      <c r="Z115" s="165" t="e">
        <f>IF($C115=" ","",ROUND(ABS(_xll.RtGet(SourceAlias,$I115,ASK)-K115),4))</f>
        <v>#VALUE!</v>
      </c>
      <c r="AA115" s="165" t="e">
        <f>IF($D115=" ","",ROUND(ABS(_xll.RtGet(SourceAlias,$L115,BID)-M115),4))</f>
        <v>#VALUE!</v>
      </c>
      <c r="AB115" s="165" t="e">
        <f>IF($D115=" ","",ROUND(ABS(_xll.RtGet(SourceAlias,$L115,ASK)-N115),4))</f>
        <v>#VALUE!</v>
      </c>
      <c r="AC115" s="165" t="e">
        <f>IF($E115=" ","",ROUND(ABS(_xll.RtGet(SourceAlias,$O115,BID)-P115),4))</f>
        <v>#VALUE!</v>
      </c>
      <c r="AD115" s="165" t="e">
        <f>IF($E115=" ","",ROUND(ABS(_xll.RtGet(SourceAlias,$O115,ASK)-Q115),4))</f>
        <v>#VALUE!</v>
      </c>
      <c r="AE115" s="165" t="e">
        <f>IF($F115=" ","",ROUND(ABS(_xll.RtGet(SourceAlias,$R115,BID)-S115),4))</f>
        <v>#VALUE!</v>
      </c>
      <c r="AF115" s="165" t="e">
        <f>IF($F115=" ","",ROUND(ABS(_xll.RtGet(SourceAlias,$R115,ASK)-T115),4))</f>
        <v>#VALUE!</v>
      </c>
      <c r="AG115" s="165" t="str">
        <f>IF($G115=" ","",ROUND(ABS(_xll.RtGet(SourceAlias,$U115,BID)-V115),4))</f>
        <v/>
      </c>
      <c r="AH115" s="165" t="str">
        <f>IF($G115=" ","",ROUND(ABS(_xll.RtGet(SourceAlias,$U115,ASK)-W115),4))</f>
        <v/>
      </c>
      <c r="AJ115" s="152" t="str">
        <f>IF(I115="","",_xll.qlSimpleQuote(I115,J115,,Permanent,Trigger,ObjectOverwrite))</f>
        <v>EUR1MSW39Y=#0001</v>
      </c>
      <c r="AK115" s="152">
        <f>IF(AJ115="","",_xll.qlSimpleQuoteSetValue(AJ115,J115/100))</f>
        <v>0</v>
      </c>
      <c r="AL115" s="152" t="str">
        <f>IF(L115="","",_xll.qlSimpleQuote(L115,M115,,Permanent,Trigger,ObjectOverwrite))</f>
        <v>EUR3MSW39Y=#0001</v>
      </c>
      <c r="AM115" s="152">
        <f>IF(AL115="","",_xll.qlSimpleQuoteSetValue(AL115,M115/100))</f>
        <v>-1.522961905533939</v>
      </c>
      <c r="AN115" s="152" t="str">
        <f>IF(O115="","",_xll.qlSimpleQuote(O115,P115,,Permanent,Trigger,ObjectOverwrite))</f>
        <v>EUR6MSW39Y=#0001</v>
      </c>
      <c r="AO115" s="152">
        <f>IF(AN115="","",_xll.qlSimpleQuoteSetValue(AN115,P115/100))</f>
        <v>-1.5567481946425292</v>
      </c>
      <c r="AP115" s="152" t="str">
        <f>IF(R115="","",_xll.qlSimpleQuote(R115,S115,,Permanent,Trigger,ObjectOverwrite))</f>
        <v>EUR1YSW39Y=#0001</v>
      </c>
      <c r="AQ115" s="152">
        <f>IF(AP115="","",_xll.qlSimpleQuoteSetValue(AP115,S115/100))</f>
        <v>-1.6252513764912768</v>
      </c>
      <c r="AR115" s="152" t="str">
        <f>IF(U115="","",_xll.qlSimpleQuote(U115,V115,,Permanent,Trigger,ObjectOverwrite))</f>
        <v/>
      </c>
      <c r="AS115" s="152" t="str">
        <f>IF(AR115="","",_xll.qlSimpleQuoteSetValue(AR115,V115/100))</f>
        <v/>
      </c>
    </row>
    <row r="116" spans="1:45" x14ac:dyDescent="0.2">
      <c r="A116" s="206"/>
      <c r="B116" s="56" t="s">
        <v>107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1" t="str">
        <v>EUR1MSW40Y=</v>
      </c>
      <c r="J116" s="136">
        <f>IF(I116="","",'1M Pricing'!$I116*100)</f>
        <v>1.474000000007887</v>
      </c>
      <c r="K116" s="136">
        <f t="shared" si="6"/>
        <v>1.474000000007887</v>
      </c>
      <c r="L116" s="131" t="str">
        <v>EUR3MSW40Y=</v>
      </c>
      <c r="M116" s="136">
        <f>IF(L116="","",'3M Pricing'!$I116*100)</f>
        <v>1.5380000000182628</v>
      </c>
      <c r="N116" s="132">
        <f t="shared" si="7"/>
        <v>1.5380000000182628</v>
      </c>
      <c r="O116" s="131" t="str">
        <v>EUR6MSW40Y=</v>
      </c>
      <c r="P116" s="132">
        <f>IF(O116="","",'6M Pricing'!$I116*100)</f>
        <v>1.5729999999972741</v>
      </c>
      <c r="Q116" s="132">
        <f t="shared" si="8"/>
        <v>1.5729999999972741</v>
      </c>
      <c r="R116" s="131" t="str">
        <v>EUR1YSW40Y=</v>
      </c>
      <c r="S116" s="132">
        <f>IF(R116="","",'1Y Pricing'!$I116*100)</f>
        <v>1.642000000005591</v>
      </c>
      <c r="T116" s="132">
        <f t="shared" si="9"/>
        <v>1.642000000005591</v>
      </c>
      <c r="U116" s="131" t="str">
        <v>EURONOIS40Y=</v>
      </c>
      <c r="V116" s="136">
        <f>IF(U116="","",'ON Pricing'!$I116*100)</f>
        <v>1.4309999999788876</v>
      </c>
      <c r="W116" s="136">
        <f t="shared" si="10"/>
        <v>1.4309999999788876</v>
      </c>
      <c r="Y116" s="165" t="e">
        <f>IF($C116=" ","",ROUND(ABS(_xll.RtGet(SourceAlias,$I116,BID)-J116),4))</f>
        <v>#VALUE!</v>
      </c>
      <c r="Z116" s="165" t="e">
        <f>IF($C116=" ","",ROUND(ABS(_xll.RtGet(SourceAlias,$I116,ASK)-K116),4))</f>
        <v>#VALUE!</v>
      </c>
      <c r="AA116" s="165" t="e">
        <f>IF($D116=" ","",ROUND(ABS(_xll.RtGet(SourceAlias,$L116,BID)-M116),4))</f>
        <v>#VALUE!</v>
      </c>
      <c r="AB116" s="165" t="e">
        <f>IF($D116=" ","",ROUND(ABS(_xll.RtGet(SourceAlias,$L116,ASK)-N116),4))</f>
        <v>#VALUE!</v>
      </c>
      <c r="AC116" s="165" t="e">
        <f>IF($E116=" ","",ROUND(ABS(_xll.RtGet(SourceAlias,$O116,BID)-P116),4))</f>
        <v>#VALUE!</v>
      </c>
      <c r="AD116" s="165" t="e">
        <f>IF($E116=" ","",ROUND(ABS(_xll.RtGet(SourceAlias,$O116,ASK)-Q116),4))</f>
        <v>#VALUE!</v>
      </c>
      <c r="AE116" s="165" t="e">
        <f>IF($F116=" ","",ROUND(ABS(_xll.RtGet(SourceAlias,$R116,BID)-S116),4))</f>
        <v>#VALUE!</v>
      </c>
      <c r="AF116" s="165" t="e">
        <f>IF($F116=" ","",ROUND(ABS(_xll.RtGet(SourceAlias,$R116,ASK)-T116),4))</f>
        <v>#VALUE!</v>
      </c>
      <c r="AG116" s="165" t="e">
        <f>IF($G116=" ","",ROUND(ABS(_xll.RtGet(SourceAlias,$U116,BID)-V116),4))</f>
        <v>#VALUE!</v>
      </c>
      <c r="AH116" s="165" t="e">
        <f>IF($G116=" ","",ROUND(ABS(_xll.RtGet(SourceAlias,$U116,ASK)-W116),4))</f>
        <v>#VALUE!</v>
      </c>
      <c r="AJ116" s="152" t="str">
        <f>IF(I116="","",_xll.qlSimpleQuote(I116,J116,,Permanent,Trigger,ObjectOverwrite))</f>
        <v>EUR1MSW40Y=#0001</v>
      </c>
      <c r="AK116" s="152">
        <f>IF(AJ116="","",_xll.qlSimpleQuoteSetValue(AJ116,J116/100))</f>
        <v>0</v>
      </c>
      <c r="AL116" s="152" t="str">
        <f>IF(L116="","",_xll.qlSimpleQuote(L116,M116,,Permanent,Trigger,ObjectOverwrite))</f>
        <v>EUR3MSW40Y=#0001</v>
      </c>
      <c r="AM116" s="152">
        <f>IF(AL116="","",_xll.qlSimpleQuoteSetValue(AL116,M116/100))</f>
        <v>-1.5226200000180801</v>
      </c>
      <c r="AN116" s="152" t="str">
        <f>IF(O116="","",_xll.qlSimpleQuote(O116,P116,,Permanent,Trigger,ObjectOverwrite))</f>
        <v>EUR6MSW40Y=#0001</v>
      </c>
      <c r="AO116" s="152">
        <f>IF(AN116="","",_xll.qlSimpleQuoteSetValue(AN116,P116/100))</f>
        <v>-1.5572699999973014</v>
      </c>
      <c r="AP116" s="152" t="str">
        <f>IF(R116="","",_xll.qlSimpleQuote(R116,S116,,Permanent,Trigger,ObjectOverwrite))</f>
        <v>EUR1YSW40Y=#0001</v>
      </c>
      <c r="AQ116" s="152">
        <f>IF(AP116="","",_xll.qlSimpleQuoteSetValue(AP116,S116/100))</f>
        <v>-1.6255800000055352</v>
      </c>
      <c r="AR116" s="152" t="str">
        <f>IF(U116="","",_xll.qlSimpleQuote(U116,V116,,Permanent,Trigger,ObjectOverwrite))</f>
        <v>EURONOIS40Y=#0001</v>
      </c>
      <c r="AS116" s="152">
        <f>IF(AR116="","",_xll.qlSimpleQuoteSetValue(AR116,V116/100))</f>
        <v>-1.4166899999790987</v>
      </c>
    </row>
    <row r="117" spans="1:45" x14ac:dyDescent="0.2">
      <c r="A117" s="206"/>
      <c r="B117" s="56" t="s">
        <v>108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1" t="str">
        <v>EUR1MSW50Y=</v>
      </c>
      <c r="J117" s="136">
        <f>IF(I117="","",'1M Pricing'!$I117*100)</f>
        <v>1.4460000000070319</v>
      </c>
      <c r="K117" s="136">
        <f t="shared" si="6"/>
        <v>1.4460000000070319</v>
      </c>
      <c r="L117" s="131" t="str">
        <v>EUR3MSW50Y=</v>
      </c>
      <c r="M117" s="136">
        <f>IF(L117="","",'3M Pricing'!$I117*100)</f>
        <v>1.5049999999936101</v>
      </c>
      <c r="N117" s="132">
        <f t="shared" si="7"/>
        <v>1.5049999999936101</v>
      </c>
      <c r="O117" s="131" t="str">
        <v>EUR6MSW50Y=</v>
      </c>
      <c r="P117" s="132">
        <f>IF(O117="","",'6M Pricing'!$I117*100)</f>
        <v>1.5360000000230098</v>
      </c>
      <c r="Q117" s="132">
        <f t="shared" si="8"/>
        <v>1.5360000000230098</v>
      </c>
      <c r="R117" s="131" t="str">
        <v>EUR1YSW50Y=</v>
      </c>
      <c r="S117" s="132">
        <f>IF(R117="","",'1Y Pricing'!$I117*100)</f>
        <v>1.6000000000081889</v>
      </c>
      <c r="T117" s="132">
        <f t="shared" si="9"/>
        <v>1.6000000000081889</v>
      </c>
      <c r="U117" s="131" t="str">
        <v>EURONOIS50Y=</v>
      </c>
      <c r="V117" s="136">
        <f>IF(U117="","",'ON Pricing'!$I117*100)</f>
        <v>1.4079999999658503</v>
      </c>
      <c r="W117" s="136">
        <f t="shared" si="10"/>
        <v>1.4079999999658503</v>
      </c>
      <c r="Y117" s="165" t="e">
        <f>IF($C117=" ","",ROUND(ABS(_xll.RtGet(SourceAlias,$I117,BID)-J117),4))</f>
        <v>#VALUE!</v>
      </c>
      <c r="Z117" s="165" t="e">
        <f>IF($C117=" ","",ROUND(ABS(_xll.RtGet(SourceAlias,$I117,ASK)-K117),4))</f>
        <v>#VALUE!</v>
      </c>
      <c r="AA117" s="165" t="e">
        <f>IF($D117=" ","",ROUND(ABS(_xll.RtGet(SourceAlias,$L117,BID)-M117),4))</f>
        <v>#VALUE!</v>
      </c>
      <c r="AB117" s="165" t="e">
        <f>IF($D117=" ","",ROUND(ABS(_xll.RtGet(SourceAlias,$L117,ASK)-N117),4))</f>
        <v>#VALUE!</v>
      </c>
      <c r="AC117" s="165" t="e">
        <f>IF($E117=" ","",ROUND(ABS(_xll.RtGet(SourceAlias,$O117,BID)-P117),4))</f>
        <v>#VALUE!</v>
      </c>
      <c r="AD117" s="165" t="e">
        <f>IF($E117=" ","",ROUND(ABS(_xll.RtGet(SourceAlias,$O117,ASK)-Q117),4))</f>
        <v>#VALUE!</v>
      </c>
      <c r="AE117" s="165" t="e">
        <f>IF($F117=" ","",ROUND(ABS(_xll.RtGet(SourceAlias,$R117,BID)-S117),4))</f>
        <v>#VALUE!</v>
      </c>
      <c r="AF117" s="165" t="e">
        <f>IF($F117=" ","",ROUND(ABS(_xll.RtGet(SourceAlias,$R117,ASK)-T117),4))</f>
        <v>#VALUE!</v>
      </c>
      <c r="AG117" s="165" t="e">
        <f>IF($G117=" ","",ROUND(ABS(_xll.RtGet(SourceAlias,$U117,BID)-V117),4))</f>
        <v>#VALUE!</v>
      </c>
      <c r="AH117" s="165" t="e">
        <f>IF($G117=" ","",ROUND(ABS(_xll.RtGet(SourceAlias,$U117,ASK)-W117),4))</f>
        <v>#VALUE!</v>
      </c>
      <c r="AJ117" s="152" t="str">
        <f>IF(I117="","",_xll.qlSimpleQuote(I117,J117,,Permanent,Trigger,ObjectOverwrite))</f>
        <v>EUR1MSW50Y=#0001</v>
      </c>
      <c r="AK117" s="152">
        <f>IF(AJ117="","",_xll.qlSimpleQuoteSetValue(AJ117,J117/100))</f>
        <v>0</v>
      </c>
      <c r="AL117" s="152" t="str">
        <f>IF(L117="","",_xll.qlSimpleQuote(L117,M117,,Permanent,Trigger,ObjectOverwrite))</f>
        <v>EUR3MSW50Y=#0001</v>
      </c>
      <c r="AM117" s="152">
        <f>IF(AL117="","",_xll.qlSimpleQuoteSetValue(AL117,M117/100))</f>
        <v>-1.4899499999936741</v>
      </c>
      <c r="AN117" s="152" t="str">
        <f>IF(O117="","",_xll.qlSimpleQuote(O117,P117,,Permanent,Trigger,ObjectOverwrite))</f>
        <v>EUR6MSW50Y=#0001</v>
      </c>
      <c r="AO117" s="152">
        <f>IF(AN117="","",_xll.qlSimpleQuoteSetValue(AN117,P117/100))</f>
        <v>-1.5206400000227798</v>
      </c>
      <c r="AP117" s="152" t="str">
        <f>IF(R117="","",_xll.qlSimpleQuote(R117,S117,,Permanent,Trigger,ObjectOverwrite))</f>
        <v>EUR1YSW50Y=#0001</v>
      </c>
      <c r="AQ117" s="152">
        <f>IF(AP117="","",_xll.qlSimpleQuoteSetValue(AP117,S117/100))</f>
        <v>-1.5840000000081069</v>
      </c>
      <c r="AR117" s="152" t="str">
        <f>IF(U117="","",_xll.qlSimpleQuote(U117,V117,,Permanent,Trigger,ObjectOverwrite))</f>
        <v>EURONOIS50Y=#0001</v>
      </c>
      <c r="AS117" s="152">
        <f>IF(AR117="","",_xll.qlSimpleQuoteSetValue(AR117,V117/100))</f>
        <v>-1.3939199999661918</v>
      </c>
    </row>
    <row r="118" spans="1:45" ht="11.25" customHeight="1" x14ac:dyDescent="0.2">
      <c r="A118" s="207"/>
      <c r="B118" s="57" t="s">
        <v>109</v>
      </c>
      <c r="C118" s="153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62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3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3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153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7" t="str">
        <f t="array" ref="I118">IF('1M Pricing'!J118:J230="","",'1M Pricing'!J118:J230)</f>
        <v>EUR1MSW60Y=</v>
      </c>
      <c r="J118" s="198">
        <f>IF(I118="","",'1M Pricing'!$I118*100)</f>
        <v>1.4380000000005437</v>
      </c>
      <c r="K118" s="198">
        <f t="shared" ref="K118" si="11">J118</f>
        <v>1.4380000000005437</v>
      </c>
      <c r="L118" s="137" t="str">
        <f t="array" ref="L118">IF('3M Pricing'!J118:J230="","",'3M Pricing'!J118:J230)</f>
        <v>EUR3MSW60Y=</v>
      </c>
      <c r="M118" s="198">
        <f>IF(L118="","",'3M Pricing'!$I118*100)</f>
        <v>1.4939999999981333</v>
      </c>
      <c r="N118" s="135">
        <f t="shared" ref="N118" si="12">M118</f>
        <v>1.4939999999981333</v>
      </c>
      <c r="O118" s="137" t="str">
        <f t="array" ref="O118">IF('6M Pricing'!J118:J230="","",'6M Pricing'!J118:J230)</f>
        <v>EUR6MSW60Y=</v>
      </c>
      <c r="P118" s="135">
        <f>IF(O118="","",'6M Pricing'!$I118*100)</f>
        <v>1.5210000000517752</v>
      </c>
      <c r="Q118" s="135">
        <f t="shared" ref="Q118" si="13">P118</f>
        <v>1.5210000000517752</v>
      </c>
      <c r="R118" s="137" t="str">
        <f t="array" ref="R118">IF('1Y Pricing'!J118:J230="","",'1Y Pricing'!J118:J230)</f>
        <v>EUR1YSW60Y=</v>
      </c>
      <c r="S118" s="135">
        <f>IF(R118="","",'1Y Pricing'!$I118*100)</f>
        <v>1.5809999999730058</v>
      </c>
      <c r="T118" s="135">
        <f t="shared" ref="T118" si="14">S118</f>
        <v>1.5809999999730058</v>
      </c>
      <c r="U118" s="137" t="str">
        <f t="array" ref="U118">IF('ON Pricing'!J118:J230="","",'ON Pricing'!J118:J230)</f>
        <v>EURONOIS60Y=</v>
      </c>
      <c r="V118" s="198">
        <f>IF(U118="","",'ON Pricing'!$I118*100)</f>
        <v>1.4039999999894646</v>
      </c>
      <c r="W118" s="198">
        <f t="shared" ref="W118" si="15">V118</f>
        <v>1.4039999999894646</v>
      </c>
      <c r="Y118" s="199" t="e">
        <f>IF($C118=" ","",ROUND(ABS(_xll.RtGet(SourceAlias,$I118,BID)-J118),4))</f>
        <v>#VALUE!</v>
      </c>
      <c r="Z118" s="199" t="e">
        <f>IF($C118=" ","",ROUND(ABS(_xll.RtGet(SourceAlias,$I118,ASK)-K118),4))</f>
        <v>#VALUE!</v>
      </c>
      <c r="AA118" s="199" t="e">
        <f>IF($D118=" ","",ROUND(ABS(_xll.RtGet(SourceAlias,$L118,BID)-M118),4))</f>
        <v>#VALUE!</v>
      </c>
      <c r="AB118" s="199" t="e">
        <f>IF($D118=" ","",ROUND(ABS(_xll.RtGet(SourceAlias,$L118,ASK)-N118),4))</f>
        <v>#VALUE!</v>
      </c>
      <c r="AC118" s="199" t="e">
        <f>IF($E118=" ","",ROUND(ABS(_xll.RtGet(SourceAlias,$O118,BID)-P118),4))</f>
        <v>#VALUE!</v>
      </c>
      <c r="AD118" s="199" t="e">
        <f>IF($E118=" ","",ROUND(ABS(_xll.RtGet(SourceAlias,$O118,ASK)-Q118),4))</f>
        <v>#VALUE!</v>
      </c>
      <c r="AE118" s="199" t="e">
        <f>IF($F118=" ","",ROUND(ABS(_xll.RtGet(SourceAlias,$R118,BID)-S118),4))</f>
        <v>#VALUE!</v>
      </c>
      <c r="AF118" s="199" t="e">
        <f>IF($F118=" ","",ROUND(ABS(_xll.RtGet(SourceAlias,$R118,ASK)-T118),4))</f>
        <v>#VALUE!</v>
      </c>
      <c r="AG118" s="199" t="e">
        <f>IF($G118=" ","",ROUND(ABS(_xll.RtGet(SourceAlias,$U118,BID)-V118),4))</f>
        <v>#VALUE!</v>
      </c>
      <c r="AH118" s="199" t="e">
        <f>IF($G118=" ","",ROUND(ABS(_xll.RtGet(SourceAlias,$U118,ASK)-W118),4))</f>
        <v>#VALUE!</v>
      </c>
      <c r="AJ118" s="153" t="str">
        <f>IF(I118="","",_xll.qlSimpleQuote(I118,J118,,Permanent,Trigger,ObjectOverwrite))</f>
        <v>EUR1MSW60Y=#0001</v>
      </c>
      <c r="AK118" s="153">
        <f>IF(AJ118="","",_xll.qlSimpleQuoteSetValue(AJ118,J118/100))</f>
        <v>0</v>
      </c>
      <c r="AL118" s="153" t="str">
        <f>IF(L118="","",_xll.qlSimpleQuote(L118,M118,,Permanent,Trigger,ObjectOverwrite))</f>
        <v>EUR3MSW60Y=#0001</v>
      </c>
      <c r="AM118" s="153">
        <f>IF(AL118="","",_xll.qlSimpleQuoteSetValue(AL118,M118/100))</f>
        <v>-1.479059999998152</v>
      </c>
      <c r="AN118" s="153" t="str">
        <f>IF(O118="","",_xll.qlSimpleQuote(O118,P118,,Permanent,Trigger,ObjectOverwrite))</f>
        <v>EUR6MSW60Y=#0001</v>
      </c>
      <c r="AO118" s="153">
        <f>IF(AN118="","",_xll.qlSimpleQuoteSetValue(AN118,P118/100))</f>
        <v>-1.5057900000512574</v>
      </c>
      <c r="AP118" s="153" t="str">
        <f>IF(R118="","",_xll.qlSimpleQuote(R118,S118,,Permanent,Trigger,ObjectOverwrite))</f>
        <v>EUR1YSW60Y=#0001</v>
      </c>
      <c r="AQ118" s="153">
        <f>IF(AP118="","",_xll.qlSimpleQuoteSetValue(AP118,S118/100))</f>
        <v>-1.5651899999732757</v>
      </c>
      <c r="AR118" s="153" t="str">
        <f>IF(U118="","",_xll.qlSimpleQuote(U118,V118,,Permanent,Trigger,ObjectOverwrite))</f>
        <v>EURONOIS60Y=#0001</v>
      </c>
      <c r="AS118" s="153">
        <f>IF(AR118="","",_xll.qlSimpleQuoteSetValue(AR118,V118/100))</f>
        <v>-1.38995999998957</v>
      </c>
    </row>
  </sheetData>
  <mergeCells count="3">
    <mergeCell ref="A6:A18"/>
    <mergeCell ref="A24:A47"/>
    <mergeCell ref="A48:A118"/>
  </mergeCells>
  <conditionalFormatting sqref="C2">
    <cfRule type="cellIs" dxfId="1" priority="12" operator="equal">
      <formula>"abcd"</formula>
    </cfRule>
  </conditionalFormatting>
  <conditionalFormatting sqref="C6:G79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1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42244</v>
      </c>
      <c r="G8" s="61">
        <f>_xll.qlInterestRateIndexValueDate(M8,F8)</f>
        <v>42248</v>
      </c>
      <c r="H8" s="61">
        <f>_xll.qlInterestRateIndexMaturity(M8,G8)</f>
        <v>42249</v>
      </c>
      <c r="I8" s="68">
        <f>_xll.qlIndexFixing(M8,F8,,AllTriggers)</f>
        <v>-1.2210124238887232E-3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obj_008dd#0000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42244</v>
      </c>
      <c r="G9" s="61">
        <f>_xll.qlInterestRateIndexValueDate(M9,F9)</f>
        <v>42248</v>
      </c>
      <c r="H9" s="61">
        <f>_xll.qlInterestRateIndexMaturity(M9,G9)</f>
        <v>42255</v>
      </c>
      <c r="I9" s="68">
        <f>_xll.qlIndexFixing(M9,F9,,AllTriggers)</f>
        <v>-1.3900000000000002E-3</v>
      </c>
      <c r="J9" s="68" t="str">
        <f t="shared" si="0"/>
        <v>EUR1MDPSW=</v>
      </c>
      <c r="K9" s="68"/>
      <c r="L9" s="27"/>
      <c r="M9" s="59" t="str">
        <f>_xll.qlEuribor(,D9,YieldCurve,,Trigger)</f>
        <v>obj_008cd#0000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42244</v>
      </c>
      <c r="G10" s="61">
        <f>_xll.qlInterestRateIndexValueDate(M10,F10)</f>
        <v>42248</v>
      </c>
      <c r="H10" s="61">
        <f>_xll.qlInterestRateIndexMaturity(M10,G10)</f>
        <v>42262</v>
      </c>
      <c r="I10" s="68">
        <f>_xll.qlIndexFixing(M10,F10,,AllTriggers)</f>
        <v>-1.3500000000000001E-3</v>
      </c>
      <c r="J10" s="68" t="str">
        <f t="shared" si="0"/>
        <v>EUR1MDP2W=</v>
      </c>
      <c r="K10" s="68"/>
      <c r="L10" s="27"/>
      <c r="M10" s="59" t="str">
        <f>_xll.qlEuribor(,D10,YieldCurve,,Trigger)</f>
        <v>obj_008b9#0000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42244</v>
      </c>
      <c r="G11" s="61">
        <f>_xll.qlInterestRateIndexValueDate(M11,F11)</f>
        <v>42248</v>
      </c>
      <c r="H11" s="61">
        <f>_xll.qlInterestRateIndexMaturity(M11,G11)</f>
        <v>42269</v>
      </c>
      <c r="I11" s="68">
        <f>_xll.qlIndexFixing(M11,F11,,AllTriggers)</f>
        <v>-1.0819999998882121E-3</v>
      </c>
      <c r="J11" s="68" t="str">
        <f t="shared" si="0"/>
        <v>EUR1MDP3W=</v>
      </c>
      <c r="K11" s="68"/>
      <c r="L11" s="27"/>
      <c r="M11" s="91" t="str">
        <f>_xll.qlEuribor(,D11,YieldCurve,,Trigger)</f>
        <v>obj_008a8#0000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42244</v>
      </c>
      <c r="G12" s="61">
        <f>_xll.qlInterestRateIndexValueDate(IborIndex,F12)</f>
        <v>42248</v>
      </c>
      <c r="H12" s="61">
        <f>_xll.qlInterestRateIndexMaturity(IborIndex,G12)</f>
        <v>42278</v>
      </c>
      <c r="I12" s="68">
        <f>_xll.qlIndexFixing(IborIndex,F12,,AllTriggers)</f>
        <v>-9.7999999999999997E-4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</row>
    <row r="47" spans="1:20" x14ac:dyDescent="0.2">
      <c r="D47" s="119"/>
      <c r="E47" s="120"/>
      <c r="F47" s="120"/>
      <c r="G47" s="120"/>
      <c r="H47" s="120"/>
      <c r="I47" s="121"/>
      <c r="J47" s="120"/>
      <c r="K47" s="120"/>
      <c r="M47" s="66" t="s">
        <v>37</v>
      </c>
      <c r="O47" s="42" t="s">
        <v>33</v>
      </c>
      <c r="P47" s="42" t="s">
        <v>56</v>
      </c>
      <c r="Q47" s="42" t="s">
        <v>34</v>
      </c>
      <c r="S47" s="27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M48" s="114"/>
      <c r="O48" s="43" t="s">
        <v>23</v>
      </c>
      <c r="P48" s="43" t="s">
        <v>40</v>
      </c>
      <c r="Q48" s="43" t="s">
        <v>125</v>
      </c>
      <c r="S48" s="27"/>
    </row>
    <row r="49" spans="4:19" x14ac:dyDescent="0.2">
      <c r="D49" s="116"/>
      <c r="E49" s="117"/>
      <c r="F49" s="117"/>
      <c r="G49" s="117"/>
      <c r="H49" s="117"/>
      <c r="I49" s="118"/>
      <c r="J49" s="117"/>
      <c r="K49" s="117"/>
      <c r="M49" s="117"/>
      <c r="O49" s="44"/>
      <c r="P49" s="44"/>
      <c r="Q49" s="44"/>
      <c r="S49" s="27"/>
    </row>
    <row r="50" spans="4:19" x14ac:dyDescent="0.2">
      <c r="D50" s="116"/>
      <c r="E50" s="117"/>
      <c r="F50" s="117"/>
      <c r="G50" s="117"/>
      <c r="H50" s="117"/>
      <c r="I50" s="118"/>
      <c r="J50" s="117"/>
      <c r="K50" s="117"/>
      <c r="M50" s="117"/>
      <c r="S50" s="27"/>
    </row>
    <row r="51" spans="4:19" x14ac:dyDescent="0.2">
      <c r="D51" s="53" t="s">
        <v>17</v>
      </c>
      <c r="E51" s="16" t="s">
        <v>115</v>
      </c>
      <c r="F51" s="32">
        <f t="shared" ref="F51:F115" si="1">EvaluationDate</f>
        <v>42244</v>
      </c>
      <c r="G51" s="32">
        <f>_xll.qlInterestRateIndexValueDate(M51,F51)</f>
        <v>42248</v>
      </c>
      <c r="H51" s="32">
        <f>_xll.qlInterestRateIndexMaturity(M51,G51)</f>
        <v>42278</v>
      </c>
      <c r="I51" s="68">
        <f>_xll.qlIndexFixing(M51,F51,TRUE,AllTriggers)</f>
        <v>-9.7999999999999997E-4</v>
      </c>
      <c r="J51" s="24" t="str">
        <f t="shared" ref="J51:J62" si="2">Currency&amp;CurveTenor&amp;E51&amp;D51&amp;"="</f>
        <v>EUR1MSW1M=</v>
      </c>
      <c r="K51" s="24" t="str">
        <f t="shared" ref="K51:K62" si="3">Currency&amp;SUBSTITUTE(D51,"M","X")&amp;SUBSTITUTE(CurveTenor,"M","S")&amp;"=ICAP"</f>
        <v>EUR1X1S=ICAP</v>
      </c>
      <c r="M51" s="17" t="str">
        <f>_xll.qlSwapIndex(,IborIndexFamily,D51,SettlementDays,Currency,Calendar,FixedLegTenor,FixedLegBDC,FixedLegDayCounter,IborIndex,DiscountingCurve,,Trigger)</f>
        <v>obj_008ec#0000</v>
      </c>
      <c r="O51" s="44"/>
      <c r="P51" s="44"/>
      <c r="Q51" s="44"/>
      <c r="S51" s="27"/>
    </row>
    <row r="52" spans="4:19" x14ac:dyDescent="0.2">
      <c r="D52" s="53" t="s">
        <v>18</v>
      </c>
      <c r="E52" s="16" t="s">
        <v>115</v>
      </c>
      <c r="F52" s="32">
        <f t="shared" si="1"/>
        <v>42244</v>
      </c>
      <c r="G52" s="32">
        <f>_xll.qlInterestRateIndexValueDate(M52,F52)</f>
        <v>42248</v>
      </c>
      <c r="H52" s="32">
        <f>_xll.qlInterestRateIndexMaturity(M52,G52)</f>
        <v>42310</v>
      </c>
      <c r="I52" s="68">
        <f>_xll.qlIndexFixing(M52,F52,TRUE,AllTriggers)</f>
        <v>-9.799999999993566E-4</v>
      </c>
      <c r="J52" s="24" t="str">
        <f t="shared" si="2"/>
        <v>EUR1MSW2M=</v>
      </c>
      <c r="K52" s="24" t="str">
        <f t="shared" si="3"/>
        <v>EUR2X1S=ICAP</v>
      </c>
      <c r="M52" s="17" t="str">
        <f>_xll.qlSwapIndex(,IborIndexFamily,D52,SettlementDays,Currency,Calendar,FixedLegTenor,FixedLegBDC,FixedLegDayCounter,IborIndex,DiscountingCurve,,Trigger)</f>
        <v>obj_008ef#0000</v>
      </c>
      <c r="S52" s="27"/>
    </row>
    <row r="53" spans="4:19" x14ac:dyDescent="0.2">
      <c r="D53" s="53" t="s">
        <v>19</v>
      </c>
      <c r="E53" s="16" t="s">
        <v>115</v>
      </c>
      <c r="F53" s="32">
        <f t="shared" si="1"/>
        <v>42244</v>
      </c>
      <c r="G53" s="32">
        <f>_xll.qlInterestRateIndexValueDate(M53,F53)</f>
        <v>42248</v>
      </c>
      <c r="H53" s="32">
        <f>_xll.qlInterestRateIndexMaturity(M53,G53)</f>
        <v>42339</v>
      </c>
      <c r="I53" s="68">
        <f>_xll.qlIndexFixing(M53,F53,TRUE,AllTriggers)</f>
        <v>-1.0199999999996846E-3</v>
      </c>
      <c r="J53" s="24" t="str">
        <f t="shared" si="2"/>
        <v>EUR1MSW3M=</v>
      </c>
      <c r="K53" s="24" t="str">
        <f t="shared" si="3"/>
        <v>EUR3X1S=ICAP</v>
      </c>
      <c r="L53" s="27"/>
      <c r="M53" s="17" t="str">
        <f>_xll.qlSwapIndex(,IborIndexFamily,D53,SettlementDays,Currency,Calendar,FixedLegTenor,FixedLegBDC,FixedLegDayCounter,IborIndex,DiscountingCurve,,Trigger)</f>
        <v>obj_00894#0000</v>
      </c>
      <c r="O53" s="44"/>
      <c r="P53" s="44"/>
      <c r="Q53" s="44"/>
      <c r="S53" s="27"/>
    </row>
    <row r="54" spans="4:19" x14ac:dyDescent="0.2">
      <c r="D54" s="53" t="s">
        <v>20</v>
      </c>
      <c r="E54" s="16" t="s">
        <v>115</v>
      </c>
      <c r="F54" s="32">
        <f t="shared" si="1"/>
        <v>42244</v>
      </c>
      <c r="G54" s="32">
        <f>_xll.qlInterestRateIndexValueDate(M54,F54)</f>
        <v>42248</v>
      </c>
      <c r="H54" s="32">
        <f>_xll.qlInterestRateIndexMaturity(M54,G54)</f>
        <v>42373</v>
      </c>
      <c r="I54" s="68">
        <f>_xll.qlIndexFixing(M54,F54,TRUE,AllTriggers)</f>
        <v>-9.8000000000041023E-4</v>
      </c>
      <c r="J54" s="24" t="str">
        <f t="shared" si="2"/>
        <v>EUR1MSW4M=</v>
      </c>
      <c r="K54" s="24" t="str">
        <f t="shared" si="3"/>
        <v>EUR4X1S=ICAP</v>
      </c>
      <c r="L54" s="27"/>
      <c r="M54" s="17" t="str">
        <f>_xll.qlSwapIndex(,IborIndexFamily,D54,SettlementDays,Currency,Calendar,FixedLegTenor,FixedLegBDC,FixedLegDayCounter,IborIndex,DiscountingCurve,,Trigger)</f>
        <v>obj_00905#0000</v>
      </c>
      <c r="N54" s="27"/>
      <c r="O54" s="44"/>
      <c r="P54" s="44"/>
      <c r="Q54" s="44"/>
      <c r="S54" s="27"/>
    </row>
    <row r="55" spans="4:19" x14ac:dyDescent="0.2">
      <c r="D55" s="53" t="s">
        <v>21</v>
      </c>
      <c r="E55" s="16" t="s">
        <v>115</v>
      </c>
      <c r="F55" s="32">
        <f t="shared" si="1"/>
        <v>42244</v>
      </c>
      <c r="G55" s="32">
        <f>_xll.qlInterestRateIndexValueDate(M55,F55)</f>
        <v>42248</v>
      </c>
      <c r="H55" s="32">
        <f>_xll.qlInterestRateIndexMaturity(M55,G55)</f>
        <v>42401</v>
      </c>
      <c r="I55" s="68">
        <f>_xll.qlIndexFixing(M55,F55,TRUE,AllTriggers)</f>
        <v>-1.0099999999999044E-3</v>
      </c>
      <c r="J55" s="24" t="str">
        <f t="shared" si="2"/>
        <v>EUR1MSW5M=</v>
      </c>
      <c r="K55" s="24" t="str">
        <f t="shared" si="3"/>
        <v>EUR5X1S=ICAP</v>
      </c>
      <c r="L55" s="27"/>
      <c r="M55" s="17" t="str">
        <f>_xll.qlSwapIndex(,IborIndexFamily,D55,SettlementDays,Currency,Calendar,FixedLegTenor,FixedLegBDC,FixedLegDayCounter,IborIndex,DiscountingCurve,,Trigger)</f>
        <v>obj_008ba#0000</v>
      </c>
      <c r="N55" s="27"/>
      <c r="O55" s="44"/>
      <c r="P55" s="44"/>
      <c r="Q55" s="44"/>
      <c r="S55" s="27"/>
    </row>
    <row r="56" spans="4:19" x14ac:dyDescent="0.2">
      <c r="D56" s="53" t="s">
        <v>14</v>
      </c>
      <c r="E56" s="16" t="s">
        <v>115</v>
      </c>
      <c r="F56" s="32">
        <f t="shared" si="1"/>
        <v>42244</v>
      </c>
      <c r="G56" s="32">
        <f>_xll.qlInterestRateIndexValueDate(M56,F56)</f>
        <v>42248</v>
      </c>
      <c r="H56" s="32">
        <f>_xll.qlInterestRateIndexMaturity(M56,G56)</f>
        <v>42430</v>
      </c>
      <c r="I56" s="68">
        <f>_xll.qlIndexFixing(M56,F56,TRUE,AllTriggers)</f>
        <v>-1.0199999999997984E-3</v>
      </c>
      <c r="J56" s="24" t="str">
        <f t="shared" si="2"/>
        <v>EUR1MSW6M=</v>
      </c>
      <c r="K56" s="24" t="str">
        <f t="shared" si="3"/>
        <v>EUR6X1S=ICAP</v>
      </c>
      <c r="L56" s="27"/>
      <c r="M56" s="17" t="str">
        <f>_xll.qlSwapIndex(,IborIndexFamily,D56,SettlementDays,Currency,Calendar,FixedLegTenor,FixedLegBDC,FixedLegDayCounter,IborIndex,DiscountingCurve,,Trigger)</f>
        <v>obj_0090a#0000</v>
      </c>
      <c r="N56" s="41"/>
      <c r="O56" s="44"/>
      <c r="P56" s="44"/>
      <c r="Q56" s="44"/>
      <c r="S56" s="27"/>
    </row>
    <row r="57" spans="4:19" x14ac:dyDescent="0.2">
      <c r="D57" s="53" t="s">
        <v>68</v>
      </c>
      <c r="E57" s="16" t="s">
        <v>115</v>
      </c>
      <c r="F57" s="32">
        <f t="shared" si="1"/>
        <v>42244</v>
      </c>
      <c r="G57" s="32">
        <f>_xll.qlInterestRateIndexValueDate(M57,F57)</f>
        <v>42248</v>
      </c>
      <c r="H57" s="32">
        <f>_xll.qlInterestRateIndexMaturity(M57,G57)</f>
        <v>42461</v>
      </c>
      <c r="I57" s="68">
        <f>_xll.qlIndexFixing(M57,F57,TRUE,AllTriggers)</f>
        <v>-1.0200000000001631E-3</v>
      </c>
      <c r="J57" s="24" t="str">
        <f t="shared" si="2"/>
        <v>EUR1MSW7M=</v>
      </c>
      <c r="K57" s="24" t="str">
        <f t="shared" si="3"/>
        <v>EUR7X1S=ICAP</v>
      </c>
      <c r="L57" s="27"/>
      <c r="M57" s="17" t="str">
        <f>_xll.qlSwapIndex(,IborIndexFamily,D57,SettlementDays,Currency,Calendar,FixedLegTenor,FixedLegBDC,FixedLegDayCounter,IborIndex,DiscountingCurve,,Trigger)</f>
        <v>obj_008e0#0000</v>
      </c>
      <c r="N57" s="41"/>
      <c r="O57" s="44"/>
      <c r="P57" s="44"/>
      <c r="Q57" s="44"/>
      <c r="S57" s="27"/>
    </row>
    <row r="58" spans="4:19" x14ac:dyDescent="0.2">
      <c r="D58" s="53" t="s">
        <v>69</v>
      </c>
      <c r="E58" s="16" t="s">
        <v>115</v>
      </c>
      <c r="F58" s="32">
        <f t="shared" si="1"/>
        <v>42244</v>
      </c>
      <c r="G58" s="32">
        <f>_xll.qlInterestRateIndexValueDate(M58,F58)</f>
        <v>42248</v>
      </c>
      <c r="H58" s="32">
        <f>_xll.qlInterestRateIndexMaturity(M58,G58)</f>
        <v>42492</v>
      </c>
      <c r="I58" s="68">
        <f>_xll.qlIndexFixing(M58,F58,TRUE,AllTriggers)</f>
        <v>-1.009999999999992E-3</v>
      </c>
      <c r="J58" s="24" t="str">
        <f t="shared" si="2"/>
        <v>EUR1MSW8M=</v>
      </c>
      <c r="K58" s="24" t="str">
        <f t="shared" si="3"/>
        <v>EUR8X1S=ICAP</v>
      </c>
      <c r="L58" s="27"/>
      <c r="M58" s="17" t="str">
        <f>_xll.qlSwapIndex(,IborIndexFamily,D58,SettlementDays,Currency,Calendar,FixedLegTenor,FixedLegBDC,FixedLegDayCounter,IborIndex,DiscountingCurve,,Trigger)</f>
        <v>obj_008fd#0000</v>
      </c>
      <c r="N58" s="41"/>
      <c r="O58" s="44"/>
      <c r="P58" s="44"/>
      <c r="Q58" s="44"/>
      <c r="S58" s="27"/>
    </row>
    <row r="59" spans="4:19" x14ac:dyDescent="0.2">
      <c r="D59" s="53" t="s">
        <v>22</v>
      </c>
      <c r="E59" s="16" t="s">
        <v>115</v>
      </c>
      <c r="F59" s="32">
        <f t="shared" si="1"/>
        <v>42244</v>
      </c>
      <c r="G59" s="32">
        <f>_xll.qlInterestRateIndexValueDate(M59,F59)</f>
        <v>42248</v>
      </c>
      <c r="H59" s="32">
        <f>_xll.qlInterestRateIndexMaturity(M59,G59)</f>
        <v>42522</v>
      </c>
      <c r="I59" s="68">
        <f>_xll.qlIndexFixing(M59,F59,TRUE,AllTriggers)</f>
        <v>-1.0300000000000192E-3</v>
      </c>
      <c r="J59" s="24" t="str">
        <f t="shared" si="2"/>
        <v>EUR1MSW9M=</v>
      </c>
      <c r="K59" s="68" t="str">
        <f t="shared" si="3"/>
        <v>EUR9X1S=ICAP</v>
      </c>
      <c r="L59" s="27"/>
      <c r="M59" s="17" t="str">
        <f>_xll.qlSwapIndex(,IborIndexFamily,D59,SettlementDays,Currency,Calendar,FixedLegTenor,FixedLegBDC,FixedLegDayCounter,IborIndex,DiscountingCurve,,Trigger)</f>
        <v>obj_00903#0000</v>
      </c>
      <c r="N59" s="41"/>
      <c r="O59" s="44"/>
      <c r="P59" s="44"/>
      <c r="Q59" s="44"/>
      <c r="S59" s="27"/>
    </row>
    <row r="60" spans="4:19" x14ac:dyDescent="0.2">
      <c r="D60" s="53" t="s">
        <v>70</v>
      </c>
      <c r="E60" s="16" t="s">
        <v>115</v>
      </c>
      <c r="F60" s="61">
        <f t="shared" si="1"/>
        <v>42244</v>
      </c>
      <c r="G60" s="61">
        <f>_xll.qlInterestRateIndexValueDate(M60,F60)</f>
        <v>42248</v>
      </c>
      <c r="H60" s="61">
        <f>_xll.qlInterestRateIndexMaturity(M60,G60)</f>
        <v>42552</v>
      </c>
      <c r="I60" s="68">
        <f>_xll.qlIndexFixing(M60,F60,TRUE,AllTriggers)</f>
        <v>-1.0300000000000751E-3</v>
      </c>
      <c r="J60" s="68" t="str">
        <f t="shared" si="2"/>
        <v>EUR1MSW10M=</v>
      </c>
      <c r="K60" s="68" t="str">
        <f t="shared" si="3"/>
        <v>EUR10X1S=ICAP</v>
      </c>
      <c r="L60" s="58"/>
      <c r="M60" s="17" t="str">
        <f>_xll.qlSwapIndex(,IborIndexFamily,D60,SettlementDays,Currency,Calendar,FixedLegTenor,FixedLegBDC,FixedLegDayCounter,IborIndex,DiscountingCurve,,Trigger)</f>
        <v>obj_008d3#0000</v>
      </c>
      <c r="N60" s="41"/>
      <c r="O60" s="44"/>
      <c r="P60" s="44"/>
      <c r="Q60" s="44"/>
      <c r="S60" s="27"/>
    </row>
    <row r="61" spans="4:19" x14ac:dyDescent="0.2">
      <c r="D61" s="53" t="s">
        <v>71</v>
      </c>
      <c r="E61" s="16" t="s">
        <v>115</v>
      </c>
      <c r="F61" s="61">
        <f t="shared" si="1"/>
        <v>42244</v>
      </c>
      <c r="G61" s="61">
        <f>_xll.qlInterestRateIndexValueDate(M61,F61)</f>
        <v>42248</v>
      </c>
      <c r="H61" s="61">
        <f>_xll.qlInterestRateIndexMaturity(M61,G61)</f>
        <v>42583</v>
      </c>
      <c r="I61" s="68">
        <f>_xll.qlIndexFixing(M61,F61,TRUE,AllTriggers)</f>
        <v>-1.0300000000001074E-3</v>
      </c>
      <c r="J61" s="68" t="str">
        <f t="shared" si="2"/>
        <v>EUR1MSW11M=</v>
      </c>
      <c r="K61" s="68" t="str">
        <f t="shared" si="3"/>
        <v>EUR11X1S=ICAP</v>
      </c>
      <c r="L61" s="58"/>
      <c r="M61" s="17" t="str">
        <f>_xll.qlSwapIndex(,IborIndexFamily,D61,SettlementDays,Currency,Calendar,FixedLegTenor,FixedLegBDC,FixedLegDayCounter,IborIndex,DiscountingCurve,,Trigger)</f>
        <v>obj_008c7#0000</v>
      </c>
      <c r="N61" s="41"/>
      <c r="O61" s="44"/>
      <c r="P61" s="44"/>
      <c r="Q61" s="44"/>
      <c r="S61" s="27"/>
    </row>
    <row r="62" spans="4:19" x14ac:dyDescent="0.2">
      <c r="D62" s="54" t="s">
        <v>73</v>
      </c>
      <c r="E62" s="18" t="s">
        <v>115</v>
      </c>
      <c r="F62" s="63">
        <f t="shared" si="1"/>
        <v>42244</v>
      </c>
      <c r="G62" s="63">
        <f>_xll.qlInterestRateIndexValueDate(M62,F62)</f>
        <v>42248</v>
      </c>
      <c r="H62" s="63">
        <f>_xll.qlInterestRateIndexMaturity(M62,G62)</f>
        <v>42614</v>
      </c>
      <c r="I62" s="64">
        <f>_xll.qlIndexFixing(M62,F62,TRUE,AllTriggers)</f>
        <v>-1.0399999999999472E-3</v>
      </c>
      <c r="J62" s="64" t="str">
        <f t="shared" si="2"/>
        <v>EUR1MSW12M=</v>
      </c>
      <c r="K62" s="64" t="str">
        <f t="shared" si="3"/>
        <v>EUR12X1S=ICAP</v>
      </c>
      <c r="L62" s="58"/>
      <c r="M62" s="65" t="str">
        <f>_xll.qlSwapIndex(,IborIndexFamily,D62,SettlementDays,Currency,Calendar,FixedLegTenor,FixedLegBDC,FixedLegDayCounter,IborIndex,DiscountingCurve,,Trigger)</f>
        <v>obj_00904#0000</v>
      </c>
      <c r="N62" s="41"/>
      <c r="O62" s="42" t="s">
        <v>33</v>
      </c>
      <c r="P62" s="42" t="s">
        <v>56</v>
      </c>
      <c r="Q62" s="42" t="s">
        <v>34</v>
      </c>
      <c r="S62" s="27"/>
    </row>
    <row r="63" spans="4:19" x14ac:dyDescent="0.2">
      <c r="D63" s="53"/>
      <c r="E63" s="60"/>
      <c r="F63" s="61"/>
      <c r="G63" s="61"/>
      <c r="H63" s="61"/>
      <c r="I63" s="68"/>
      <c r="J63" s="68"/>
      <c r="K63" s="68"/>
      <c r="L63" s="58"/>
      <c r="M63" s="59"/>
      <c r="N63" s="41"/>
      <c r="O63" s="43" t="s">
        <v>23</v>
      </c>
      <c r="P63" s="43" t="s">
        <v>40</v>
      </c>
      <c r="Q63" s="43" t="s">
        <v>124</v>
      </c>
      <c r="S63" s="27"/>
    </row>
    <row r="64" spans="4:19" x14ac:dyDescent="0.2">
      <c r="D64" s="53"/>
      <c r="E64" s="60"/>
      <c r="F64" s="61"/>
      <c r="G64" s="61"/>
      <c r="H64" s="61"/>
      <c r="I64" s="68"/>
      <c r="J64" s="68"/>
      <c r="K64" s="68"/>
      <c r="L64" s="58"/>
      <c r="M64" s="59"/>
      <c r="N64" s="41"/>
      <c r="O64" s="44"/>
      <c r="P64" s="44"/>
      <c r="Q64" s="44"/>
      <c r="S64" s="27"/>
    </row>
    <row r="65" spans="4:19" x14ac:dyDescent="0.2">
      <c r="D65" s="53"/>
      <c r="E65" s="16"/>
      <c r="F65" s="61"/>
      <c r="G65" s="61"/>
      <c r="H65" s="61"/>
      <c r="I65" s="68"/>
      <c r="J65" s="35"/>
      <c r="K65" s="35"/>
      <c r="L65" s="58"/>
      <c r="M65" s="59"/>
      <c r="N65" s="41"/>
      <c r="O65" s="44"/>
      <c r="P65" s="44"/>
      <c r="Q65" s="44"/>
      <c r="S65" s="27"/>
    </row>
    <row r="66" spans="4:19" x14ac:dyDescent="0.2">
      <c r="D66" s="53" t="s">
        <v>77</v>
      </c>
      <c r="E66" s="16" t="s">
        <v>115</v>
      </c>
      <c r="F66" s="61">
        <f t="shared" si="1"/>
        <v>42244</v>
      </c>
      <c r="G66" s="61">
        <f>_xll.qlInterestRateIndexValueDate(M66,F66)</f>
        <v>42248</v>
      </c>
      <c r="H66" s="61">
        <f>_xll.qlInterestRateIndexMaturity(M66,G66)</f>
        <v>42705</v>
      </c>
      <c r="I66" s="68">
        <f>_xll.qlIndexFixing(M66,F66,TRUE,AllTriggers)</f>
        <v>-1.0574617643367731E-3</v>
      </c>
      <c r="J66" s="35" t="str">
        <f>Currency&amp;CurveTenor&amp;E66&amp;D66&amp;"="</f>
        <v>EUR1MSW15M=</v>
      </c>
      <c r="K66" s="35"/>
      <c r="L66" s="58"/>
      <c r="M66" s="59" t="str">
        <f>_xll.qlSwapIndex(,IborIndexFamily,D66,SettlementDays,Currency,Calendar,$O$63,$P$63,$Q$63,IborIndex,DiscountingCurve,,Trigger)</f>
        <v>obj_00906#0000</v>
      </c>
      <c r="N66" s="41"/>
      <c r="O66" s="44"/>
      <c r="P66" s="44"/>
      <c r="Q66" s="44"/>
      <c r="S66" s="27"/>
    </row>
    <row r="67" spans="4:19" x14ac:dyDescent="0.2">
      <c r="D67" s="53"/>
      <c r="E67" s="16"/>
      <c r="F67" s="61"/>
      <c r="G67" s="61"/>
      <c r="H67" s="61"/>
      <c r="I67" s="68"/>
      <c r="J67" s="35"/>
      <c r="K67" s="35"/>
      <c r="L67" s="58"/>
      <c r="M67" s="59"/>
      <c r="N67" s="41"/>
      <c r="O67" s="44"/>
      <c r="P67" s="44"/>
      <c r="Q67" s="44"/>
      <c r="S67" s="27"/>
    </row>
    <row r="68" spans="4:19" x14ac:dyDescent="0.2">
      <c r="D68" s="53"/>
      <c r="E68" s="16"/>
      <c r="F68" s="61"/>
      <c r="G68" s="61"/>
      <c r="H68" s="61"/>
      <c r="I68" s="68"/>
      <c r="J68" s="35"/>
      <c r="K68" s="35"/>
      <c r="L68" s="58"/>
      <c r="M68" s="59"/>
      <c r="N68" s="41"/>
      <c r="O68" s="44"/>
      <c r="P68" s="41"/>
      <c r="Q68" s="44"/>
      <c r="S68" s="27"/>
    </row>
    <row r="69" spans="4:19" x14ac:dyDescent="0.2">
      <c r="D69" s="53" t="s">
        <v>45</v>
      </c>
      <c r="E69" s="16" t="s">
        <v>115</v>
      </c>
      <c r="F69" s="61">
        <f t="shared" si="1"/>
        <v>42244</v>
      </c>
      <c r="G69" s="61">
        <f>_xll.qlInterestRateIndexValueDate(M69,F69)</f>
        <v>42248</v>
      </c>
      <c r="H69" s="61">
        <f>_xll.qlInterestRateIndexMaturity(M69,G69)</f>
        <v>42795</v>
      </c>
      <c r="I69" s="68">
        <f>_xll.qlIndexFixing(M69,F69,TRUE,AllTriggers)</f>
        <v>-1.0062037662252269E-3</v>
      </c>
      <c r="J69" s="35" t="str">
        <f>Currency&amp;CurveTenor&amp;E69&amp;D69&amp;"="</f>
        <v>EUR1MSW18M=</v>
      </c>
      <c r="K69" s="35"/>
      <c r="L69" s="58"/>
      <c r="M69" s="59" t="str">
        <f>_xll.qlSwapIndex(,IborIndexFamily,D69,SettlementDays,Currency,Calendar,$O$63,$P$63,$Q$63,IborIndex,DiscountingCurve,,Trigger)</f>
        <v>obj_008f3#0000</v>
      </c>
      <c r="N69" s="41"/>
      <c r="O69" s="44"/>
      <c r="P69" s="41"/>
      <c r="Q69" s="44"/>
      <c r="S69" s="27"/>
    </row>
    <row r="70" spans="4:19" x14ac:dyDescent="0.2">
      <c r="D70" s="53"/>
      <c r="E70" s="16"/>
      <c r="F70" s="61"/>
      <c r="G70" s="61"/>
      <c r="H70" s="61"/>
      <c r="I70" s="68"/>
      <c r="J70" s="35"/>
      <c r="K70" s="35"/>
      <c r="L70" s="27"/>
      <c r="M70" s="59"/>
      <c r="N70" s="41"/>
      <c r="O70" s="44"/>
      <c r="P70" s="41"/>
      <c r="Q70" s="44"/>
      <c r="S70" s="27"/>
    </row>
    <row r="71" spans="4:19" x14ac:dyDescent="0.2">
      <c r="D71" s="53"/>
      <c r="E71" s="16"/>
      <c r="F71" s="61"/>
      <c r="G71" s="61"/>
      <c r="H71" s="61"/>
      <c r="I71" s="68"/>
      <c r="J71" s="35"/>
      <c r="K71" s="35"/>
      <c r="L71" s="27"/>
      <c r="M71" s="59"/>
      <c r="N71" s="41"/>
      <c r="O71" s="44"/>
      <c r="P71" s="41"/>
      <c r="Q71" s="44"/>
      <c r="S71" s="27"/>
    </row>
    <row r="72" spans="4:19" x14ac:dyDescent="0.2">
      <c r="D72" s="53" t="s">
        <v>82</v>
      </c>
      <c r="E72" s="16" t="s">
        <v>115</v>
      </c>
      <c r="F72" s="61">
        <f t="shared" si="1"/>
        <v>42244</v>
      </c>
      <c r="G72" s="61">
        <f>_xll.qlInterestRateIndexValueDate(M72,F72)</f>
        <v>42248</v>
      </c>
      <c r="H72" s="61">
        <f>_xll.qlInterestRateIndexMaturity(M72,G72)</f>
        <v>42887</v>
      </c>
      <c r="I72" s="68">
        <f>_xll.qlIndexFixing(M72,F72,TRUE,AllTriggers)</f>
        <v>-9.17845789044953E-4</v>
      </c>
      <c r="J72" s="35" t="str">
        <f>Currency&amp;CurveTenor&amp;E72&amp;D72&amp;"="</f>
        <v>EUR1MSW21M=</v>
      </c>
      <c r="K72" s="35"/>
      <c r="L72" s="27"/>
      <c r="M72" s="59" t="str">
        <f>_xll.qlSwapIndex(,IborIndexFamily,D72,SettlementDays,Currency,Calendar,$O$63,$P$63,$Q$63,IborIndex,DiscountingCurve,,Trigger)</f>
        <v>obj_008f2#0000</v>
      </c>
      <c r="N72" s="41"/>
      <c r="O72" s="44"/>
      <c r="P72" s="44"/>
      <c r="Q72" s="41"/>
      <c r="S72" s="27"/>
    </row>
    <row r="73" spans="4:19" x14ac:dyDescent="0.2">
      <c r="D73" s="53"/>
      <c r="E73" s="16"/>
      <c r="F73" s="61"/>
      <c r="G73" s="61"/>
      <c r="H73" s="61"/>
      <c r="I73" s="68"/>
      <c r="J73" s="35"/>
      <c r="K73" s="35"/>
      <c r="L73" s="27"/>
      <c r="M73" s="59"/>
      <c r="N73" s="41"/>
      <c r="O73" s="44"/>
      <c r="P73" s="41"/>
      <c r="Q73" s="44"/>
      <c r="S73" s="27"/>
    </row>
    <row r="74" spans="4:19" x14ac:dyDescent="0.2">
      <c r="D74" s="53"/>
      <c r="E74" s="16"/>
      <c r="F74" s="61"/>
      <c r="G74" s="61"/>
      <c r="H74" s="61"/>
      <c r="I74" s="68"/>
      <c r="J74" s="35"/>
      <c r="K74" s="35"/>
      <c r="L74" s="27"/>
      <c r="M74" s="59"/>
      <c r="N74" s="41"/>
      <c r="O74" s="44"/>
      <c r="P74" s="41"/>
      <c r="Q74" s="44"/>
      <c r="S74" s="27"/>
    </row>
    <row r="75" spans="4:19" x14ac:dyDescent="0.2">
      <c r="D75" s="53" t="s">
        <v>24</v>
      </c>
      <c r="E75" s="16" t="s">
        <v>115</v>
      </c>
      <c r="F75" s="61">
        <f t="shared" si="1"/>
        <v>42244</v>
      </c>
      <c r="G75" s="61">
        <f>_xll.qlInterestRateIndexValueDate(M75,F75)</f>
        <v>42248</v>
      </c>
      <c r="H75" s="61">
        <f>_xll.qlInterestRateIndexMaturity(M75,G75)</f>
        <v>42979</v>
      </c>
      <c r="I75" s="68">
        <f>_xll.qlIndexFixing(M75,F75,TRUE,AllTriggers)</f>
        <v>-8.0000000058365935E-4</v>
      </c>
      <c r="J75" s="35" t="str">
        <f t="shared" ref="J75:J115" si="4">Currency&amp;CurveTenor&amp;E75&amp;D75&amp;"="</f>
        <v>EUR1MSW2Y=</v>
      </c>
      <c r="K75" s="35" t="s">
        <v>126</v>
      </c>
      <c r="L75" s="27"/>
      <c r="M75" s="59" t="str">
        <f>_xll.qlSwapIndex(,IborIndexFamily,D75,SettlementDays,Currency,Calendar,$O$63,$P$63,$Q$63,IborIndex,DiscountingCurve,,Trigger)</f>
        <v>obj_00927#0000</v>
      </c>
      <c r="N75" s="41"/>
      <c r="O75" s="44"/>
      <c r="P75" s="41"/>
      <c r="Q75" s="44"/>
      <c r="S75" s="27"/>
    </row>
    <row r="76" spans="4:19" x14ac:dyDescent="0.2">
      <c r="D76" s="53" t="s">
        <v>158</v>
      </c>
      <c r="E76" s="16" t="s">
        <v>115</v>
      </c>
      <c r="F76" s="61">
        <f t="shared" si="1"/>
        <v>42244</v>
      </c>
      <c r="G76" s="61">
        <f>_xll.qlInterestRateIndexValueDate(M76,F76)</f>
        <v>42248</v>
      </c>
      <c r="H76" s="61">
        <f>_xll.qlInterestRateIndexMaturity(M76,G76)</f>
        <v>43070</v>
      </c>
      <c r="I76" s="68">
        <f>_xll.qlIndexFixing(M76,F76,TRUE,AllTriggers)</f>
        <v>-6.6292980334229745E-4</v>
      </c>
      <c r="J76" s="35" t="str">
        <f t="shared" si="4"/>
        <v>EUR1MSW2Y3M=</v>
      </c>
      <c r="K76" s="35"/>
      <c r="L76" s="27"/>
      <c r="M76" s="59" t="str">
        <f>_xll.qlSwapIndex(,IborIndexFamily,D76,SettlementDays,Currency,Calendar,$O$63,$P$63,$Q$63,IborIndex,DiscountingCurve,,Trigger)</f>
        <v>obj_008de#0000</v>
      </c>
      <c r="N76" s="44"/>
      <c r="O76" s="44"/>
      <c r="P76" s="27"/>
      <c r="Q76" s="27"/>
      <c r="S76" s="27"/>
    </row>
    <row r="77" spans="4:19" x14ac:dyDescent="0.2">
      <c r="D77" s="53" t="s">
        <v>159</v>
      </c>
      <c r="E77" s="16" t="s">
        <v>115</v>
      </c>
      <c r="F77" s="61">
        <f t="shared" si="1"/>
        <v>42244</v>
      </c>
      <c r="G77" s="61">
        <f>_xll.qlInterestRateIndexValueDate(M77,F77)</f>
        <v>42248</v>
      </c>
      <c r="H77" s="61">
        <f>_xll.qlInterestRateIndexMaturity(M77,G77)</f>
        <v>43160</v>
      </c>
      <c r="I77" s="68">
        <f>_xll.qlIndexFixing(M77,F77,TRUE,AllTriggers)</f>
        <v>-5.0789805676083844E-4</v>
      </c>
      <c r="J77" s="35" t="str">
        <f t="shared" si="4"/>
        <v>EUR1MSW2Y6M=</v>
      </c>
      <c r="K77" s="35"/>
      <c r="L77" s="27"/>
      <c r="M77" s="59" t="str">
        <f>_xll.qlSwapIndex(,IborIndexFamily,D77,SettlementDays,Currency,Calendar,$O$63,$P$63,$Q$63,IborIndex,DiscountingCurve,,Trigger)</f>
        <v>obj_008ff#0000</v>
      </c>
      <c r="N77" s="44"/>
      <c r="O77" s="44"/>
      <c r="P77" s="27"/>
      <c r="Q77" s="27"/>
      <c r="S77" s="27"/>
    </row>
    <row r="78" spans="4:19" x14ac:dyDescent="0.2">
      <c r="D78" s="53" t="s">
        <v>160</v>
      </c>
      <c r="E78" s="16" t="s">
        <v>115</v>
      </c>
      <c r="F78" s="61">
        <f t="shared" si="1"/>
        <v>42244</v>
      </c>
      <c r="G78" s="61">
        <f>_xll.qlInterestRateIndexValueDate(M78,F78)</f>
        <v>42248</v>
      </c>
      <c r="H78" s="61">
        <f>_xll.qlInterestRateIndexMaturity(M78,G78)</f>
        <v>43252</v>
      </c>
      <c r="I78" s="68">
        <f>_xll.qlIndexFixing(M78,F78,TRUE,AllTriggers)</f>
        <v>-3.2875005250555909E-4</v>
      </c>
      <c r="J78" s="35" t="str">
        <f t="shared" si="4"/>
        <v>EUR1MSW2Y9M=</v>
      </c>
      <c r="K78" s="35"/>
      <c r="L78" s="27"/>
      <c r="M78" s="59" t="str">
        <f>_xll.qlSwapIndex(,IborIndexFamily,D78,SettlementDays,Currency,Calendar,$O$63,$P$63,$Q$63,IborIndex,DiscountingCurve,,Trigger)</f>
        <v>obj_008e5#0000</v>
      </c>
      <c r="N78" s="44"/>
      <c r="O78" s="44"/>
      <c r="P78" s="27"/>
      <c r="Q78" s="27"/>
      <c r="S78" s="27"/>
    </row>
    <row r="79" spans="4:19" x14ac:dyDescent="0.2">
      <c r="D79" s="53" t="s">
        <v>25</v>
      </c>
      <c r="E79" s="16" t="s">
        <v>115</v>
      </c>
      <c r="F79" s="61">
        <f t="shared" si="1"/>
        <v>42244</v>
      </c>
      <c r="G79" s="61">
        <f>_xll.qlInterestRateIndexValueDate(M79,F79)</f>
        <v>42248</v>
      </c>
      <c r="H79" s="61">
        <f>_xll.qlInterestRateIndexMaturity(M79,G79)</f>
        <v>43346</v>
      </c>
      <c r="I79" s="68">
        <f>_xll.qlIndexFixing(M79,F79,TRUE,AllTriggers)</f>
        <v>-1.1999999999926852E-4</v>
      </c>
      <c r="J79" s="35" t="str">
        <f t="shared" si="4"/>
        <v>EUR1MSW3Y=</v>
      </c>
      <c r="K79" s="35" t="s">
        <v>127</v>
      </c>
      <c r="L79" s="44"/>
      <c r="M79" s="59" t="str">
        <f>_xll.qlSwapIndex(,IborIndexFamily,D79,SettlementDays,Currency,Calendar,$O$63,$P$63,$Q$63,IborIndex,DiscountingCurve,,Trigger)</f>
        <v>obj_008e1#0000</v>
      </c>
      <c r="N79" s="44"/>
      <c r="O79" s="44"/>
      <c r="P79" s="27"/>
      <c r="Q79" s="27"/>
    </row>
    <row r="80" spans="4:19" x14ac:dyDescent="0.2">
      <c r="D80" s="53" t="s">
        <v>26</v>
      </c>
      <c r="E80" s="16" t="s">
        <v>115</v>
      </c>
      <c r="F80" s="61">
        <f t="shared" si="1"/>
        <v>42244</v>
      </c>
      <c r="G80" s="61">
        <f>_xll.qlInterestRateIndexValueDate(M80,F80)</f>
        <v>42248</v>
      </c>
      <c r="H80" s="61">
        <f>_xll.qlInterestRateIndexMaturity(M80,G80)</f>
        <v>43710</v>
      </c>
      <c r="I80" s="68">
        <f>_xll.qlIndexFixing(M80,F80,TRUE,AllTriggers)</f>
        <v>9.1999999939937154E-4</v>
      </c>
      <c r="J80" s="35" t="str">
        <f t="shared" si="4"/>
        <v>EUR1MSW4Y=</v>
      </c>
      <c r="K80" s="35" t="s">
        <v>128</v>
      </c>
      <c r="L80" s="44"/>
      <c r="M80" s="59" t="str">
        <f>_xll.qlSwapIndex(,IborIndexFamily,D80,SettlementDays,Currency,Calendar,$O$63,$P$63,$Q$63,IborIndex,DiscountingCurve,,Trigger)</f>
        <v>obj_00914#0000</v>
      </c>
      <c r="O80" s="44"/>
    </row>
    <row r="81" spans="4:15" x14ac:dyDescent="0.2">
      <c r="D81" s="53" t="s">
        <v>27</v>
      </c>
      <c r="E81" s="16" t="s">
        <v>115</v>
      </c>
      <c r="F81" s="61">
        <f t="shared" si="1"/>
        <v>42244</v>
      </c>
      <c r="G81" s="61">
        <f>_xll.qlInterestRateIndexValueDate(M81,F81)</f>
        <v>42248</v>
      </c>
      <c r="H81" s="61">
        <f>_xll.qlInterestRateIndexMaturity(M81,G81)</f>
        <v>44075</v>
      </c>
      <c r="I81" s="68">
        <f>_xll.qlIndexFixing(M81,F81,TRUE,AllTriggers)</f>
        <v>2.1900000000114428E-3</v>
      </c>
      <c r="J81" s="35" t="str">
        <f t="shared" si="4"/>
        <v>EUR1MSW5Y=</v>
      </c>
      <c r="K81" s="35" t="s">
        <v>129</v>
      </c>
      <c r="M81" s="59" t="str">
        <f>_xll.qlSwapIndex(,IborIndexFamily,D81,SettlementDays,Currency,Calendar,$O$63,$P$63,$Q$63,IborIndex,DiscountingCurve,,Trigger)</f>
        <v>obj_0091c#0000</v>
      </c>
      <c r="O81" s="44"/>
    </row>
    <row r="82" spans="4:15" x14ac:dyDescent="0.2">
      <c r="D82" s="53" t="s">
        <v>85</v>
      </c>
      <c r="E82" s="16" t="s">
        <v>115</v>
      </c>
      <c r="F82" s="61">
        <f t="shared" si="1"/>
        <v>42244</v>
      </c>
      <c r="G82" s="61">
        <f>_xll.qlInterestRateIndexValueDate(M82,F82)</f>
        <v>42248</v>
      </c>
      <c r="H82" s="61">
        <f>_xll.qlInterestRateIndexMaturity(M82,G82)</f>
        <v>44440</v>
      </c>
      <c r="I82" s="68">
        <f>_xll.qlIndexFixing(M82,F82,TRUE,AllTriggers)</f>
        <v>3.5299999999921718E-3</v>
      </c>
      <c r="J82" s="35" t="str">
        <f t="shared" si="4"/>
        <v>EUR1MSW6Y=</v>
      </c>
      <c r="K82" s="35" t="s">
        <v>130</v>
      </c>
      <c r="M82" s="59" t="str">
        <f>_xll.qlSwapIndex(,IborIndexFamily,D82,SettlementDays,Currency,Calendar,$O$63,$P$63,$Q$63,IborIndex,DiscountingCurve,,Trigger)</f>
        <v>obj_008a9#0000</v>
      </c>
      <c r="O82" s="44"/>
    </row>
    <row r="83" spans="4:15" x14ac:dyDescent="0.2">
      <c r="D83" s="53" t="s">
        <v>28</v>
      </c>
      <c r="E83" s="16" t="s">
        <v>115</v>
      </c>
      <c r="F83" s="61">
        <f t="shared" si="1"/>
        <v>42244</v>
      </c>
      <c r="G83" s="61">
        <f>_xll.qlInterestRateIndexValueDate(M83,F83)</f>
        <v>42248</v>
      </c>
      <c r="H83" s="61">
        <f>_xll.qlInterestRateIndexMaturity(M83,G83)</f>
        <v>44805</v>
      </c>
      <c r="I83" s="68">
        <f>_xll.qlIndexFixing(M83,F83,TRUE,AllTriggers)</f>
        <v>4.8999999999881508E-3</v>
      </c>
      <c r="J83" s="35" t="str">
        <f t="shared" si="4"/>
        <v>EUR1MSW7Y=</v>
      </c>
      <c r="K83" s="35" t="s">
        <v>131</v>
      </c>
      <c r="M83" s="59" t="str">
        <f>_xll.qlSwapIndex(,IborIndexFamily,D83,SettlementDays,Currency,Calendar,$O$63,$P$63,$Q$63,IborIndex,DiscountingCurve,,Trigger)</f>
        <v>obj_008bc#0000</v>
      </c>
      <c r="O83" s="44"/>
    </row>
    <row r="84" spans="4:15" x14ac:dyDescent="0.2">
      <c r="D84" s="53" t="s">
        <v>86</v>
      </c>
      <c r="E84" s="16" t="s">
        <v>115</v>
      </c>
      <c r="F84" s="61">
        <f t="shared" si="1"/>
        <v>42244</v>
      </c>
      <c r="G84" s="61">
        <f>_xll.qlInterestRateIndexValueDate(M84,F84)</f>
        <v>42248</v>
      </c>
      <c r="H84" s="61">
        <f>_xll.qlInterestRateIndexMaturity(M84,G84)</f>
        <v>45170</v>
      </c>
      <c r="I84" s="68">
        <f>_xll.qlIndexFixing(M84,F84,TRUE,AllTriggers)</f>
        <v>6.219999999865381E-3</v>
      </c>
      <c r="J84" s="35" t="str">
        <f t="shared" si="4"/>
        <v>EUR1MSW8Y=</v>
      </c>
      <c r="K84" s="35" t="s">
        <v>132</v>
      </c>
      <c r="M84" s="59" t="str">
        <f>_xll.qlSwapIndex(,IborIndexFamily,D84,SettlementDays,Currency,Calendar,$O$63,$P$63,$Q$63,IborIndex,DiscountingCurve,,Trigger)</f>
        <v>obj_008eb#0000</v>
      </c>
      <c r="O84" s="44"/>
    </row>
    <row r="85" spans="4:15" x14ac:dyDescent="0.2">
      <c r="D85" s="53" t="s">
        <v>87</v>
      </c>
      <c r="E85" s="16" t="s">
        <v>115</v>
      </c>
      <c r="F85" s="61">
        <f t="shared" si="1"/>
        <v>42244</v>
      </c>
      <c r="G85" s="61">
        <f>_xll.qlInterestRateIndexValueDate(M85,F85)</f>
        <v>42248</v>
      </c>
      <c r="H85" s="61">
        <f>_xll.qlInterestRateIndexMaturity(M85,G85)</f>
        <v>45537</v>
      </c>
      <c r="I85" s="68">
        <f>_xll.qlIndexFixing(M85,F85,TRUE,AllTriggers)</f>
        <v>7.4499999999611162E-3</v>
      </c>
      <c r="J85" s="35" t="str">
        <f t="shared" si="4"/>
        <v>EUR1MSW9Y=</v>
      </c>
      <c r="K85" s="35" t="s">
        <v>133</v>
      </c>
      <c r="M85" s="59" t="str">
        <f>_xll.qlSwapIndex(,IborIndexFamily,D85,SettlementDays,Currency,Calendar,$O$63,$P$63,$Q$63,IborIndex,DiscountingCurve,,Trigger)</f>
        <v>obj_00915#0000</v>
      </c>
      <c r="O85" s="44"/>
    </row>
    <row r="86" spans="4:15" x14ac:dyDescent="0.2">
      <c r="D86" s="53" t="s">
        <v>29</v>
      </c>
      <c r="E86" s="16" t="s">
        <v>115</v>
      </c>
      <c r="F86" s="61">
        <f t="shared" si="1"/>
        <v>42244</v>
      </c>
      <c r="G86" s="61">
        <f>_xll.qlInterestRateIndexValueDate(M86,F86)</f>
        <v>42248</v>
      </c>
      <c r="H86" s="61">
        <f>_xll.qlInterestRateIndexMaturity(M86,G86)</f>
        <v>45901</v>
      </c>
      <c r="I86" s="68">
        <f>_xll.qlIndexFixing(M86,F86,TRUE,AllTriggers)</f>
        <v>8.5399999995526242E-3</v>
      </c>
      <c r="J86" s="35" t="str">
        <f t="shared" si="4"/>
        <v>EUR1MSW10Y=</v>
      </c>
      <c r="K86" s="35" t="s">
        <v>134</v>
      </c>
      <c r="M86" s="59" t="str">
        <f>_xll.qlSwapIndex(,IborIndexFamily,D86,SettlementDays,Currency,Calendar,$O$63,$P$63,$Q$63,IborIndex,DiscountingCurve,,Trigger)</f>
        <v>obj_00911#0000</v>
      </c>
      <c r="O86" s="44"/>
    </row>
    <row r="87" spans="4:15" x14ac:dyDescent="0.2">
      <c r="D87" s="53" t="s">
        <v>88</v>
      </c>
      <c r="E87" s="16" t="s">
        <v>115</v>
      </c>
      <c r="F87" s="61">
        <f t="shared" si="1"/>
        <v>42244</v>
      </c>
      <c r="G87" s="61">
        <f>_xll.qlInterestRateIndexValueDate(M87,F87)</f>
        <v>42248</v>
      </c>
      <c r="H87" s="61">
        <f>_xll.qlInterestRateIndexMaturity(M87,G87)</f>
        <v>46266</v>
      </c>
      <c r="I87" s="68">
        <f>_xll.qlIndexFixing(M87,F87,TRUE,AllTriggers)</f>
        <v>9.4924853980945922E-3</v>
      </c>
      <c r="J87" s="35" t="str">
        <f t="shared" si="4"/>
        <v>EUR1MSW11Y=</v>
      </c>
      <c r="K87" s="35" t="s">
        <v>135</v>
      </c>
      <c r="M87" s="59" t="str">
        <f>_xll.qlSwapIndex(,IborIndexFamily,D87,SettlementDays,Currency,Calendar,$O$63,$P$63,$Q$63,IborIndex,DiscountingCurve,,Trigger)</f>
        <v>obj_0090c#0000</v>
      </c>
      <c r="O87" s="44"/>
    </row>
    <row r="88" spans="4:15" x14ac:dyDescent="0.2">
      <c r="D88" s="53" t="s">
        <v>30</v>
      </c>
      <c r="E88" s="16" t="s">
        <v>115</v>
      </c>
      <c r="F88" s="61">
        <f t="shared" si="1"/>
        <v>42244</v>
      </c>
      <c r="G88" s="61">
        <f>_xll.qlInterestRateIndexValueDate(M88,F88)</f>
        <v>42248</v>
      </c>
      <c r="H88" s="61">
        <f>_xll.qlInterestRateIndexMaturity(M88,G88)</f>
        <v>46631</v>
      </c>
      <c r="I88" s="68">
        <f>_xll.qlIndexFixing(M88,F88,TRUE,AllTriggers)</f>
        <v>1.0319999999993796E-2</v>
      </c>
      <c r="J88" s="35" t="str">
        <f t="shared" si="4"/>
        <v>EUR1MSW12Y=</v>
      </c>
      <c r="K88" s="35" t="s">
        <v>136</v>
      </c>
      <c r="M88" s="59" t="str">
        <f>_xll.qlSwapIndex(,IborIndexFamily,D88,SettlementDays,Currency,Calendar,$O$63,$P$63,$Q$63,IborIndex,DiscountingCurve,,Trigger)</f>
        <v>obj_008b3#0000</v>
      </c>
      <c r="O88" s="44"/>
    </row>
    <row r="89" spans="4:15" x14ac:dyDescent="0.2">
      <c r="D89" s="53" t="s">
        <v>89</v>
      </c>
      <c r="E89" s="16" t="s">
        <v>115</v>
      </c>
      <c r="F89" s="61">
        <f t="shared" si="1"/>
        <v>42244</v>
      </c>
      <c r="G89" s="61">
        <f>_xll.qlInterestRateIndexValueDate(M89,F89)</f>
        <v>42248</v>
      </c>
      <c r="H89" s="61">
        <f>_xll.qlInterestRateIndexMaturity(M89,G89)</f>
        <v>46997</v>
      </c>
      <c r="I89" s="68">
        <f>_xll.qlIndexFixing(M89,F89,TRUE,AllTriggers)</f>
        <v>1.1045857566396151E-2</v>
      </c>
      <c r="J89" s="35" t="str">
        <f t="shared" si="4"/>
        <v>EUR1MSW13Y=</v>
      </c>
      <c r="K89" s="35"/>
      <c r="M89" s="59" t="str">
        <f>_xll.qlSwapIndex(,IborIndexFamily,D89,SettlementDays,Currency,Calendar,$O$63,$P$63,$Q$63,IborIndex,DiscountingCurve,,Trigger)</f>
        <v>obj_00899#0000</v>
      </c>
      <c r="O89" s="44"/>
    </row>
    <row r="90" spans="4:15" x14ac:dyDescent="0.2">
      <c r="D90" s="53" t="s">
        <v>90</v>
      </c>
      <c r="E90" s="16" t="s">
        <v>115</v>
      </c>
      <c r="F90" s="61">
        <f t="shared" si="1"/>
        <v>42244</v>
      </c>
      <c r="G90" s="61">
        <f>_xll.qlInterestRateIndexValueDate(M90,F90)</f>
        <v>42248</v>
      </c>
      <c r="H90" s="61">
        <f>_xll.qlInterestRateIndexMaturity(M90,G90)</f>
        <v>47364</v>
      </c>
      <c r="I90" s="68">
        <f>_xll.qlIndexFixing(M90,F90,TRUE,AllTriggers)</f>
        <v>1.1674731203977143E-2</v>
      </c>
      <c r="J90" s="35" t="str">
        <f t="shared" si="4"/>
        <v>EUR1MSW14Y=</v>
      </c>
      <c r="K90" s="35"/>
      <c r="M90" s="59" t="str">
        <f>_xll.qlSwapIndex(,IborIndexFamily,D90,SettlementDays,Currency,Calendar,$O$63,$P$63,$Q$63,IborIndex,DiscountingCurve,,Trigger)</f>
        <v>obj_008a0#0000</v>
      </c>
      <c r="O90" s="44"/>
    </row>
    <row r="91" spans="4:15" x14ac:dyDescent="0.2">
      <c r="D91" s="53" t="s">
        <v>31</v>
      </c>
      <c r="E91" s="16" t="s">
        <v>115</v>
      </c>
      <c r="F91" s="61">
        <f t="shared" si="1"/>
        <v>42244</v>
      </c>
      <c r="G91" s="61">
        <f>_xll.qlInterestRateIndexValueDate(M91,F91)</f>
        <v>42248</v>
      </c>
      <c r="H91" s="61">
        <f>_xll.qlInterestRateIndexMaturity(M91,G91)</f>
        <v>47728</v>
      </c>
      <c r="I91" s="68">
        <f>_xll.qlIndexFixing(M91,F91,TRUE,AllTriggers)</f>
        <v>1.2209999999884383E-2</v>
      </c>
      <c r="J91" s="35" t="str">
        <f t="shared" si="4"/>
        <v>EUR1MSW15Y=</v>
      </c>
      <c r="K91" s="35" t="s">
        <v>137</v>
      </c>
      <c r="M91" s="59" t="str">
        <f>_xll.qlSwapIndex(,IborIndexFamily,D91,SettlementDays,Currency,Calendar,$O$63,$P$63,$Q$63,IborIndex,DiscountingCurve,,Trigger)</f>
        <v>obj_008c1#0000</v>
      </c>
      <c r="O91" s="44"/>
    </row>
    <row r="92" spans="4:15" x14ac:dyDescent="0.2">
      <c r="D92" s="53" t="s">
        <v>91</v>
      </c>
      <c r="E92" s="16" t="s">
        <v>115</v>
      </c>
      <c r="F92" s="61">
        <f t="shared" si="1"/>
        <v>42244</v>
      </c>
      <c r="G92" s="61">
        <f>_xll.qlInterestRateIndexValueDate(M92,F92)</f>
        <v>42248</v>
      </c>
      <c r="H92" s="61">
        <f>_xll.qlInterestRateIndexMaturity(M92,G92)</f>
        <v>48092</v>
      </c>
      <c r="I92" s="68">
        <f>_xll.qlIndexFixing(M92,F92,TRUE,AllTriggers)</f>
        <v>1.2664186391516631E-2</v>
      </c>
      <c r="J92" s="35" t="str">
        <f t="shared" si="4"/>
        <v>EUR1MSW16Y=</v>
      </c>
      <c r="K92" s="35"/>
      <c r="M92" s="59" t="str">
        <f>_xll.qlSwapIndex(,IborIndexFamily,D92,SettlementDays,Currency,Calendar,$O$63,$P$63,$Q$63,IborIndex,DiscountingCurve,,Trigger)</f>
        <v>obj_008af#0000</v>
      </c>
    </row>
    <row r="93" spans="4:15" x14ac:dyDescent="0.2">
      <c r="D93" s="53" t="s">
        <v>92</v>
      </c>
      <c r="E93" s="16" t="s">
        <v>115</v>
      </c>
      <c r="F93" s="61">
        <f t="shared" si="1"/>
        <v>42244</v>
      </c>
      <c r="G93" s="61">
        <f>_xll.qlInterestRateIndexValueDate(M93,F93)</f>
        <v>42248</v>
      </c>
      <c r="H93" s="61">
        <f>_xll.qlInterestRateIndexMaturity(M93,G93)</f>
        <v>48458</v>
      </c>
      <c r="I93" s="68">
        <f>_xll.qlIndexFixing(M93,F93,TRUE,AllTriggers)</f>
        <v>1.3047925096519976E-2</v>
      </c>
      <c r="J93" s="35" t="str">
        <f t="shared" si="4"/>
        <v>EUR1MSW17Y=</v>
      </c>
      <c r="K93" s="35"/>
      <c r="M93" s="59" t="str">
        <f>_xll.qlSwapIndex(,IborIndexFamily,D93,SettlementDays,Currency,Calendar,$O$63,$P$63,$Q$63,IborIndex,DiscountingCurve,,Trigger)</f>
        <v>obj_00924#0000</v>
      </c>
    </row>
    <row r="94" spans="4:15" x14ac:dyDescent="0.2">
      <c r="D94" s="53" t="s">
        <v>93</v>
      </c>
      <c r="E94" s="16" t="s">
        <v>115</v>
      </c>
      <c r="F94" s="61">
        <f t="shared" si="1"/>
        <v>42244</v>
      </c>
      <c r="G94" s="61">
        <f>_xll.qlInterestRateIndexValueDate(M94,F94)</f>
        <v>42248</v>
      </c>
      <c r="H94" s="61">
        <f>_xll.qlInterestRateIndexMaturity(M94,G94)</f>
        <v>48823</v>
      </c>
      <c r="I94" s="68">
        <f>_xll.qlIndexFixing(M94,F94,TRUE,AllTriggers)</f>
        <v>1.3360829361199341E-2</v>
      </c>
      <c r="J94" s="35" t="str">
        <f t="shared" si="4"/>
        <v>EUR1MSW18Y=</v>
      </c>
      <c r="K94" s="35"/>
      <c r="M94" s="59" t="str">
        <f>_xll.qlSwapIndex(,IborIndexFamily,D94,SettlementDays,Currency,Calendar,$O$63,$P$63,$Q$63,IborIndex,DiscountingCurve,,Trigger)</f>
        <v>obj_00916#0000</v>
      </c>
    </row>
    <row r="95" spans="4:15" x14ac:dyDescent="0.2">
      <c r="D95" s="53" t="s">
        <v>94</v>
      </c>
      <c r="E95" s="16" t="s">
        <v>115</v>
      </c>
      <c r="F95" s="61">
        <f t="shared" si="1"/>
        <v>42244</v>
      </c>
      <c r="G95" s="61">
        <f>_xll.qlInterestRateIndexValueDate(M95,F95)</f>
        <v>42248</v>
      </c>
      <c r="H95" s="61">
        <f>_xll.qlInterestRateIndexMaturity(M95,G95)</f>
        <v>49188</v>
      </c>
      <c r="I95" s="68">
        <f>_xll.qlIndexFixing(M95,F95,TRUE,AllTriggers)</f>
        <v>1.3612448285792762E-2</v>
      </c>
      <c r="J95" s="35" t="str">
        <f t="shared" si="4"/>
        <v>EUR1MSW19Y=</v>
      </c>
      <c r="K95" s="35"/>
      <c r="M95" s="59" t="str">
        <f>_xll.qlSwapIndex(,IborIndexFamily,D95,SettlementDays,Currency,Calendar,$O$63,$P$63,$Q$63,IborIndex,DiscountingCurve,,Trigger)</f>
        <v>obj_008b1#0000</v>
      </c>
    </row>
    <row r="96" spans="4:15" x14ac:dyDescent="0.2">
      <c r="D96" s="53" t="s">
        <v>95</v>
      </c>
      <c r="E96" s="16" t="s">
        <v>115</v>
      </c>
      <c r="F96" s="61">
        <f t="shared" si="1"/>
        <v>42244</v>
      </c>
      <c r="G96" s="61">
        <f>_xll.qlInterestRateIndexValueDate(M96,F96)</f>
        <v>42248</v>
      </c>
      <c r="H96" s="61">
        <f>_xll.qlInterestRateIndexMaturity(M96,G96)</f>
        <v>49555</v>
      </c>
      <c r="I96" s="68">
        <f>_xll.qlIndexFixing(M96,F96,TRUE,AllTriggers)</f>
        <v>1.3810000000253527E-2</v>
      </c>
      <c r="J96" s="35" t="str">
        <f t="shared" si="4"/>
        <v>EUR1MSW20Y=</v>
      </c>
      <c r="K96" s="35" t="s">
        <v>138</v>
      </c>
      <c r="M96" s="59" t="str">
        <f>_xll.qlSwapIndex(,IborIndexFamily,D96,SettlementDays,Currency,Calendar,$O$63,$P$63,$Q$63,IborIndex,DiscountingCurve,,Trigger)</f>
        <v>obj_00926#0000</v>
      </c>
    </row>
    <row r="97" spans="4:13" x14ac:dyDescent="0.2">
      <c r="D97" s="53" t="s">
        <v>96</v>
      </c>
      <c r="E97" s="16" t="s">
        <v>115</v>
      </c>
      <c r="F97" s="61">
        <f t="shared" si="1"/>
        <v>42244</v>
      </c>
      <c r="G97" s="61">
        <f>_xll.qlInterestRateIndexValueDate(M97,F97)</f>
        <v>42248</v>
      </c>
      <c r="H97" s="61">
        <f>_xll.qlInterestRateIndexMaturity(M97,G97)</f>
        <v>49919</v>
      </c>
      <c r="I97" s="68">
        <f>_xll.qlIndexFixing(M97,F97,TRUE,AllTriggers)</f>
        <v>1.3959267697674646E-2</v>
      </c>
      <c r="J97" s="35" t="str">
        <f t="shared" si="4"/>
        <v>EUR1MSW21Y=</v>
      </c>
      <c r="K97" s="35"/>
      <c r="M97" s="59" t="str">
        <f>_xll.qlSwapIndex(,IborIndexFamily,D97,SettlementDays,Currency,Calendar,$O$63,$P$63,$Q$63,IborIndex,DiscountingCurve,,Trigger)</f>
        <v>obj_008fb#0000</v>
      </c>
    </row>
    <row r="98" spans="4:13" x14ac:dyDescent="0.2">
      <c r="D98" s="53" t="s">
        <v>97</v>
      </c>
      <c r="E98" s="16" t="s">
        <v>115</v>
      </c>
      <c r="F98" s="61">
        <f t="shared" si="1"/>
        <v>42244</v>
      </c>
      <c r="G98" s="61">
        <f>_xll.qlInterestRateIndexValueDate(M98,F98)</f>
        <v>42248</v>
      </c>
      <c r="H98" s="61">
        <f>_xll.qlInterestRateIndexMaturity(M98,G98)</f>
        <v>50284</v>
      </c>
      <c r="I98" s="68">
        <f>_xll.qlIndexFixing(M98,F98,TRUE,AllTriggers)</f>
        <v>1.4067956870129105E-2</v>
      </c>
      <c r="J98" s="35" t="str">
        <f t="shared" si="4"/>
        <v>EUR1MSW22Y=</v>
      </c>
      <c r="K98" s="35"/>
      <c r="M98" s="59" t="str">
        <f>_xll.qlSwapIndex(,IborIndexFamily,D98,SettlementDays,Currency,Calendar,$O$63,$P$63,$Q$63,IborIndex,DiscountingCurve,,Trigger)</f>
        <v>obj_008fa#0000</v>
      </c>
    </row>
    <row r="99" spans="4:13" x14ac:dyDescent="0.2">
      <c r="D99" s="53" t="s">
        <v>98</v>
      </c>
      <c r="E99" s="16" t="s">
        <v>115</v>
      </c>
      <c r="F99" s="61">
        <f t="shared" si="1"/>
        <v>42244</v>
      </c>
      <c r="G99" s="61">
        <f>_xll.qlInterestRateIndexValueDate(M99,F99)</f>
        <v>42248</v>
      </c>
      <c r="H99" s="61">
        <f>_xll.qlInterestRateIndexMaturity(M99,G99)</f>
        <v>50649</v>
      </c>
      <c r="I99" s="68">
        <f>_xll.qlIndexFixing(M99,F99,TRUE,AllTriggers)</f>
        <v>1.4146402002285046E-2</v>
      </c>
      <c r="J99" s="35" t="str">
        <f t="shared" si="4"/>
        <v>EUR1MSW23Y=</v>
      </c>
      <c r="K99" s="35"/>
      <c r="M99" s="59" t="str">
        <f>_xll.qlSwapIndex(,IborIndexFamily,D99,SettlementDays,Currency,Calendar,$O$63,$P$63,$Q$63,IborIndex,DiscountingCurve,,Trigger)</f>
        <v>obj_008d4#0000</v>
      </c>
    </row>
    <row r="100" spans="4:13" x14ac:dyDescent="0.2">
      <c r="D100" s="53" t="s">
        <v>99</v>
      </c>
      <c r="E100" s="16" t="s">
        <v>115</v>
      </c>
      <c r="F100" s="61">
        <f t="shared" si="1"/>
        <v>42244</v>
      </c>
      <c r="G100" s="61">
        <f>_xll.qlInterestRateIndexValueDate(M100,F100)</f>
        <v>42248</v>
      </c>
      <c r="H100" s="61">
        <f>_xll.qlInterestRateIndexMaturity(M100,G100)</f>
        <v>51014</v>
      </c>
      <c r="I100" s="68">
        <f>_xll.qlIndexFixing(M100,F100,TRUE,AllTriggers)</f>
        <v>1.4203608564251969E-2</v>
      </c>
      <c r="J100" s="35" t="str">
        <f t="shared" si="4"/>
        <v>EUR1MSW24Y=</v>
      </c>
      <c r="K100" s="35"/>
      <c r="M100" s="59" t="str">
        <f>_xll.qlSwapIndex(,IborIndexFamily,D100,SettlementDays,Currency,Calendar,$O$63,$P$63,$Q$63,IborIndex,DiscountingCurve,,Trigger)</f>
        <v>obj_0089f#0000</v>
      </c>
    </row>
    <row r="101" spans="4:13" x14ac:dyDescent="0.2">
      <c r="D101" s="53" t="s">
        <v>100</v>
      </c>
      <c r="E101" s="16" t="s">
        <v>115</v>
      </c>
      <c r="F101" s="61">
        <f t="shared" si="1"/>
        <v>42244</v>
      </c>
      <c r="G101" s="61">
        <f>_xll.qlInterestRateIndexValueDate(M101,F101)</f>
        <v>42248</v>
      </c>
      <c r="H101" s="61">
        <f>_xll.qlInterestRateIndexMaturity(M101,G101)</f>
        <v>51382</v>
      </c>
      <c r="I101" s="68">
        <f>_xll.qlIndexFixing(M101,F101,TRUE,AllTriggers)</f>
        <v>1.4250000000005168E-2</v>
      </c>
      <c r="J101" s="35" t="str">
        <f t="shared" si="4"/>
        <v>EUR1MSW25Y=</v>
      </c>
      <c r="K101" s="35" t="s">
        <v>139</v>
      </c>
      <c r="M101" s="59" t="str">
        <f>_xll.qlSwapIndex(,IborIndexFamily,D101,SettlementDays,Currency,Calendar,$O$63,$P$63,$Q$63,IborIndex,DiscountingCurve,,Trigger)</f>
        <v>obj_00875#0000</v>
      </c>
    </row>
    <row r="102" spans="4:13" x14ac:dyDescent="0.2">
      <c r="D102" s="53" t="s">
        <v>101</v>
      </c>
      <c r="E102" s="16" t="s">
        <v>115</v>
      </c>
      <c r="F102" s="61">
        <f t="shared" si="1"/>
        <v>42244</v>
      </c>
      <c r="G102" s="61">
        <f>_xll.qlInterestRateIndexValueDate(M102,F102)</f>
        <v>42248</v>
      </c>
      <c r="H102" s="61">
        <f>_xll.qlInterestRateIndexMaturity(M102,G102)</f>
        <v>51746</v>
      </c>
      <c r="I102" s="68">
        <f>_xll.qlIndexFixing(M102,F102,TRUE,AllTriggers)</f>
        <v>1.4289726119404347E-2</v>
      </c>
      <c r="J102" s="35" t="str">
        <f t="shared" si="4"/>
        <v>EUR1MSW26Y=</v>
      </c>
      <c r="K102" s="35"/>
      <c r="M102" s="59" t="str">
        <f>_xll.qlSwapIndex(,IborIndexFamily,D102,SettlementDays,Currency,Calendar,$O$63,$P$63,$Q$63,IborIndex,DiscountingCurve,,Trigger)</f>
        <v>obj_00898#0000</v>
      </c>
    </row>
    <row r="103" spans="4:13" x14ac:dyDescent="0.2">
      <c r="D103" s="53" t="s">
        <v>102</v>
      </c>
      <c r="E103" s="16" t="s">
        <v>115</v>
      </c>
      <c r="F103" s="61">
        <f t="shared" si="1"/>
        <v>42244</v>
      </c>
      <c r="G103" s="61">
        <f>_xll.qlInterestRateIndexValueDate(M103,F103)</f>
        <v>42248</v>
      </c>
      <c r="H103" s="61">
        <f>_xll.qlInterestRateIndexMaturity(M103,G103)</f>
        <v>52110</v>
      </c>
      <c r="I103" s="68">
        <f>_xll.qlIndexFixing(M103,F103,TRUE,AllTriggers)</f>
        <v>1.4327150993034747E-2</v>
      </c>
      <c r="J103" s="35" t="str">
        <f t="shared" si="4"/>
        <v>EUR1MSW27Y=</v>
      </c>
      <c r="K103" s="35"/>
      <c r="M103" s="59" t="str">
        <f>_xll.qlSwapIndex(,IborIndexFamily,D103,SettlementDays,Currency,Calendar,$O$63,$P$63,$Q$63,IborIndex,DiscountingCurve,,Trigger)</f>
        <v>obj_00919#0000</v>
      </c>
    </row>
    <row r="104" spans="4:13" x14ac:dyDescent="0.2">
      <c r="D104" s="53" t="s">
        <v>103</v>
      </c>
      <c r="E104" s="16" t="s">
        <v>115</v>
      </c>
      <c r="F104" s="61">
        <f t="shared" si="1"/>
        <v>42244</v>
      </c>
      <c r="G104" s="61">
        <f>_xll.qlInterestRateIndexValueDate(M104,F104)</f>
        <v>42248</v>
      </c>
      <c r="H104" s="61">
        <f>_xll.qlInterestRateIndexMaturity(M104,G104)</f>
        <v>52475</v>
      </c>
      <c r="I104" s="68">
        <f>_xll.qlIndexFixing(M104,F104,TRUE,AllTriggers)</f>
        <v>1.4363676416481714E-2</v>
      </c>
      <c r="J104" s="35" t="str">
        <f t="shared" si="4"/>
        <v>EUR1MSW28Y=</v>
      </c>
      <c r="K104" s="35"/>
      <c r="M104" s="59" t="str">
        <f>_xll.qlSwapIndex(,IborIndexFamily,D104,SettlementDays,Currency,Calendar,$O$63,$P$63,$Q$63,IborIndex,DiscountingCurve,,Trigger)</f>
        <v>obj_008df#0000</v>
      </c>
    </row>
    <row r="105" spans="4:13" x14ac:dyDescent="0.2">
      <c r="D105" s="53" t="s">
        <v>104</v>
      </c>
      <c r="E105" s="16" t="s">
        <v>115</v>
      </c>
      <c r="F105" s="61">
        <f t="shared" si="1"/>
        <v>42244</v>
      </c>
      <c r="G105" s="61">
        <f>_xll.qlInterestRateIndexValueDate(M105,F105)</f>
        <v>42248</v>
      </c>
      <c r="H105" s="61">
        <f>_xll.qlInterestRateIndexMaturity(M105,G105)</f>
        <v>52841</v>
      </c>
      <c r="I105" s="68">
        <f>_xll.qlIndexFixing(M105,F105,TRUE,AllTriggers)</f>
        <v>1.4401665072935178E-2</v>
      </c>
      <c r="J105" s="35" t="str">
        <f t="shared" si="4"/>
        <v>EUR1MSW29Y=</v>
      </c>
      <c r="K105" s="35"/>
      <c r="M105" s="59" t="str">
        <f>_xll.qlSwapIndex(,IborIndexFamily,D105,SettlementDays,Currency,Calendar,$O$63,$P$63,$Q$63,IborIndex,DiscountingCurve,,Trigger)</f>
        <v>obj_00923#0000</v>
      </c>
    </row>
    <row r="106" spans="4:13" x14ac:dyDescent="0.2">
      <c r="D106" s="96" t="s">
        <v>105</v>
      </c>
      <c r="E106" s="86" t="s">
        <v>115</v>
      </c>
      <c r="F106" s="61">
        <f t="shared" si="1"/>
        <v>42244</v>
      </c>
      <c r="G106" s="61">
        <f>_xll.qlInterestRateIndexValueDate(M106,F106)</f>
        <v>42248</v>
      </c>
      <c r="H106" s="61">
        <f>_xll.qlInterestRateIndexMaturity(M106,G106)</f>
        <v>53206</v>
      </c>
      <c r="I106" s="68">
        <f>_xll.qlIndexFixing(M106,F106,TRUE,AllTriggers)</f>
        <v>1.4439999999849875E-2</v>
      </c>
      <c r="J106" s="35" t="str">
        <f t="shared" si="4"/>
        <v>EUR1MSW30Y=</v>
      </c>
      <c r="K106" s="35" t="s">
        <v>140</v>
      </c>
      <c r="M106" s="59" t="str">
        <f>_xll.qlSwapIndex(,IborIndexFamily,D106,SettlementDays,Currency,Calendar,$O$63,$P$63,$Q$63,IborIndex,DiscountingCurve,,Trigger)</f>
        <v>obj_00892#0000</v>
      </c>
    </row>
    <row r="107" spans="4:13" x14ac:dyDescent="0.2">
      <c r="D107" s="96" t="s">
        <v>116</v>
      </c>
      <c r="E107" s="86" t="s">
        <v>115</v>
      </c>
      <c r="F107" s="61">
        <f t="shared" si="1"/>
        <v>42244</v>
      </c>
      <c r="G107" s="61">
        <f>_xll.qlInterestRateIndexValueDate(M107,F107)</f>
        <v>42248</v>
      </c>
      <c r="H107" s="61">
        <f>_xll.qlInterestRateIndexMaturity(M107,G107)</f>
        <v>53573</v>
      </c>
      <c r="I107" s="68">
        <f>_xll.qlIndexFixing(M107,F107,TRUE,AllTriggers)</f>
        <v>1.4480871832003153E-2</v>
      </c>
      <c r="J107" s="35" t="str">
        <f t="shared" si="4"/>
        <v>EUR1MSW31Y=</v>
      </c>
      <c r="K107" s="35"/>
      <c r="M107" s="59" t="str">
        <f>_xll.qlSwapIndex(,IborIndexFamily,D107,SettlementDays,Currency,Calendar,$O$63,$P$63,$Q$63,IborIndex,DiscountingCurve,,Trigger)</f>
        <v>obj_00877#0000</v>
      </c>
    </row>
    <row r="108" spans="4:13" x14ac:dyDescent="0.2">
      <c r="D108" s="96" t="s">
        <v>117</v>
      </c>
      <c r="E108" s="86" t="s">
        <v>115</v>
      </c>
      <c r="F108" s="61">
        <f t="shared" si="1"/>
        <v>42244</v>
      </c>
      <c r="G108" s="61">
        <f>_xll.qlInterestRateIndexValueDate(M108,F108)</f>
        <v>42248</v>
      </c>
      <c r="H108" s="61">
        <f>_xll.qlInterestRateIndexMaturity(M108,G108)</f>
        <v>53937</v>
      </c>
      <c r="I108" s="68">
        <f>_xll.qlIndexFixing(M108,F108,TRUE,AllTriggers)</f>
        <v>1.4522731676122592E-2</v>
      </c>
      <c r="J108" s="35" t="str">
        <f t="shared" si="4"/>
        <v>EUR1MSW32Y=</v>
      </c>
      <c r="K108" s="35"/>
      <c r="M108" s="59" t="str">
        <f>_xll.qlSwapIndex(,IborIndexFamily,D108,SettlementDays,Currency,Calendar,$O$63,$P$63,$Q$63,IborIndex,DiscountingCurve,,Trigger)</f>
        <v>obj_0087b#0000</v>
      </c>
    </row>
    <row r="109" spans="4:13" x14ac:dyDescent="0.2">
      <c r="D109" s="96" t="s">
        <v>118</v>
      </c>
      <c r="E109" s="86" t="s">
        <v>115</v>
      </c>
      <c r="F109" s="61">
        <f t="shared" si="1"/>
        <v>42244</v>
      </c>
      <c r="G109" s="61">
        <f>_xll.qlInterestRateIndexValueDate(M109,F109)</f>
        <v>42248</v>
      </c>
      <c r="H109" s="61">
        <f>_xll.qlInterestRateIndexMaturity(M109,G109)</f>
        <v>54302</v>
      </c>
      <c r="I109" s="68">
        <f>_xll.qlIndexFixing(M109,F109,TRUE,AllTriggers)</f>
        <v>1.4565499225661341E-2</v>
      </c>
      <c r="J109" s="35" t="str">
        <f t="shared" si="4"/>
        <v>EUR1MSW33Y=</v>
      </c>
      <c r="K109" s="35"/>
      <c r="M109" s="59" t="str">
        <f>_xll.qlSwapIndex(,IborIndexFamily,D109,SettlementDays,Currency,Calendar,$O$63,$P$63,$Q$63,IborIndex,DiscountingCurve,,Trigger)</f>
        <v>obj_00879#0000</v>
      </c>
    </row>
    <row r="110" spans="4:13" x14ac:dyDescent="0.2">
      <c r="D110" s="96" t="s">
        <v>119</v>
      </c>
      <c r="E110" s="86" t="s">
        <v>115</v>
      </c>
      <c r="F110" s="61">
        <f t="shared" si="1"/>
        <v>42244</v>
      </c>
      <c r="G110" s="61">
        <f>_xll.qlInterestRateIndexValueDate(M110,F110)</f>
        <v>42248</v>
      </c>
      <c r="H110" s="61">
        <f>_xll.qlInterestRateIndexMaturity(M110,G110)</f>
        <v>54667</v>
      </c>
      <c r="I110" s="68">
        <f>_xll.qlIndexFixing(M110,F110,TRUE,AllTriggers)</f>
        <v>1.4605781310205963E-2</v>
      </c>
      <c r="J110" s="35" t="str">
        <f t="shared" si="4"/>
        <v>EUR1MSW34Y=</v>
      </c>
      <c r="K110" s="35"/>
      <c r="M110" s="59" t="str">
        <f>_xll.qlSwapIndex(,IborIndexFamily,D110,SettlementDays,Currency,Calendar,$O$63,$P$63,$Q$63,IborIndex,DiscountingCurve,,Trigger)</f>
        <v>obj_00887#0000</v>
      </c>
    </row>
    <row r="111" spans="4:13" x14ac:dyDescent="0.2">
      <c r="D111" s="96" t="s">
        <v>106</v>
      </c>
      <c r="E111" s="86" t="s">
        <v>115</v>
      </c>
      <c r="F111" s="61">
        <f t="shared" si="1"/>
        <v>42244</v>
      </c>
      <c r="G111" s="61">
        <f>_xll.qlInterestRateIndexValueDate(M111,F111)</f>
        <v>42248</v>
      </c>
      <c r="H111" s="61">
        <f>_xll.qlInterestRateIndexMaturity(M111,G111)</f>
        <v>55032</v>
      </c>
      <c r="I111" s="68">
        <f>_xll.qlIndexFixing(M111,F111,TRUE,AllTriggers)</f>
        <v>1.464313746624629E-2</v>
      </c>
      <c r="J111" s="35" t="str">
        <f t="shared" si="4"/>
        <v>EUR1MSW35Y=</v>
      </c>
      <c r="K111" s="35"/>
      <c r="M111" s="59" t="str">
        <f>_xll.qlSwapIndex(,IborIndexFamily,D111,SettlementDays,Currency,Calendar,$O$63,$P$63,$Q$63,IborIndex,DiscountingCurve,,Trigger)</f>
        <v>obj_00889#0000</v>
      </c>
    </row>
    <row r="112" spans="4:13" x14ac:dyDescent="0.2">
      <c r="D112" s="96" t="s">
        <v>120</v>
      </c>
      <c r="E112" s="86" t="s">
        <v>115</v>
      </c>
      <c r="F112" s="61">
        <f t="shared" si="1"/>
        <v>42244</v>
      </c>
      <c r="G112" s="61">
        <f>_xll.qlInterestRateIndexValueDate(M112,F112)</f>
        <v>42248</v>
      </c>
      <c r="H112" s="61">
        <f>_xll.qlInterestRateIndexMaturity(M112,G112)</f>
        <v>55397</v>
      </c>
      <c r="I112" s="68">
        <f>_xll.qlIndexFixing(M112,F112,TRUE,AllTriggers)</f>
        <v>1.4676206646988566E-2</v>
      </c>
      <c r="J112" s="35" t="str">
        <f t="shared" si="4"/>
        <v>EUR1MSW36Y=</v>
      </c>
      <c r="K112" s="35"/>
      <c r="M112" s="59" t="str">
        <f>_xll.qlSwapIndex(,IborIndexFamily,D112,SettlementDays,Currency,Calendar,$O$63,$P$63,$Q$63,IborIndex,DiscountingCurve,,Trigger)</f>
        <v>obj_0087e#0000</v>
      </c>
    </row>
    <row r="113" spans="1:13" x14ac:dyDescent="0.2">
      <c r="D113" s="96" t="s">
        <v>121</v>
      </c>
      <c r="E113" s="86" t="s">
        <v>115</v>
      </c>
      <c r="F113" s="61">
        <f t="shared" si="1"/>
        <v>42244</v>
      </c>
      <c r="G113" s="61">
        <f>_xll.qlInterestRateIndexValueDate(M113,F113)</f>
        <v>42248</v>
      </c>
      <c r="H113" s="61">
        <f>_xll.qlInterestRateIndexMaturity(M113,G113)</f>
        <v>55764</v>
      </c>
      <c r="I113" s="68">
        <f>_xll.qlIndexFixing(M113,F113,TRUE,AllTriggers)</f>
        <v>1.4704583231096073E-2</v>
      </c>
      <c r="J113" s="35" t="str">
        <f t="shared" si="4"/>
        <v>EUR1MSW37Y=</v>
      </c>
      <c r="K113" s="35"/>
      <c r="M113" s="59" t="str">
        <f>_xll.qlSwapIndex(,IborIndexFamily,D113,SettlementDays,Currency,Calendar,$O$63,$P$63,$Q$63,IborIndex,DiscountingCurve,,Trigger)</f>
        <v>obj_00884#0000</v>
      </c>
    </row>
    <row r="114" spans="1:13" x14ac:dyDescent="0.2">
      <c r="D114" s="96" t="s">
        <v>122</v>
      </c>
      <c r="E114" s="86" t="s">
        <v>115</v>
      </c>
      <c r="F114" s="61">
        <f t="shared" si="1"/>
        <v>42244</v>
      </c>
      <c r="G114" s="61">
        <f>_xll.qlInterestRateIndexValueDate(M114,F114)</f>
        <v>42248</v>
      </c>
      <c r="H114" s="61">
        <f>_xll.qlInterestRateIndexMaturity(M114,G114)</f>
        <v>56128</v>
      </c>
      <c r="I114" s="68">
        <f>_xll.qlIndexFixing(M114,F114,TRUE,AllTriggers)</f>
        <v>1.4724999872708297E-2</v>
      </c>
      <c r="J114" s="35" t="str">
        <f t="shared" si="4"/>
        <v>EUR1MSW38Y=</v>
      </c>
      <c r="K114" s="35"/>
      <c r="M114" s="59" t="str">
        <f>_xll.qlSwapIndex(,IborIndexFamily,D114,SettlementDays,Currency,Calendar,$O$63,$P$63,$Q$63,IborIndex,DiscountingCurve,,Trigger)</f>
        <v>obj_00886#0000</v>
      </c>
    </row>
    <row r="115" spans="1:13" x14ac:dyDescent="0.2">
      <c r="A115" s="44"/>
      <c r="C115" s="44"/>
      <c r="D115" s="96" t="s">
        <v>123</v>
      </c>
      <c r="E115" s="86" t="s">
        <v>115</v>
      </c>
      <c r="F115" s="61">
        <f t="shared" si="1"/>
        <v>42244</v>
      </c>
      <c r="G115" s="61">
        <f>_xll.qlInterestRateIndexValueDate(M115,F115)</f>
        <v>42248</v>
      </c>
      <c r="H115" s="61">
        <f>_xll.qlInterestRateIndexMaturity(M115,G115)</f>
        <v>56493</v>
      </c>
      <c r="I115" s="68">
        <f>_xll.qlIndexFixing(M115,F115,TRUE,AllTriggers)</f>
        <v>1.473725053342557E-2</v>
      </c>
      <c r="J115" s="35" t="str">
        <f t="shared" si="4"/>
        <v>EUR1MSW39Y=</v>
      </c>
      <c r="K115" s="35"/>
      <c r="M115" s="59" t="str">
        <f>_xll.qlSwapIndex(,IborIndexFamily,D115,SettlementDays,Currency,Calendar,$O$63,$P$63,$Q$63,IborIndex,DiscountingCurve,,Trigger)</f>
        <v>obj_00882#0000</v>
      </c>
    </row>
    <row r="116" spans="1:13" x14ac:dyDescent="0.2">
      <c r="A116" s="44"/>
      <c r="C116" s="44"/>
      <c r="D116" s="96" t="s">
        <v>107</v>
      </c>
      <c r="E116" s="86" t="s">
        <v>115</v>
      </c>
      <c r="F116" s="61">
        <f t="shared" ref="F116:F118" si="5">EvaluationDate</f>
        <v>42244</v>
      </c>
      <c r="G116" s="61">
        <f>_xll.qlInterestRateIndexValueDate(M116,F116)</f>
        <v>42248</v>
      </c>
      <c r="H116" s="61">
        <f>_xll.qlInterestRateIndexMaturity(M116,G116)</f>
        <v>56858</v>
      </c>
      <c r="I116" s="68">
        <f>_xll.qlIndexFixing(M116,F116,TRUE,AllTriggers)</f>
        <v>1.4740000000078871E-2</v>
      </c>
      <c r="J116" s="35" t="str">
        <f>Currency&amp;CurveTenor&amp;E116&amp;D116&amp;"="</f>
        <v>EUR1MSW40Y=</v>
      </c>
      <c r="K116" s="35" t="s">
        <v>141</v>
      </c>
      <c r="M116" s="59" t="str">
        <f>_xll.qlSwapIndex(,IborIndexFamily,D116,SettlementDays,Currency,Calendar,$O$63,$P$63,$Q$63,IborIndex,DiscountingCurve,,Trigger)</f>
        <v>obj_00901#0000</v>
      </c>
    </row>
    <row r="117" spans="1:13" x14ac:dyDescent="0.2">
      <c r="A117" s="44"/>
      <c r="C117" s="44"/>
      <c r="D117" s="96" t="s">
        <v>108</v>
      </c>
      <c r="E117" s="86" t="s">
        <v>115</v>
      </c>
      <c r="F117" s="61">
        <f t="shared" si="5"/>
        <v>42244</v>
      </c>
      <c r="G117" s="61">
        <f>_xll.qlInterestRateIndexValueDate(M117,F117)</f>
        <v>42248</v>
      </c>
      <c r="H117" s="61">
        <f>_xll.qlInterestRateIndexMaturity(M117,G117)</f>
        <v>60511</v>
      </c>
      <c r="I117" s="68">
        <f>_xll.qlIndexFixing(M117,F117,TRUE,AllTriggers)</f>
        <v>1.4460000000070319E-2</v>
      </c>
      <c r="J117" s="35" t="str">
        <f>Currency&amp;CurveTenor&amp;E117&amp;D117&amp;"="</f>
        <v>EUR1MSW50Y=</v>
      </c>
      <c r="K117" s="35" t="s">
        <v>142</v>
      </c>
      <c r="M117" s="59" t="str">
        <f>_xll.qlSwapIndex(,IborIndexFamily,D117,SettlementDays,Currency,Calendar,$O$63,$P$63,$Q$63,IborIndex,DiscountingCurve,,Trigger)</f>
        <v>obj_008c8#0000</v>
      </c>
    </row>
    <row r="118" spans="1:13" x14ac:dyDescent="0.2">
      <c r="A118" s="44"/>
      <c r="C118" s="44"/>
      <c r="D118" s="99" t="s">
        <v>109</v>
      </c>
      <c r="E118" s="87" t="s">
        <v>115</v>
      </c>
      <c r="F118" s="63">
        <f t="shared" si="5"/>
        <v>42244</v>
      </c>
      <c r="G118" s="63">
        <f>_xll.qlInterestRateIndexValueDate(M118,F118)</f>
        <v>42248</v>
      </c>
      <c r="H118" s="63">
        <f>_xll.qlInterestRateIndexMaturity(M118,G118)</f>
        <v>64164</v>
      </c>
      <c r="I118" s="64">
        <f>_xll.qlIndexFixing(M118,F118,TRUE,AllTriggers)</f>
        <v>1.4380000000005437E-2</v>
      </c>
      <c r="J118" s="64" t="str">
        <f>Currency&amp;CurveTenor&amp;E118&amp;D118&amp;"="</f>
        <v>EUR1MSW60Y=</v>
      </c>
      <c r="K118" s="64" t="s">
        <v>143</v>
      </c>
      <c r="M118" s="65" t="str">
        <f>_xll.qlSwapIndex(,IborIndexFamily,D118,SettlementDays,Currency,Calendar,$O$63,$P$63,$Q$63,IborIndex,DiscountingCurve,,Trigger)</f>
        <v>obj_00909#0000</v>
      </c>
    </row>
    <row r="119" spans="1:13" x14ac:dyDescent="0.2">
      <c r="A119" s="44"/>
      <c r="C119" s="44"/>
    </row>
    <row r="120" spans="1:13" x14ac:dyDescent="0.2">
      <c r="A120" s="44"/>
      <c r="C120" s="44"/>
    </row>
    <row r="121" spans="1:13" x14ac:dyDescent="0.2">
      <c r="A121" s="44"/>
      <c r="C121" s="44"/>
    </row>
    <row r="122" spans="1:13" x14ac:dyDescent="0.2">
      <c r="A122" s="44"/>
      <c r="C122" s="44"/>
    </row>
    <row r="123" spans="1:13" x14ac:dyDescent="0.2">
      <c r="A123" s="44"/>
      <c r="C123" s="44"/>
    </row>
    <row r="124" spans="1:13" x14ac:dyDescent="0.2">
      <c r="A124" s="44"/>
      <c r="C124" s="44"/>
    </row>
    <row r="125" spans="1:13" x14ac:dyDescent="0.2">
      <c r="A125" s="44"/>
      <c r="C125" s="44"/>
    </row>
    <row r="126" spans="1:13" x14ac:dyDescent="0.2">
      <c r="A126" s="44"/>
      <c r="C126" s="44"/>
    </row>
    <row r="127" spans="1:13" x14ac:dyDescent="0.2">
      <c r="A127" s="44"/>
      <c r="C127" s="44"/>
    </row>
    <row r="128" spans="1:13" x14ac:dyDescent="0.2">
      <c r="A128" s="44"/>
      <c r="C128" s="44"/>
    </row>
    <row r="129" spans="1:3" x14ac:dyDescent="0.2">
      <c r="A129" s="44"/>
      <c r="C129" s="44"/>
    </row>
    <row r="130" spans="1:3" x14ac:dyDescent="0.2">
      <c r="A130" s="44"/>
      <c r="C130" s="44"/>
    </row>
    <row r="131" spans="1:3" x14ac:dyDescent="0.2">
      <c r="A131" s="44"/>
      <c r="C131" s="44"/>
    </row>
  </sheetData>
  <dataValidations disablePrompts="1" count="2">
    <dataValidation type="list" allowBlank="1" showInputMessage="1" showErrorMessage="1" sqref="Q6 Q48 Q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48 P6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3" width="2.7109375" style="4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1"/>
      <c r="C1" s="41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B2" s="3"/>
      <c r="C2" s="3"/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B3" s="3"/>
      <c r="C3" s="3"/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52"/>
      <c r="C6" s="52"/>
      <c r="D6" s="93"/>
      <c r="E6" s="105"/>
      <c r="F6" s="94"/>
      <c r="G6" s="94"/>
      <c r="H6" s="94"/>
      <c r="I6" s="95"/>
      <c r="J6" s="95"/>
      <c r="K6" s="88"/>
      <c r="L6" s="27"/>
      <c r="M6" s="127"/>
      <c r="N6" s="44"/>
      <c r="O6" s="43" t="b">
        <v>1</v>
      </c>
      <c r="P6" s="43" t="s">
        <v>144</v>
      </c>
      <c r="Q6" s="72" t="s">
        <v>125</v>
      </c>
      <c r="R6" s="27"/>
      <c r="S6" s="27"/>
    </row>
    <row r="7" spans="1:19" x14ac:dyDescent="0.2">
      <c r="A7" s="27"/>
      <c r="B7" s="53"/>
      <c r="C7" s="53"/>
      <c r="D7" s="96"/>
      <c r="E7" s="106"/>
      <c r="F7" s="97"/>
      <c r="G7" s="97"/>
      <c r="H7" s="97"/>
      <c r="I7" s="89"/>
      <c r="J7" s="89"/>
      <c r="K7" s="89"/>
      <c r="L7" s="27"/>
      <c r="M7" s="91"/>
      <c r="N7" s="41"/>
      <c r="R7" s="27"/>
      <c r="S7" s="27"/>
    </row>
    <row r="8" spans="1:19" x14ac:dyDescent="0.2">
      <c r="A8" s="27"/>
      <c r="B8" s="53"/>
      <c r="C8" s="53"/>
      <c r="D8" s="96" t="s">
        <v>111</v>
      </c>
      <c r="E8" s="106" t="s">
        <v>145</v>
      </c>
      <c r="F8" s="97">
        <f t="shared" ref="F8:F14" si="0">EvaluationDate</f>
        <v>42244</v>
      </c>
      <c r="G8" s="97">
        <f>_xll.qlInterestRateIndexValueDate(M8,F8)</f>
        <v>42248</v>
      </c>
      <c r="H8" s="97">
        <f>_xll.qlInterestRateIndexMaturity(M8,G8)</f>
        <v>42249</v>
      </c>
      <c r="I8" s="89">
        <f>_xll.qlIndexFixing(M8,F8,TRUE,AllTriggers)</f>
        <v>-3.3720392458302939E-4</v>
      </c>
      <c r="J8" s="89" t="str">
        <f t="shared" ref="J8:J14" si="1">Currency&amp;CurveTenor&amp;E8&amp;UPPER(D8)&amp;"="</f>
        <v>EUR3MDPSN=</v>
      </c>
      <c r="K8" s="89"/>
      <c r="L8" s="27"/>
      <c r="M8" s="59" t="str">
        <f>_xll.qlIborIndex(,IborIndexFamily,IF(D8="SN","1D",D8),SettlementDays,Currency,Calendar,BDayConvention,EndOfMonth,DayCounter,YieldCurve,,Trigger)</f>
        <v>obj_00910#0002</v>
      </c>
      <c r="N8" s="41"/>
      <c r="R8" s="27"/>
      <c r="S8" s="27"/>
    </row>
    <row r="9" spans="1:19" x14ac:dyDescent="0.2">
      <c r="A9" s="27"/>
      <c r="B9" s="53"/>
      <c r="C9" s="53"/>
      <c r="D9" s="96" t="s">
        <v>115</v>
      </c>
      <c r="E9" s="106" t="s">
        <v>145</v>
      </c>
      <c r="F9" s="97">
        <f t="shared" si="0"/>
        <v>42244</v>
      </c>
      <c r="G9" s="97">
        <f>_xll.qlInterestRateIndexValueDate(M9,F9)</f>
        <v>42248</v>
      </c>
      <c r="H9" s="97">
        <f>_xll.qlInterestRateIndexMaturity(M9,G9)</f>
        <v>42255</v>
      </c>
      <c r="I9" s="89">
        <f>_xll.qlIndexFixing(M9,F9,TRUE,AllTriggers)</f>
        <v>-3.3720297704954911E-4</v>
      </c>
      <c r="J9" s="89" t="str">
        <f t="shared" si="1"/>
        <v>EUR3MDPSW=</v>
      </c>
      <c r="K9" s="89"/>
      <c r="L9" s="27"/>
      <c r="M9" s="17" t="str">
        <f>_xll.qlEuribor(,D9,YieldCurve,,Trigger)</f>
        <v>obj_0086a#0002</v>
      </c>
      <c r="N9" s="41"/>
      <c r="O9" s="44"/>
      <c r="P9" s="44"/>
      <c r="Q9" s="44"/>
      <c r="R9" s="27"/>
      <c r="S9" s="27"/>
    </row>
    <row r="10" spans="1:19" x14ac:dyDescent="0.2">
      <c r="A10" s="27"/>
      <c r="B10" s="53"/>
      <c r="C10" s="53"/>
      <c r="D10" s="96" t="s">
        <v>16</v>
      </c>
      <c r="E10" s="106" t="s">
        <v>145</v>
      </c>
      <c r="F10" s="97">
        <f t="shared" si="0"/>
        <v>42244</v>
      </c>
      <c r="G10" s="97">
        <f>_xll.qlInterestRateIndexValueDate(M10,F10)</f>
        <v>42248</v>
      </c>
      <c r="H10" s="97">
        <f>_xll.qlInterestRateIndexMaturity(M10,G10)</f>
        <v>42262</v>
      </c>
      <c r="I10" s="89">
        <f>_xll.qlIndexFixing(M10,F10,TRUE,AllTriggers)</f>
        <v>-3.3720187158240274E-4</v>
      </c>
      <c r="J10" s="89" t="str">
        <f t="shared" si="1"/>
        <v>EUR3MDP2W=</v>
      </c>
      <c r="K10" s="89"/>
      <c r="L10" s="27"/>
      <c r="M10" s="17" t="str">
        <f>_xll.qlEuribor(,D10,YieldCurve,,Trigger)</f>
        <v>obj_00863#0002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53"/>
      <c r="C11" s="53"/>
      <c r="D11" s="96" t="s">
        <v>74</v>
      </c>
      <c r="E11" s="106" t="s">
        <v>145</v>
      </c>
      <c r="F11" s="97">
        <f t="shared" si="0"/>
        <v>42244</v>
      </c>
      <c r="G11" s="97">
        <f>_xll.qlInterestRateIndexValueDate(M11,F11)</f>
        <v>42248</v>
      </c>
      <c r="H11" s="97">
        <f>_xll.qlInterestRateIndexMaturity(M11,G11)</f>
        <v>42269</v>
      </c>
      <c r="I11" s="89">
        <f>_xll.qlIndexFixing(M11,F11,TRUE,AllTriggers)</f>
        <v>-3.3720076610954663E-4</v>
      </c>
      <c r="J11" s="89" t="str">
        <f t="shared" si="1"/>
        <v>EUR3MDP3W=</v>
      </c>
      <c r="K11" s="89"/>
      <c r="L11" s="27"/>
      <c r="M11" s="17" t="str">
        <f>_xll.qlEuribor(,D11,YieldCurve,,Trigger)</f>
        <v>obj_00865#0002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53"/>
      <c r="C12" s="53"/>
      <c r="D12" s="96" t="s">
        <v>17</v>
      </c>
      <c r="E12" s="106" t="s">
        <v>145</v>
      </c>
      <c r="F12" s="97">
        <f t="shared" si="0"/>
        <v>42244</v>
      </c>
      <c r="G12" s="98">
        <f>_xll.qlInterestRateIndexValueDate(M12,F12)</f>
        <v>42248</v>
      </c>
      <c r="H12" s="97">
        <f>_xll.qlInterestRateIndexMaturity(M12,G12)</f>
        <v>42278</v>
      </c>
      <c r="I12" s="89">
        <f>_xll.qlIndexFixing(M12,F12,TRUE,AllTriggers)</f>
        <v>-3.1200000000231043E-4</v>
      </c>
      <c r="J12" s="89" t="str">
        <f t="shared" si="1"/>
        <v>EUR3MDP1M=</v>
      </c>
      <c r="K12" s="89"/>
      <c r="L12" s="27"/>
      <c r="M12" s="17" t="str">
        <f>_xll.qlEuribor(,D12,YieldCurve,,Trigger)</f>
        <v>obj_0086c#0002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53"/>
      <c r="C13" s="53"/>
      <c r="D13" s="96" t="s">
        <v>18</v>
      </c>
      <c r="E13" s="106" t="s">
        <v>145</v>
      </c>
      <c r="F13" s="97">
        <f t="shared" si="0"/>
        <v>42244</v>
      </c>
      <c r="G13" s="98">
        <f>_xll.qlInterestRateIndexValueDate(M13,F13)</f>
        <v>42248</v>
      </c>
      <c r="H13" s="97">
        <f>_xll.qlInterestRateIndexMaturity(M13,G13)</f>
        <v>42310</v>
      </c>
      <c r="I13" s="89">
        <f>_xll.qlIndexFixing(M13,F13,TRUE,AllTriggers)</f>
        <v>-3.4899999999948861E-4</v>
      </c>
      <c r="J13" s="89" t="str">
        <f t="shared" si="1"/>
        <v>EUR3MDP2M=</v>
      </c>
      <c r="K13" s="89"/>
      <c r="L13" s="27"/>
      <c r="M13" s="91" t="str">
        <f>_xll.qlEuribor(,D13,YieldCurve,,Trigger)</f>
        <v>obj_00864#0002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53"/>
      <c r="C14" s="53"/>
      <c r="D14" s="96" t="s">
        <v>19</v>
      </c>
      <c r="E14" s="106" t="s">
        <v>145</v>
      </c>
      <c r="F14" s="97">
        <f t="shared" si="0"/>
        <v>42244</v>
      </c>
      <c r="G14" s="98">
        <f>_xll.qlInterestRateIndexValueDate(IborIndex,F14)</f>
        <v>42248</v>
      </c>
      <c r="H14" s="97">
        <f>_xll.qlInterestRateIndexMaturity(IborIndex,G14)</f>
        <v>42339</v>
      </c>
      <c r="I14" s="89">
        <f>_xll.qlIndexFixing(IborIndex,F14,TRUE,AllTriggers)</f>
        <v>-3.2799999999967165E-4</v>
      </c>
      <c r="J14" s="89" t="str">
        <f t="shared" si="1"/>
        <v>EUR3MDP3M=</v>
      </c>
      <c r="K14" s="89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53"/>
      <c r="C15" s="53"/>
      <c r="D15" s="156"/>
      <c r="E15" s="195"/>
      <c r="F15" s="196"/>
      <c r="G15" s="196"/>
      <c r="H15" s="196"/>
      <c r="I15" s="197"/>
      <c r="J15" s="197"/>
      <c r="K15" s="197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53"/>
      <c r="C16" s="53"/>
      <c r="D16" s="116"/>
      <c r="E16" s="117"/>
      <c r="F16" s="117"/>
      <c r="G16" s="117"/>
      <c r="H16" s="117"/>
      <c r="I16" s="124"/>
      <c r="J16" s="117"/>
      <c r="K16" s="117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53"/>
      <c r="C17" s="53"/>
      <c r="D17" s="116"/>
      <c r="E17" s="117"/>
      <c r="F17" s="117"/>
      <c r="G17" s="117"/>
      <c r="H17" s="117"/>
      <c r="I17" s="124"/>
      <c r="J17" s="117"/>
      <c r="K17" s="117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91"/>
      <c r="N19" s="41"/>
      <c r="O19" s="41"/>
      <c r="P19" s="41"/>
      <c r="Q19" s="41"/>
      <c r="R19" s="41"/>
      <c r="S19" s="27"/>
    </row>
    <row r="20" spans="1:19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R23" s="27"/>
      <c r="S23" s="27"/>
    </row>
    <row r="24" spans="1:19" x14ac:dyDescent="0.2">
      <c r="A24" s="27"/>
      <c r="B24" s="52">
        <v>1</v>
      </c>
      <c r="C24" s="52" t="s">
        <v>179</v>
      </c>
      <c r="D24" s="155" t="str">
        <f>B24+3 &amp; "M"</f>
        <v>4M</v>
      </c>
      <c r="E24" s="85" t="s">
        <v>67</v>
      </c>
      <c r="F24" s="211">
        <f>_xll.qlInterestRateIndexFixingDate(IborIndex,G24)</f>
        <v>42276</v>
      </c>
      <c r="G24" s="211">
        <f>_xll.qlCalendarAdvance(Calendar,SettlementDate,B24&amp;"M","mf",TRUE)</f>
        <v>42278</v>
      </c>
      <c r="H24" s="211">
        <f>_xll.qlInterestRateIndexMaturity(IborIndex,G24)</f>
        <v>42373</v>
      </c>
      <c r="I24" s="89">
        <f>_xll.qlIndexFixing(IborIndex,F24,TRUE,AllTriggers)</f>
        <v>-3.0101814344099678E-4</v>
      </c>
      <c r="J24" s="25" t="str">
        <f t="shared" ref="J24:J35" si="2">Currency&amp;CurveTenor&amp;E24&amp;B24&amp;C24&amp;IF(E24="FRA",SUBSTITUTE(D24,"M",""),D24)&amp;"F="</f>
        <v>EUR3MFRA1X4F=</v>
      </c>
      <c r="K24" s="127"/>
      <c r="R24" s="27"/>
      <c r="S24" s="27"/>
    </row>
    <row r="25" spans="1:19" x14ac:dyDescent="0.2">
      <c r="A25" s="27"/>
      <c r="B25" s="53">
        <v>2</v>
      </c>
      <c r="C25" s="53" t="s">
        <v>179</v>
      </c>
      <c r="D25" s="157" t="str">
        <f t="shared" ref="D25:D35" si="3">B25+3 &amp; "M"</f>
        <v>5M</v>
      </c>
      <c r="E25" s="86" t="s">
        <v>67</v>
      </c>
      <c r="F25" s="212">
        <f>_xll.qlInterestRateIndexFixingDate(IborIndex,G25)</f>
        <v>42306</v>
      </c>
      <c r="G25" s="212">
        <f>_xll.qlCalendarAdvance(Calendar,SettlementDate,B25&amp;"M","mf",TRUE)</f>
        <v>42310</v>
      </c>
      <c r="H25" s="212">
        <f>_xll.qlInterestRateIndexMaturity(IborIndex,G25)</f>
        <v>42402</v>
      </c>
      <c r="I25" s="89">
        <f>_xll.qlIndexFixing(IborIndex,F25,TRUE,AllTriggers)</f>
        <v>-2.9229737914734331E-4</v>
      </c>
      <c r="J25" s="108" t="str">
        <f t="shared" si="2"/>
        <v>EUR3MFRA2X5F=</v>
      </c>
      <c r="K25" s="91"/>
      <c r="R25" s="27"/>
      <c r="S25" s="27"/>
    </row>
    <row r="26" spans="1:19" x14ac:dyDescent="0.2">
      <c r="A26" s="27"/>
      <c r="B26" s="53">
        <v>3</v>
      </c>
      <c r="C26" s="53" t="s">
        <v>179</v>
      </c>
      <c r="D26" s="157" t="str">
        <f t="shared" si="3"/>
        <v>6M</v>
      </c>
      <c r="E26" s="86" t="s">
        <v>67</v>
      </c>
      <c r="F26" s="212">
        <f>_xll.qlInterestRateIndexFixingDate(IborIndex,G26)</f>
        <v>42335</v>
      </c>
      <c r="G26" s="212">
        <f>_xll.qlCalendarAdvance(Calendar,SettlementDate,B26&amp;"M","mf",TRUE)</f>
        <v>42339</v>
      </c>
      <c r="H26" s="212">
        <f>_xll.qlInterestRateIndexMaturity(IborIndex,G26)</f>
        <v>42430</v>
      </c>
      <c r="I26" s="89">
        <f>_xll.qlIndexFixing(IborIndex,F26,TRUE,AllTriggers)</f>
        <v>-3.1946397796716236E-4</v>
      </c>
      <c r="J26" s="108" t="str">
        <f t="shared" si="2"/>
        <v>EUR3MFRA3X6F=</v>
      </c>
      <c r="K26" s="91"/>
      <c r="R26" s="27"/>
      <c r="S26" s="27"/>
    </row>
    <row r="27" spans="1:19" x14ac:dyDescent="0.2">
      <c r="A27" s="27"/>
      <c r="B27" s="53">
        <v>4</v>
      </c>
      <c r="C27" s="53" t="s">
        <v>179</v>
      </c>
      <c r="D27" s="157" t="str">
        <f t="shared" si="3"/>
        <v>7M</v>
      </c>
      <c r="E27" s="86" t="s">
        <v>67</v>
      </c>
      <c r="F27" s="212">
        <f>_xll.qlInterestRateIndexFixingDate(IborIndex,G27)</f>
        <v>42368</v>
      </c>
      <c r="G27" s="212">
        <f>_xll.qlCalendarAdvance(Calendar,SettlementDate,B27&amp;"M","mf",TRUE)</f>
        <v>42373</v>
      </c>
      <c r="H27" s="212">
        <f>_xll.qlInterestRateIndexMaturity(IborIndex,G27)</f>
        <v>42464</v>
      </c>
      <c r="I27" s="89">
        <f>_xll.qlIndexFixing(IborIndex,F27,TRUE,AllTriggers)</f>
        <v>-3.5593380786823749E-4</v>
      </c>
      <c r="J27" s="108" t="str">
        <f t="shared" si="2"/>
        <v>EUR3MFRA4X7F=</v>
      </c>
      <c r="K27" s="91"/>
      <c r="R27" s="27"/>
      <c r="S27" s="27"/>
    </row>
    <row r="28" spans="1:19" x14ac:dyDescent="0.2">
      <c r="A28" s="27"/>
      <c r="B28" s="53">
        <v>5</v>
      </c>
      <c r="C28" s="53" t="s">
        <v>179</v>
      </c>
      <c r="D28" s="157" t="str">
        <f t="shared" si="3"/>
        <v>8M</v>
      </c>
      <c r="E28" s="86" t="s">
        <v>67</v>
      </c>
      <c r="F28" s="212">
        <f>_xll.qlInterestRateIndexFixingDate(IborIndex,G28)</f>
        <v>42397</v>
      </c>
      <c r="G28" s="212">
        <f>_xll.qlCalendarAdvance(Calendar,SettlementDate,B28&amp;"M","mf",TRUE)</f>
        <v>42401</v>
      </c>
      <c r="H28" s="212">
        <f>_xll.qlInterestRateIndexMaturity(IborIndex,G28)</f>
        <v>42492</v>
      </c>
      <c r="I28" s="89">
        <f>_xll.qlIndexFixing(IborIndex,F28,TRUE,AllTriggers)</f>
        <v>-3.3161124123977999E-4</v>
      </c>
      <c r="J28" s="108" t="str">
        <f t="shared" si="2"/>
        <v>EUR3MFRA5X8F=</v>
      </c>
      <c r="K28" s="91"/>
      <c r="R28" s="27"/>
      <c r="S28" s="27"/>
    </row>
    <row r="29" spans="1:19" x14ac:dyDescent="0.2">
      <c r="A29" s="27"/>
      <c r="B29" s="53">
        <v>6</v>
      </c>
      <c r="C29" s="53" t="s">
        <v>179</v>
      </c>
      <c r="D29" s="157" t="str">
        <f t="shared" si="3"/>
        <v>9M</v>
      </c>
      <c r="E29" s="86" t="s">
        <v>67</v>
      </c>
      <c r="F29" s="212">
        <f>_xll.qlInterestRateIndexFixingDate(IborIndex,G29)</f>
        <v>42426</v>
      </c>
      <c r="G29" s="212">
        <f>_xll.qlCalendarAdvance(Calendar,SettlementDate,B29&amp;"M","mf",TRUE)</f>
        <v>42430</v>
      </c>
      <c r="H29" s="212">
        <f>_xll.qlInterestRateIndexMaturity(IborIndex,G29)</f>
        <v>42522</v>
      </c>
      <c r="I29" s="89">
        <f>_xll.qlIndexFixing(IborIndex,F29,TRUE,AllTriggers)</f>
        <v>-2.930822446208261E-4</v>
      </c>
      <c r="J29" s="108" t="str">
        <f t="shared" si="2"/>
        <v>EUR3MFRA6X9F=</v>
      </c>
      <c r="K29" s="91"/>
      <c r="R29" s="27"/>
      <c r="S29" s="27"/>
    </row>
    <row r="30" spans="1:19" x14ac:dyDescent="0.2">
      <c r="A30" s="27"/>
      <c r="B30" s="53">
        <v>7</v>
      </c>
      <c r="C30" s="53" t="s">
        <v>179</v>
      </c>
      <c r="D30" s="157" t="str">
        <f t="shared" si="3"/>
        <v>10M</v>
      </c>
      <c r="E30" s="86" t="s">
        <v>67</v>
      </c>
      <c r="F30" s="212">
        <f>_xll.qlInterestRateIndexFixingDate(IborIndex,G30)</f>
        <v>42459</v>
      </c>
      <c r="G30" s="212">
        <f>_xll.qlCalendarAdvance(Calendar,SettlementDate,B30&amp;"M","mf",TRUE)</f>
        <v>42461</v>
      </c>
      <c r="H30" s="212">
        <f>_xll.qlInterestRateIndexMaturity(IborIndex,G30)</f>
        <v>42552</v>
      </c>
      <c r="I30" s="89">
        <f>_xll.qlIndexFixing(IborIndex,F30,TRUE,AllTriggers)</f>
        <v>-2.6109819969165874E-4</v>
      </c>
      <c r="J30" s="108" t="str">
        <f t="shared" si="2"/>
        <v>EUR3MFRA7X10F=</v>
      </c>
      <c r="K30" s="91"/>
      <c r="R30" s="27"/>
      <c r="S30" s="27"/>
    </row>
    <row r="31" spans="1:19" x14ac:dyDescent="0.2">
      <c r="A31" s="27"/>
      <c r="B31" s="53">
        <v>8</v>
      </c>
      <c r="C31" s="53" t="s">
        <v>179</v>
      </c>
      <c r="D31" s="157" t="str">
        <f t="shared" si="3"/>
        <v>11M</v>
      </c>
      <c r="E31" s="86" t="s">
        <v>67</v>
      </c>
      <c r="F31" s="212">
        <f>_xll.qlInterestRateIndexFixingDate(IborIndex,G31)</f>
        <v>42488</v>
      </c>
      <c r="G31" s="212">
        <f>_xll.qlCalendarAdvance(Calendar,SettlementDate,B31&amp;"M","mf",TRUE)</f>
        <v>42492</v>
      </c>
      <c r="H31" s="212">
        <f>_xll.qlInterestRateIndexMaturity(IborIndex,G31)</f>
        <v>42584</v>
      </c>
      <c r="I31" s="89">
        <f>_xll.qlIndexFixing(IborIndex,F31,TRUE,AllTriggers)</f>
        <v>-2.4582975154030035E-4</v>
      </c>
      <c r="J31" s="108" t="str">
        <f t="shared" si="2"/>
        <v>EUR3MFRA8X11F=</v>
      </c>
      <c r="K31" s="91"/>
      <c r="R31" s="27"/>
      <c r="S31" s="27"/>
    </row>
    <row r="32" spans="1:19" x14ac:dyDescent="0.2">
      <c r="A32" s="27"/>
      <c r="B32" s="53">
        <v>9</v>
      </c>
      <c r="C32" s="53" t="s">
        <v>179</v>
      </c>
      <c r="D32" s="157" t="str">
        <f t="shared" si="3"/>
        <v>12M</v>
      </c>
      <c r="E32" s="86" t="s">
        <v>67</v>
      </c>
      <c r="F32" s="212">
        <f>_xll.qlInterestRateIndexFixingDate(IborIndex,G32)</f>
        <v>42520</v>
      </c>
      <c r="G32" s="212">
        <f>_xll.qlCalendarAdvance(Calendar,SettlementDate,B32&amp;"M","mf",TRUE)</f>
        <v>42522</v>
      </c>
      <c r="H32" s="212">
        <f>_xll.qlInterestRateIndexMaturity(IborIndex,G32)</f>
        <v>42614</v>
      </c>
      <c r="I32" s="89">
        <f>_xll.qlIndexFixing(IborIndex,F32,TRUE,AllTriggers)</f>
        <v>-2.3462214197249976E-4</v>
      </c>
      <c r="J32" s="108" t="str">
        <f t="shared" si="2"/>
        <v>EUR3MFRA9X12F=</v>
      </c>
      <c r="K32" s="91"/>
      <c r="R32" s="27"/>
      <c r="S32" s="27"/>
    </row>
    <row r="33" spans="1:20" x14ac:dyDescent="0.2">
      <c r="A33" s="27"/>
      <c r="B33" s="53">
        <v>10</v>
      </c>
      <c r="C33" s="53" t="s">
        <v>179</v>
      </c>
      <c r="D33" s="157" t="str">
        <f t="shared" si="3"/>
        <v>13M</v>
      </c>
      <c r="E33" s="86" t="s">
        <v>67</v>
      </c>
      <c r="F33" s="212">
        <f>_xll.qlInterestRateIndexFixingDate(IborIndex,G33)</f>
        <v>42550</v>
      </c>
      <c r="G33" s="212">
        <f>_xll.qlCalendarAdvance(Calendar,SettlementDate,B33&amp;"M","mf",TRUE)</f>
        <v>42552</v>
      </c>
      <c r="H33" s="212">
        <f>_xll.qlInterestRateIndexMaturity(IborIndex,G33)</f>
        <v>42646</v>
      </c>
      <c r="I33" s="89">
        <f>_xll.qlIndexFixing(IborIndex,F33,TRUE,AllTriggers)</f>
        <v>-2.0492717521765022E-4</v>
      </c>
      <c r="J33" s="108" t="str">
        <f t="shared" si="2"/>
        <v>EUR3MFRA10X13F=</v>
      </c>
      <c r="K33" s="91"/>
      <c r="R33" s="44"/>
      <c r="S33" s="44"/>
    </row>
    <row r="34" spans="1:20" x14ac:dyDescent="0.2">
      <c r="A34" s="27"/>
      <c r="B34" s="53">
        <v>11</v>
      </c>
      <c r="C34" s="53" t="s">
        <v>179</v>
      </c>
      <c r="D34" s="157" t="str">
        <f t="shared" si="3"/>
        <v>14M</v>
      </c>
      <c r="E34" s="86" t="s">
        <v>67</v>
      </c>
      <c r="F34" s="212">
        <f>_xll.qlInterestRateIndexFixingDate(IborIndex,G34)</f>
        <v>42579</v>
      </c>
      <c r="G34" s="212">
        <f>_xll.qlCalendarAdvance(Calendar,SettlementDate,B34&amp;"M","mf",TRUE)</f>
        <v>42583</v>
      </c>
      <c r="H34" s="212">
        <f>_xll.qlInterestRateIndexMaturity(IborIndex,G34)</f>
        <v>42675</v>
      </c>
      <c r="I34" s="89">
        <f>_xll.qlIndexFixing(IborIndex,F34,TRUE,AllTriggers)</f>
        <v>-1.5100535940888065E-4</v>
      </c>
      <c r="J34" s="108" t="str">
        <f t="shared" si="2"/>
        <v>EUR3MFRA11X14F=</v>
      </c>
      <c r="K34" s="91"/>
      <c r="R34" s="27"/>
      <c r="S34" s="27"/>
    </row>
    <row r="35" spans="1:20" x14ac:dyDescent="0.2">
      <c r="A35" s="27"/>
      <c r="B35" s="53">
        <v>12</v>
      </c>
      <c r="C35" s="53" t="s">
        <v>179</v>
      </c>
      <c r="D35" s="99" t="str">
        <f t="shared" si="3"/>
        <v>15M</v>
      </c>
      <c r="E35" s="87" t="s">
        <v>67</v>
      </c>
      <c r="F35" s="102">
        <f>_xll.qlInterestRateIndexFixingDate(IborIndex,G35)</f>
        <v>42612</v>
      </c>
      <c r="G35" s="102">
        <f>_xll.qlCalendarAdvance(Calendar,SettlementDate,B35&amp;"M","mf",TRUE)</f>
        <v>42614</v>
      </c>
      <c r="H35" s="102">
        <f>_xll.qlInterestRateIndexMaturity(IborIndex,G35)</f>
        <v>42705</v>
      </c>
      <c r="I35" s="89">
        <f>_xll.qlIndexFixing(IborIndex,F35,TRUE,AllTriggers)</f>
        <v>-7.7295417212292002E-5</v>
      </c>
      <c r="J35" s="103" t="str">
        <f t="shared" si="2"/>
        <v>EUR3MFRA12X15F=</v>
      </c>
      <c r="K35" s="103"/>
      <c r="R35" s="27"/>
      <c r="S35" s="27"/>
    </row>
    <row r="36" spans="1:20" x14ac:dyDescent="0.2">
      <c r="A36" s="27"/>
      <c r="B36" s="53"/>
      <c r="C36" s="53"/>
      <c r="D36" s="93" t="str">
        <f>_xll.qlIMMNextCode(EvaluationDate-1)</f>
        <v>U5</v>
      </c>
      <c r="E36" s="85" t="s">
        <v>150</v>
      </c>
      <c r="F36" s="94">
        <f>_xll.qlInterestRateIndexFixingDate(IborIndex,G36)</f>
        <v>42261</v>
      </c>
      <c r="G36" s="104">
        <f>_xll.qlIMMdate(D36)</f>
        <v>42263</v>
      </c>
      <c r="H36" s="94">
        <f>_xll.qlInterestRateIndexMaturity(IborIndex,G36)</f>
        <v>42354</v>
      </c>
      <c r="I36" s="192">
        <f>(1-_xll.qlIndexFixing(IborIndex,F36,TRUE,AllTriggers))*100</f>
        <v>100.03250000000006</v>
      </c>
      <c r="J36" s="100" t="str">
        <f t="shared" ref="J36:J43" si="4">Currency&amp;CurveTenor&amp;E36&amp;UPPER(D36)</f>
        <v>EUR3MFUTU5</v>
      </c>
      <c r="K36" s="100" t="str">
        <f>"FEI"&amp;D36</f>
        <v>FEIU5</v>
      </c>
      <c r="R36" s="27"/>
      <c r="S36" s="27"/>
    </row>
    <row r="37" spans="1:20" x14ac:dyDescent="0.2">
      <c r="A37" s="27"/>
      <c r="B37" s="53"/>
      <c r="C37" s="53"/>
      <c r="D37" s="96" t="str">
        <f>_xll.qlIMMNextCode(D36)</f>
        <v>Z5</v>
      </c>
      <c r="E37" s="86" t="s">
        <v>150</v>
      </c>
      <c r="F37" s="97">
        <f>_xll.qlInterestRateIndexFixingDate(IborIndex,G37)</f>
        <v>42352</v>
      </c>
      <c r="G37" s="98">
        <f>_xll.qlIMMdate(D37)</f>
        <v>42354</v>
      </c>
      <c r="H37" s="97">
        <f>_xll.qlInterestRateIndexMaturity(IborIndex,G37)</f>
        <v>42445</v>
      </c>
      <c r="I37" s="193">
        <f>(1-_xll.qlIndexFixing(IborIndex,F37,TRUE,AllTriggers))*100</f>
        <v>100.03249999999993</v>
      </c>
      <c r="J37" s="89" t="str">
        <f t="shared" si="4"/>
        <v>EUR3MFUTZ5</v>
      </c>
      <c r="K37" s="89" t="str">
        <f t="shared" ref="K37:K46" si="5">"FEI"&amp;D37</f>
        <v>FEIZ5</v>
      </c>
      <c r="R37" s="44"/>
      <c r="S37" s="27"/>
    </row>
    <row r="38" spans="1:20" x14ac:dyDescent="0.2">
      <c r="A38" s="27"/>
      <c r="B38" s="53"/>
      <c r="C38" s="53"/>
      <c r="D38" s="96" t="str">
        <f>_xll.qlIMMNextCode(D37)</f>
        <v>H6</v>
      </c>
      <c r="E38" s="86" t="s">
        <v>150</v>
      </c>
      <c r="F38" s="97">
        <f>_xll.qlInterestRateIndexFixingDate(IborIndex,G38)</f>
        <v>42443</v>
      </c>
      <c r="G38" s="98">
        <f>_xll.qlIMMdate(D38)</f>
        <v>42445</v>
      </c>
      <c r="H38" s="97">
        <f>_xll.qlInterestRateIndexMaturity(IborIndex,G38)</f>
        <v>42537</v>
      </c>
      <c r="I38" s="193">
        <f>(1-_xll.qlIndexFixing(IborIndex,F38,TRUE,AllTriggers))*100</f>
        <v>100.0275</v>
      </c>
      <c r="J38" s="89" t="str">
        <f t="shared" si="4"/>
        <v>EUR3MFUTH6</v>
      </c>
      <c r="K38" s="89" t="str">
        <f t="shared" si="5"/>
        <v>FEIH6</v>
      </c>
      <c r="R38" s="27"/>
      <c r="S38" s="27"/>
    </row>
    <row r="39" spans="1:20" x14ac:dyDescent="0.2">
      <c r="A39" s="44"/>
      <c r="B39" s="53"/>
      <c r="C39" s="53"/>
      <c r="D39" s="96" t="str">
        <f>_xll.qlIMMNextCode(D38)</f>
        <v>M6</v>
      </c>
      <c r="E39" s="86" t="s">
        <v>150</v>
      </c>
      <c r="F39" s="97">
        <f>_xll.qlInterestRateIndexFixingDate(IborIndex,G39)</f>
        <v>42534</v>
      </c>
      <c r="G39" s="98">
        <f>_xll.qlIMMdate(D39)</f>
        <v>42536</v>
      </c>
      <c r="H39" s="97">
        <f>_xll.qlInterestRateIndexMaturity(IborIndex,G39)</f>
        <v>42628</v>
      </c>
      <c r="I39" s="193">
        <f>(1-_xll.qlIndexFixing(IborIndex,F39,TRUE,AllTriggers))*100</f>
        <v>100.02249999999403</v>
      </c>
      <c r="J39" s="89" t="str">
        <f t="shared" si="4"/>
        <v>EUR3MFUTM6</v>
      </c>
      <c r="K39" s="89" t="str">
        <f t="shared" si="5"/>
        <v>FEIM6</v>
      </c>
    </row>
    <row r="40" spans="1:20" x14ac:dyDescent="0.2">
      <c r="A40" s="44"/>
      <c r="B40" s="53"/>
      <c r="C40" s="53"/>
      <c r="D40" s="96" t="str">
        <f>_xll.qlIMMNextCode(D39)</f>
        <v>U6</v>
      </c>
      <c r="E40" s="86" t="s">
        <v>150</v>
      </c>
      <c r="F40" s="98">
        <f>_xll.qlInterestRateIndexFixingDate(IborIndex,G40)</f>
        <v>42632</v>
      </c>
      <c r="G40" s="98">
        <f>_xll.qlIMMdate(D40)</f>
        <v>42634</v>
      </c>
      <c r="H40" s="98">
        <f>_xll.qlInterestRateIndexMaturity(IborIndex,G40)</f>
        <v>42725</v>
      </c>
      <c r="I40" s="194">
        <f>(1-_xll.qlIndexFixing(IborIndex,F40,TRUE,AllTriggers))*100</f>
        <v>100.00249999993723</v>
      </c>
      <c r="J40" s="90" t="str">
        <f t="shared" si="4"/>
        <v>EUR3MFUTU6</v>
      </c>
      <c r="K40" s="90" t="str">
        <f t="shared" si="5"/>
        <v>FEIU6</v>
      </c>
    </row>
    <row r="41" spans="1:20" x14ac:dyDescent="0.2">
      <c r="B41" s="53"/>
      <c r="C41" s="53"/>
      <c r="D41" s="96" t="str">
        <f>_xll.qlIMMNextCode(D40)</f>
        <v>Z6</v>
      </c>
      <c r="E41" s="86" t="s">
        <v>150</v>
      </c>
      <c r="F41" s="98">
        <f>_xll.qlInterestRateIndexFixingDate(IborIndex,G41)</f>
        <v>42723</v>
      </c>
      <c r="G41" s="98">
        <f>_xll.qlIMMdate(D41)</f>
        <v>42725</v>
      </c>
      <c r="H41" s="98">
        <f>_xll.qlInterestRateIndexMaturity(IborIndex,G41)</f>
        <v>42815</v>
      </c>
      <c r="I41" s="194">
        <f>(1-_xll.qlIndexFixing(IborIndex,F41,TRUE,AllTriggers))*100</f>
        <v>99.972500000001759</v>
      </c>
      <c r="J41" s="90" t="str">
        <f t="shared" si="4"/>
        <v>EUR3MFUTZ6</v>
      </c>
      <c r="K41" s="90" t="str">
        <f t="shared" si="5"/>
        <v>FEIZ6</v>
      </c>
    </row>
    <row r="42" spans="1:20" x14ac:dyDescent="0.2">
      <c r="B42" s="53"/>
      <c r="C42" s="53"/>
      <c r="D42" s="96" t="str">
        <f>_xll.qlIMMNextCode(D41)</f>
        <v>H7</v>
      </c>
      <c r="E42" s="86" t="s">
        <v>150</v>
      </c>
      <c r="F42" s="98">
        <f>_xll.qlInterestRateIndexFixingDate(IborIndex,G42)</f>
        <v>42807</v>
      </c>
      <c r="G42" s="98">
        <f>_xll.qlIMMdate(D42)</f>
        <v>42809</v>
      </c>
      <c r="H42" s="98">
        <f>_xll.qlInterestRateIndexMaturity(IborIndex,G42)</f>
        <v>42901</v>
      </c>
      <c r="I42" s="194">
        <f>(1-_xll.qlIndexFixing(IborIndex,F42,TRUE,AllTriggers))*100</f>
        <v>99.932500000056081</v>
      </c>
      <c r="J42" s="90" t="str">
        <f t="shared" si="4"/>
        <v>EUR3MFUTH7</v>
      </c>
      <c r="K42" s="90" t="str">
        <f t="shared" si="5"/>
        <v>FEIH7</v>
      </c>
    </row>
    <row r="43" spans="1:20" x14ac:dyDescent="0.2">
      <c r="B43" s="53"/>
      <c r="C43" s="53"/>
      <c r="D43" s="96" t="str">
        <f>_xll.qlIMMNextCode(D42)</f>
        <v>M7</v>
      </c>
      <c r="E43" s="86" t="s">
        <v>150</v>
      </c>
      <c r="F43" s="98">
        <f>_xll.qlInterestRateIndexFixingDate(IborIndex,G43)</f>
        <v>42905</v>
      </c>
      <c r="G43" s="98">
        <f>_xll.qlIMMdate(D43)</f>
        <v>42907</v>
      </c>
      <c r="H43" s="98">
        <f>_xll.qlInterestRateIndexMaturity(IborIndex,G43)</f>
        <v>42999</v>
      </c>
      <c r="I43" s="194">
        <f>(1-_xll.qlIndexFixing(IborIndex,F43,TRUE,AllTriggers))*100</f>
        <v>99.892500000004546</v>
      </c>
      <c r="J43" s="90" t="str">
        <f t="shared" si="4"/>
        <v>EUR3MFUTM7</v>
      </c>
      <c r="K43" s="90" t="str">
        <f t="shared" si="5"/>
        <v>FEIM7</v>
      </c>
    </row>
    <row r="44" spans="1:20" x14ac:dyDescent="0.2">
      <c r="B44" s="53"/>
      <c r="C44" s="53"/>
      <c r="D44" s="96" t="str">
        <f>_xll.qlIMMNextCode(D43)</f>
        <v>U7</v>
      </c>
      <c r="E44" s="86" t="s">
        <v>150</v>
      </c>
      <c r="F44" s="98">
        <f>_xll.qlInterestRateIndexFixingDate(IborIndex,G44)</f>
        <v>42996</v>
      </c>
      <c r="G44" s="98">
        <f>_xll.qlIMMdate(D44)</f>
        <v>42998</v>
      </c>
      <c r="H44" s="98">
        <f>_xll.qlInterestRateIndexMaturity(IborIndex,G44)</f>
        <v>43089</v>
      </c>
      <c r="I44" s="208">
        <f>(1-_xll.qlIndexFixing(IborIndex,F44,TRUE,AllTriggers))*100</f>
        <v>99.8476899621093</v>
      </c>
      <c r="J44" s="90" t="str">
        <f t="shared" ref="J44:J46" si="6">Currency&amp;CurveTenor&amp;E44&amp;UPPER(D44)</f>
        <v>EUR3MFUTU7</v>
      </c>
      <c r="K44" s="90" t="str">
        <f t="shared" si="5"/>
        <v>FEIU7</v>
      </c>
      <c r="T44" s="44"/>
    </row>
    <row r="45" spans="1:20" x14ac:dyDescent="0.2">
      <c r="B45" s="116"/>
      <c r="C45" s="116"/>
      <c r="D45" s="96" t="str">
        <f>_xll.qlIMMNextCode(D44)</f>
        <v>Z7</v>
      </c>
      <c r="E45" s="86" t="s">
        <v>150</v>
      </c>
      <c r="F45" s="98">
        <f>_xll.qlInterestRateIndexFixingDate(IborIndex,G45)</f>
        <v>43087</v>
      </c>
      <c r="G45" s="98">
        <f>_xll.qlIMMdate(D45)</f>
        <v>43089</v>
      </c>
      <c r="H45" s="98">
        <f>_xll.qlInterestRateIndexMaturity(IborIndex,G45)</f>
        <v>43179</v>
      </c>
      <c r="I45" s="208">
        <f>(1-_xll.qlIndexFixing(IborIndex,F45,TRUE,AllTriggers))*100</f>
        <v>99.793294626873319</v>
      </c>
      <c r="J45" s="90" t="str">
        <f t="shared" si="6"/>
        <v>EUR3MFUTZ7</v>
      </c>
      <c r="K45" s="90" t="str">
        <f t="shared" si="5"/>
        <v>FEIZ7</v>
      </c>
    </row>
    <row r="46" spans="1:20" x14ac:dyDescent="0.2">
      <c r="B46" s="116"/>
      <c r="C46" s="116"/>
      <c r="D46" s="96" t="str">
        <f>_xll.qlIMMNextCode(D45)</f>
        <v>H8</v>
      </c>
      <c r="E46" s="86" t="s">
        <v>150</v>
      </c>
      <c r="F46" s="98">
        <f>_xll.qlInterestRateIndexFixingDate(IborIndex,G46)</f>
        <v>43178</v>
      </c>
      <c r="G46" s="98">
        <f>_xll.qlIMMdate(D46)</f>
        <v>43180</v>
      </c>
      <c r="H46" s="98">
        <f>_xll.qlInterestRateIndexMaturity(IborIndex,G46)</f>
        <v>43272</v>
      </c>
      <c r="I46" s="209">
        <f>(1-_xll.qlIndexFixing(IborIndex,F46,TRUE,AllTriggers))*100</f>
        <v>99.729633101330606</v>
      </c>
      <c r="J46" s="90" t="str">
        <f t="shared" si="6"/>
        <v>EUR3MFUTH8</v>
      </c>
      <c r="K46" s="90" t="str">
        <f t="shared" si="5"/>
        <v>FEIH8</v>
      </c>
    </row>
    <row r="47" spans="1:20" x14ac:dyDescent="0.2">
      <c r="B47" s="119"/>
      <c r="C47" s="119"/>
      <c r="D47" s="210"/>
      <c r="E47" s="92"/>
      <c r="F47" s="92"/>
      <c r="G47" s="92"/>
      <c r="H47" s="92"/>
      <c r="I47" s="109"/>
      <c r="J47" s="92"/>
      <c r="K47" s="92"/>
    </row>
    <row r="48" spans="1:20" x14ac:dyDescent="0.2">
      <c r="B48" s="122"/>
      <c r="C48" s="122"/>
      <c r="D48" s="122"/>
      <c r="E48" s="114"/>
      <c r="F48" s="114"/>
      <c r="G48" s="114"/>
      <c r="H48" s="114"/>
      <c r="I48" s="123"/>
      <c r="J48" s="114"/>
      <c r="K48" s="114"/>
    </row>
    <row r="49" spans="2:17" x14ac:dyDescent="0.2">
      <c r="B49" s="116"/>
      <c r="C49" s="116"/>
      <c r="D49" s="116"/>
      <c r="E49" s="117"/>
      <c r="F49" s="117"/>
      <c r="G49" s="117"/>
      <c r="H49" s="117"/>
      <c r="I49" s="124"/>
      <c r="J49" s="117"/>
      <c r="K49" s="117"/>
    </row>
    <row r="50" spans="2:17" x14ac:dyDescent="0.2">
      <c r="B50" s="116"/>
      <c r="C50" s="116"/>
      <c r="D50" s="116"/>
      <c r="E50" s="117"/>
      <c r="F50" s="117"/>
      <c r="G50" s="117"/>
      <c r="H50" s="117"/>
      <c r="I50" s="124"/>
      <c r="J50" s="117"/>
      <c r="K50" s="117"/>
    </row>
    <row r="51" spans="2:17" x14ac:dyDescent="0.2">
      <c r="B51" s="116"/>
      <c r="C51" s="116"/>
      <c r="D51" s="116"/>
      <c r="E51" s="117"/>
      <c r="F51" s="117"/>
      <c r="G51" s="117"/>
      <c r="H51" s="117"/>
      <c r="I51" s="124"/>
      <c r="J51" s="117"/>
      <c r="K51" s="117"/>
    </row>
    <row r="52" spans="2:17" x14ac:dyDescent="0.2">
      <c r="B52" s="116"/>
      <c r="C52" s="116"/>
      <c r="D52" s="116"/>
      <c r="E52" s="117"/>
      <c r="F52" s="117"/>
      <c r="G52" s="117"/>
      <c r="H52" s="117"/>
      <c r="I52" s="124"/>
      <c r="J52" s="117"/>
      <c r="K52" s="117"/>
    </row>
    <row r="53" spans="2:17" x14ac:dyDescent="0.2">
      <c r="B53" s="116"/>
      <c r="C53" s="116"/>
      <c r="D53" s="116"/>
      <c r="E53" s="117"/>
      <c r="F53" s="117"/>
      <c r="G53" s="117"/>
      <c r="H53" s="117"/>
      <c r="I53" s="124"/>
      <c r="J53" s="117"/>
      <c r="K53" s="117"/>
    </row>
    <row r="54" spans="2:17" x14ac:dyDescent="0.2">
      <c r="B54" s="116"/>
      <c r="C54" s="116"/>
      <c r="D54" s="116"/>
      <c r="E54" s="117"/>
      <c r="F54" s="117"/>
      <c r="G54" s="117"/>
      <c r="H54" s="117"/>
      <c r="I54" s="124"/>
      <c r="J54" s="117"/>
      <c r="K54" s="117"/>
    </row>
    <row r="55" spans="2:17" x14ac:dyDescent="0.2">
      <c r="B55" s="116"/>
      <c r="C55" s="116"/>
      <c r="D55" s="116"/>
      <c r="E55" s="117"/>
      <c r="F55" s="117"/>
      <c r="G55" s="117"/>
      <c r="H55" s="117"/>
      <c r="I55" s="124"/>
      <c r="J55" s="117"/>
      <c r="K55" s="117"/>
    </row>
    <row r="56" spans="2:17" x14ac:dyDescent="0.2">
      <c r="B56" s="116"/>
      <c r="C56" s="116"/>
      <c r="D56" s="116"/>
      <c r="E56" s="117"/>
      <c r="F56" s="117"/>
      <c r="G56" s="117"/>
      <c r="H56" s="117"/>
      <c r="I56" s="124"/>
      <c r="J56" s="117"/>
      <c r="K56" s="117"/>
    </row>
    <row r="57" spans="2:17" x14ac:dyDescent="0.2">
      <c r="B57" s="116"/>
      <c r="C57" s="116"/>
      <c r="D57" s="116"/>
      <c r="E57" s="117"/>
      <c r="F57" s="117"/>
      <c r="G57" s="117"/>
      <c r="H57" s="117"/>
      <c r="I57" s="124"/>
      <c r="J57" s="117"/>
      <c r="K57" s="117"/>
    </row>
    <row r="58" spans="2:17" x14ac:dyDescent="0.2">
      <c r="B58" s="116"/>
      <c r="C58" s="116"/>
      <c r="D58" s="116"/>
      <c r="E58" s="117"/>
      <c r="F58" s="117"/>
      <c r="G58" s="117"/>
      <c r="H58" s="117"/>
      <c r="I58" s="124"/>
      <c r="J58" s="117"/>
      <c r="K58" s="117"/>
    </row>
    <row r="59" spans="2:17" x14ac:dyDescent="0.2">
      <c r="B59" s="116"/>
      <c r="C59" s="116"/>
      <c r="D59" s="116"/>
      <c r="E59" s="117"/>
      <c r="F59" s="117"/>
      <c r="G59" s="117"/>
      <c r="H59" s="117"/>
      <c r="I59" s="124"/>
      <c r="J59" s="117"/>
      <c r="K59" s="117"/>
    </row>
    <row r="60" spans="2:17" x14ac:dyDescent="0.2">
      <c r="B60" s="116"/>
      <c r="C60" s="116"/>
      <c r="D60" s="116"/>
      <c r="E60" s="117"/>
      <c r="F60" s="117"/>
      <c r="G60" s="117"/>
      <c r="H60" s="117"/>
      <c r="I60" s="124"/>
      <c r="J60" s="117"/>
      <c r="K60" s="117"/>
    </row>
    <row r="61" spans="2:17" x14ac:dyDescent="0.2">
      <c r="B61" s="116"/>
      <c r="C61" s="116"/>
      <c r="D61" s="116"/>
      <c r="E61" s="117"/>
      <c r="F61" s="117"/>
      <c r="G61" s="117"/>
      <c r="H61" s="117"/>
      <c r="I61" s="124"/>
      <c r="J61" s="117"/>
      <c r="K61" s="117"/>
    </row>
    <row r="62" spans="2:17" x14ac:dyDescent="0.2">
      <c r="B62" s="119"/>
      <c r="C62" s="119"/>
      <c r="D62" s="119"/>
      <c r="E62" s="120"/>
      <c r="F62" s="120"/>
      <c r="G62" s="120"/>
      <c r="H62" s="120"/>
      <c r="I62" s="125"/>
      <c r="J62" s="120"/>
      <c r="K62" s="120"/>
      <c r="M62" s="42" t="s">
        <v>37</v>
      </c>
      <c r="N62" s="41"/>
      <c r="O62" s="42" t="s">
        <v>33</v>
      </c>
      <c r="P62" s="42" t="s">
        <v>56</v>
      </c>
      <c r="Q62" s="42" t="s">
        <v>34</v>
      </c>
    </row>
    <row r="63" spans="2:17" x14ac:dyDescent="0.2">
      <c r="B63" s="52"/>
      <c r="C63" s="52"/>
      <c r="D63" s="93"/>
      <c r="E63" s="85"/>
      <c r="F63" s="104"/>
      <c r="G63" s="104"/>
      <c r="H63" s="104"/>
      <c r="I63" s="95"/>
      <c r="J63" s="95"/>
      <c r="K63" s="95"/>
      <c r="L63" s="58"/>
      <c r="M63" s="59"/>
      <c r="N63" s="41"/>
      <c r="O63" s="43" t="s">
        <v>23</v>
      </c>
      <c r="P63" s="43" t="s">
        <v>40</v>
      </c>
      <c r="Q63" s="43" t="s">
        <v>124</v>
      </c>
    </row>
    <row r="64" spans="2:17" x14ac:dyDescent="0.2">
      <c r="B64" s="53"/>
      <c r="C64" s="53"/>
      <c r="D64" s="96"/>
      <c r="E64" s="86"/>
      <c r="F64" s="98"/>
      <c r="G64" s="98"/>
      <c r="H64" s="98"/>
      <c r="I64" s="90"/>
      <c r="J64" s="90"/>
      <c r="K64" s="90"/>
      <c r="L64" s="58"/>
      <c r="M64" s="59"/>
      <c r="N64" s="41"/>
      <c r="O64" s="44"/>
      <c r="P64" s="41"/>
      <c r="Q64" s="44"/>
    </row>
    <row r="65" spans="2:17" x14ac:dyDescent="0.2">
      <c r="B65" s="53"/>
      <c r="C65" s="53"/>
      <c r="D65" s="96"/>
      <c r="E65" s="86"/>
      <c r="F65" s="98"/>
      <c r="G65" s="98"/>
      <c r="H65" s="98"/>
      <c r="I65" s="90"/>
      <c r="J65" s="90"/>
      <c r="K65" s="90"/>
      <c r="L65" s="58"/>
      <c r="M65" s="59"/>
      <c r="N65" s="41"/>
      <c r="O65" s="44"/>
      <c r="P65" s="41"/>
      <c r="Q65" s="44"/>
    </row>
    <row r="66" spans="2:17" x14ac:dyDescent="0.2">
      <c r="B66" s="53"/>
      <c r="C66" s="53"/>
      <c r="D66" s="96"/>
      <c r="E66" s="86"/>
      <c r="F66" s="98"/>
      <c r="G66" s="98"/>
      <c r="H66" s="98"/>
      <c r="I66" s="90"/>
      <c r="J66" s="90"/>
      <c r="K66" s="90"/>
      <c r="L66" s="58"/>
      <c r="M66" s="59"/>
      <c r="N66" s="41"/>
      <c r="O66" s="44"/>
      <c r="P66" s="41"/>
      <c r="Q66" s="44"/>
    </row>
    <row r="67" spans="2:17" x14ac:dyDescent="0.2">
      <c r="B67" s="116"/>
      <c r="C67" s="116"/>
      <c r="D67" s="96"/>
      <c r="E67" s="86"/>
      <c r="F67" s="98"/>
      <c r="G67" s="98"/>
      <c r="H67" s="98"/>
      <c r="I67" s="90"/>
      <c r="J67" s="90"/>
      <c r="K67" s="90"/>
      <c r="L67" s="58"/>
      <c r="M67" s="59"/>
      <c r="N67" s="41"/>
      <c r="O67" s="44"/>
      <c r="P67" s="41"/>
      <c r="Q67" s="44"/>
    </row>
    <row r="68" spans="2:17" x14ac:dyDescent="0.2">
      <c r="B68" s="116"/>
      <c r="C68" s="116"/>
      <c r="D68" s="96"/>
      <c r="E68" s="86"/>
      <c r="F68" s="98"/>
      <c r="G68" s="98"/>
      <c r="H68" s="98"/>
      <c r="I68" s="90"/>
      <c r="J68" s="90"/>
      <c r="K68" s="90"/>
      <c r="L68" s="58"/>
      <c r="M68" s="59"/>
      <c r="N68" s="41"/>
      <c r="O68" s="44"/>
      <c r="P68" s="41"/>
      <c r="Q68" s="44"/>
    </row>
    <row r="69" spans="2:17" x14ac:dyDescent="0.2">
      <c r="B69" s="116"/>
      <c r="C69" s="116"/>
      <c r="D69" s="96"/>
      <c r="E69" s="86"/>
      <c r="F69" s="98"/>
      <c r="G69" s="98"/>
      <c r="H69" s="98"/>
      <c r="I69" s="90"/>
      <c r="J69" s="90"/>
      <c r="K69" s="90"/>
      <c r="L69" s="58"/>
      <c r="M69" s="59"/>
      <c r="N69" s="41"/>
      <c r="O69" s="44"/>
      <c r="P69" s="41"/>
      <c r="Q69" s="44"/>
    </row>
    <row r="70" spans="2:17" x14ac:dyDescent="0.2">
      <c r="B70" s="116"/>
      <c r="C70" s="116"/>
      <c r="D70" s="96"/>
      <c r="E70" s="86"/>
      <c r="F70" s="91"/>
      <c r="G70" s="91"/>
      <c r="H70" s="91"/>
      <c r="I70" s="108"/>
      <c r="J70" s="108"/>
      <c r="K70" s="91"/>
      <c r="L70" s="27"/>
      <c r="M70" s="59"/>
      <c r="N70" s="41"/>
      <c r="O70" s="44"/>
      <c r="P70" s="41"/>
      <c r="Q70" s="44"/>
    </row>
    <row r="71" spans="2:17" x14ac:dyDescent="0.2">
      <c r="B71" s="116"/>
      <c r="C71" s="116"/>
      <c r="D71" s="96"/>
      <c r="E71" s="86"/>
      <c r="F71" s="91"/>
      <c r="G71" s="91"/>
      <c r="H71" s="91"/>
      <c r="I71" s="108"/>
      <c r="J71" s="108"/>
      <c r="K71" s="91"/>
      <c r="L71" s="27"/>
      <c r="M71" s="59"/>
      <c r="N71" s="41"/>
      <c r="O71" s="44"/>
      <c r="P71" s="41"/>
      <c r="Q71" s="44"/>
    </row>
    <row r="72" spans="2:17" x14ac:dyDescent="0.2">
      <c r="B72" s="116"/>
      <c r="C72" s="116"/>
      <c r="D72" s="96"/>
      <c r="E72" s="86"/>
      <c r="F72" s="91"/>
      <c r="G72" s="91"/>
      <c r="H72" s="91"/>
      <c r="I72" s="108"/>
      <c r="J72" s="108"/>
      <c r="K72" s="91"/>
      <c r="L72" s="27"/>
      <c r="M72" s="59"/>
      <c r="N72" s="41"/>
      <c r="O72" s="44"/>
      <c r="P72" s="41"/>
      <c r="Q72" s="44"/>
    </row>
    <row r="73" spans="2:17" x14ac:dyDescent="0.2">
      <c r="B73" s="116"/>
      <c r="C73" s="116"/>
      <c r="D73" s="96"/>
      <c r="E73" s="86"/>
      <c r="F73" s="91"/>
      <c r="G73" s="91"/>
      <c r="H73" s="91"/>
      <c r="I73" s="108"/>
      <c r="J73" s="108"/>
      <c r="K73" s="91"/>
      <c r="L73" s="27"/>
      <c r="M73" s="59"/>
      <c r="N73" s="41"/>
      <c r="O73" s="44"/>
      <c r="P73" s="41"/>
      <c r="Q73" s="44"/>
    </row>
    <row r="74" spans="2:17" x14ac:dyDescent="0.2">
      <c r="B74" s="116"/>
      <c r="C74" s="116"/>
      <c r="D74" s="96"/>
      <c r="E74" s="86"/>
      <c r="F74" s="91"/>
      <c r="G74" s="91"/>
      <c r="H74" s="91"/>
      <c r="I74" s="108"/>
      <c r="J74" s="108"/>
      <c r="K74" s="91"/>
      <c r="L74" s="27"/>
      <c r="M74" s="59"/>
      <c r="N74" s="41"/>
      <c r="O74" s="44"/>
      <c r="P74" s="41"/>
      <c r="Q74" s="44"/>
    </row>
    <row r="75" spans="2:17" x14ac:dyDescent="0.2">
      <c r="B75" s="116"/>
      <c r="C75" s="116"/>
      <c r="D75" s="96"/>
      <c r="E75" s="86"/>
      <c r="F75" s="91"/>
      <c r="G75" s="91"/>
      <c r="H75" s="91"/>
      <c r="I75" s="108"/>
      <c r="J75" s="108"/>
      <c r="K75" s="91"/>
      <c r="L75" s="27"/>
      <c r="M75" s="59"/>
      <c r="N75" s="41"/>
      <c r="O75" s="44"/>
      <c r="P75" s="41"/>
      <c r="Q75" s="44"/>
    </row>
    <row r="76" spans="2:17" x14ac:dyDescent="0.2">
      <c r="B76" s="116"/>
      <c r="C76" s="116"/>
      <c r="D76" s="96"/>
      <c r="E76" s="86"/>
      <c r="F76" s="91"/>
      <c r="G76" s="91"/>
      <c r="H76" s="91"/>
      <c r="I76" s="108"/>
      <c r="J76" s="108"/>
      <c r="K76" s="91"/>
      <c r="L76" s="27"/>
      <c r="M76" s="59"/>
      <c r="N76" s="41"/>
      <c r="O76" s="41"/>
      <c r="P76" s="41"/>
      <c r="Q76" s="41"/>
    </row>
    <row r="77" spans="2:17" x14ac:dyDescent="0.2">
      <c r="B77" s="116"/>
      <c r="C77" s="116"/>
      <c r="D77" s="96"/>
      <c r="E77" s="86"/>
      <c r="F77" s="91"/>
      <c r="G77" s="91"/>
      <c r="H77" s="91"/>
      <c r="I77" s="108"/>
      <c r="J77" s="108"/>
      <c r="K77" s="91"/>
      <c r="L77" s="41"/>
      <c r="M77" s="59"/>
      <c r="N77" s="41"/>
      <c r="O77" s="41"/>
      <c r="P77" s="41"/>
      <c r="Q77" s="41"/>
    </row>
    <row r="78" spans="2:17" x14ac:dyDescent="0.2">
      <c r="B78" s="116"/>
      <c r="C78" s="116"/>
      <c r="D78" s="96"/>
      <c r="E78" s="86"/>
      <c r="F78" s="91"/>
      <c r="G78" s="91"/>
      <c r="H78" s="91"/>
      <c r="I78" s="108"/>
      <c r="J78" s="108"/>
      <c r="K78" s="91"/>
      <c r="L78" s="41"/>
      <c r="M78" s="59"/>
      <c r="N78" s="41"/>
      <c r="O78" s="41"/>
      <c r="P78" s="41"/>
      <c r="Q78" s="41"/>
    </row>
    <row r="79" spans="2:17" x14ac:dyDescent="0.2">
      <c r="B79" s="53"/>
      <c r="C79" s="53"/>
      <c r="D79" s="96" t="s">
        <v>25</v>
      </c>
      <c r="E79" s="86" t="s">
        <v>115</v>
      </c>
      <c r="F79" s="97">
        <f t="shared" ref="F79:F118" si="7">EvaluationDate</f>
        <v>42244</v>
      </c>
      <c r="G79" s="97">
        <f>_xll.qlInterestRateIndexValueDate(M79,F79)</f>
        <v>42248</v>
      </c>
      <c r="H79" s="97">
        <f>_xll.qlInterestRateIndexMaturity(M79,G79)</f>
        <v>43346</v>
      </c>
      <c r="I79" s="89">
        <f>_xll.qlIndexFixing(M79,F79,TRUE,AllTriggers)</f>
        <v>8.2999999974707917E-4</v>
      </c>
      <c r="J79" s="108" t="str">
        <f t="shared" ref="J79:J118" si="8">Currency&amp;CurveTenor&amp;E79&amp;UPPER(D79)&amp;"="</f>
        <v>EUR3MSW3Y=</v>
      </c>
      <c r="K79" s="91" t="str">
        <f t="shared" ref="K79:K88" si="9">Currency&amp;"AB"&amp;SUBSTITUTE(CurveTenor,"M","E")&amp;D79&amp;"=ICAP"</f>
        <v>EURAB3E3Y=ICAP</v>
      </c>
      <c r="L79" s="41"/>
      <c r="M79" s="59" t="str">
        <f>_xll.qlSwapIndex(,IborIndexFamily,D79,SettlementDays,Currency,Calendar,FixedLegTenor,FixedLegBDC,FixedLegDayCounter,IborIndex,DiscountingCurve,,Trigger)</f>
        <v>obj_008cc#0002</v>
      </c>
      <c r="N79" s="41"/>
      <c r="O79" s="41"/>
      <c r="P79" s="41"/>
      <c r="Q79" s="41"/>
    </row>
    <row r="80" spans="2:17" x14ac:dyDescent="0.2">
      <c r="B80" s="53"/>
      <c r="C80" s="53"/>
      <c r="D80" s="96" t="s">
        <v>26</v>
      </c>
      <c r="E80" s="86" t="s">
        <v>115</v>
      </c>
      <c r="F80" s="97">
        <f t="shared" si="7"/>
        <v>42244</v>
      </c>
      <c r="G80" s="97">
        <f>_xll.qlInterestRateIndexValueDate(M80,F80)</f>
        <v>42248</v>
      </c>
      <c r="H80" s="97">
        <f>_xll.qlInterestRateIndexMaturity(M80,G80)</f>
        <v>43710</v>
      </c>
      <c r="I80" s="89">
        <f>_xll.qlIndexFixing(M80,F80,TRUE,AllTriggers)</f>
        <v>1.9500000000056159E-3</v>
      </c>
      <c r="J80" s="108" t="str">
        <f t="shared" si="8"/>
        <v>EUR3MSW4Y=</v>
      </c>
      <c r="K80" s="91" t="str">
        <f t="shared" si="9"/>
        <v>EURAB3E4Y=ICAP</v>
      </c>
      <c r="L80" s="41"/>
      <c r="M80" s="59" t="str">
        <f>_xll.qlSwapIndex(,IborIndexFamily,D80,SettlementDays,Currency,Calendar,FixedLegTenor,FixedLegBDC,FixedLegDayCounter,IborIndex,DiscountingCurve,,Trigger)</f>
        <v>obj_0088b#0002</v>
      </c>
      <c r="N80" s="41"/>
      <c r="O80" s="41"/>
      <c r="P80" s="41"/>
      <c r="Q80" s="41"/>
    </row>
    <row r="81" spans="2:17" x14ac:dyDescent="0.2">
      <c r="B81" s="53"/>
      <c r="C81" s="53"/>
      <c r="D81" s="96" t="s">
        <v>27</v>
      </c>
      <c r="E81" s="86" t="s">
        <v>115</v>
      </c>
      <c r="F81" s="97">
        <f t="shared" si="7"/>
        <v>42244</v>
      </c>
      <c r="G81" s="97">
        <f>_xll.qlInterestRateIndexValueDate(M81,F81)</f>
        <v>42248</v>
      </c>
      <c r="H81" s="97">
        <f>_xll.qlInterestRateIndexMaturity(M81,G81)</f>
        <v>44075</v>
      </c>
      <c r="I81" s="89">
        <f>_xll.qlIndexFixing(M81,F81,TRUE,AllTriggers)</f>
        <v>3.2400000000143018E-3</v>
      </c>
      <c r="J81" s="108" t="str">
        <f t="shared" si="8"/>
        <v>EUR3MSW5Y=</v>
      </c>
      <c r="K81" s="91" t="str">
        <f t="shared" si="9"/>
        <v>EURAB3E5Y=ICAP</v>
      </c>
      <c r="L81" s="41"/>
      <c r="M81" s="59" t="str">
        <f>_xll.qlSwapIndex(,IborIndexFamily,D81,SettlementDays,Currency,Calendar,FixedLegTenor,FixedLegBDC,FixedLegDayCounter,IborIndex,DiscountingCurve,,Trigger)</f>
        <v>obj_008b5#0002</v>
      </c>
      <c r="N81" s="41"/>
      <c r="O81" s="41"/>
      <c r="P81" s="41"/>
      <c r="Q81" s="41"/>
    </row>
    <row r="82" spans="2:17" x14ac:dyDescent="0.2">
      <c r="B82" s="53"/>
      <c r="C82" s="53"/>
      <c r="D82" s="96" t="s">
        <v>85</v>
      </c>
      <c r="E82" s="86" t="s">
        <v>115</v>
      </c>
      <c r="F82" s="97">
        <f t="shared" si="7"/>
        <v>42244</v>
      </c>
      <c r="G82" s="97">
        <f>_xll.qlInterestRateIndexValueDate(M82,F82)</f>
        <v>42248</v>
      </c>
      <c r="H82" s="97">
        <f>_xll.qlInterestRateIndexMaturity(M82,G82)</f>
        <v>44440</v>
      </c>
      <c r="I82" s="89">
        <f>_xll.qlIndexFixing(M82,F82,TRUE,AllTriggers)</f>
        <v>4.5999999999701358E-3</v>
      </c>
      <c r="J82" s="108" t="str">
        <f t="shared" si="8"/>
        <v>EUR3MSW6Y=</v>
      </c>
      <c r="K82" s="91" t="str">
        <f t="shared" si="9"/>
        <v>EURAB3E6Y=ICAP</v>
      </c>
      <c r="L82" s="41"/>
      <c r="M82" s="59" t="str">
        <f>_xll.qlSwapIndex(,IborIndexFamily,D82,SettlementDays,Currency,Calendar,FixedLegTenor,FixedLegBDC,FixedLegDayCounter,IborIndex,DiscountingCurve,,Trigger)</f>
        <v>obj_0091f#0002</v>
      </c>
      <c r="N82" s="41"/>
      <c r="O82" s="41"/>
      <c r="P82" s="41"/>
      <c r="Q82" s="41"/>
    </row>
    <row r="83" spans="2:17" x14ac:dyDescent="0.2">
      <c r="B83" s="53"/>
      <c r="C83" s="53"/>
      <c r="D83" s="96" t="s">
        <v>28</v>
      </c>
      <c r="E83" s="86" t="s">
        <v>115</v>
      </c>
      <c r="F83" s="97">
        <f t="shared" si="7"/>
        <v>42244</v>
      </c>
      <c r="G83" s="97">
        <f>_xll.qlInterestRateIndexValueDate(M83,F83)</f>
        <v>42248</v>
      </c>
      <c r="H83" s="97">
        <f>_xll.qlInterestRateIndexMaturity(M83,G83)</f>
        <v>44805</v>
      </c>
      <c r="I83" s="89">
        <f>_xll.qlIndexFixing(M83,F83,TRUE,AllTriggers)</f>
        <v>5.9699999999385271E-3</v>
      </c>
      <c r="J83" s="108" t="str">
        <f t="shared" si="8"/>
        <v>EUR3MSW7Y=</v>
      </c>
      <c r="K83" s="91" t="str">
        <f t="shared" si="9"/>
        <v>EURAB3E7Y=ICAP</v>
      </c>
      <c r="L83" s="41"/>
      <c r="M83" s="59" t="str">
        <f>_xll.qlSwapIndex(,IborIndexFamily,D83,SettlementDays,Currency,Calendar,FixedLegTenor,FixedLegBDC,FixedLegDayCounter,IborIndex,DiscountingCurve,,Trigger)</f>
        <v>obj_008d9#0002</v>
      </c>
      <c r="N83" s="41"/>
      <c r="O83" s="41"/>
      <c r="P83" s="41"/>
      <c r="Q83" s="41"/>
    </row>
    <row r="84" spans="2:17" x14ac:dyDescent="0.2">
      <c r="B84" s="53"/>
      <c r="C84" s="53"/>
      <c r="D84" s="96" t="s">
        <v>86</v>
      </c>
      <c r="E84" s="86" t="s">
        <v>115</v>
      </c>
      <c r="F84" s="97">
        <f t="shared" si="7"/>
        <v>42244</v>
      </c>
      <c r="G84" s="97">
        <f>_xll.qlInterestRateIndexValueDate(M84,F84)</f>
        <v>42248</v>
      </c>
      <c r="H84" s="97">
        <f>_xll.qlInterestRateIndexMaturity(M84,G84)</f>
        <v>45170</v>
      </c>
      <c r="I84" s="89">
        <f>_xll.qlIndexFixing(M84,F84,TRUE,AllTriggers)</f>
        <v>7.27999999963582E-3</v>
      </c>
      <c r="J84" s="108" t="str">
        <f t="shared" si="8"/>
        <v>EUR3MSW8Y=</v>
      </c>
      <c r="K84" s="91" t="str">
        <f t="shared" si="9"/>
        <v>EURAB3E8Y=ICAP</v>
      </c>
      <c r="L84" s="41"/>
      <c r="M84" s="59" t="str">
        <f>_xll.qlSwapIndex(,IborIndexFamily,D84,SettlementDays,Currency,Calendar,FixedLegTenor,FixedLegBDC,FixedLegDayCounter,IborIndex,DiscountingCurve,,Trigger)</f>
        <v>obj_008d6#0002</v>
      </c>
      <c r="N84" s="41"/>
      <c r="O84" s="41"/>
      <c r="P84" s="41"/>
      <c r="Q84" s="41"/>
    </row>
    <row r="85" spans="2:17" x14ac:dyDescent="0.2">
      <c r="B85" s="53"/>
      <c r="C85" s="53"/>
      <c r="D85" s="96" t="s">
        <v>87</v>
      </c>
      <c r="E85" s="86" t="s">
        <v>115</v>
      </c>
      <c r="F85" s="97">
        <f t="shared" si="7"/>
        <v>42244</v>
      </c>
      <c r="G85" s="97">
        <f>_xll.qlInterestRateIndexValueDate(M85,F85)</f>
        <v>42248</v>
      </c>
      <c r="H85" s="97">
        <f>_xll.qlInterestRateIndexMaturity(M85,G85)</f>
        <v>45537</v>
      </c>
      <c r="I85" s="89">
        <f>_xll.qlIndexFixing(M85,F85,TRUE,AllTriggers)</f>
        <v>8.4999999999119304E-3</v>
      </c>
      <c r="J85" s="108" t="str">
        <f t="shared" si="8"/>
        <v>EUR3MSW9Y=</v>
      </c>
      <c r="K85" s="91" t="str">
        <f t="shared" si="9"/>
        <v>EURAB3E9Y=ICAP</v>
      </c>
      <c r="L85" s="41"/>
      <c r="M85" s="59" t="str">
        <f>_xll.qlSwapIndex(,IborIndexFamily,D85,SettlementDays,Currency,Calendar,FixedLegTenor,FixedLegBDC,FixedLegDayCounter,IborIndex,DiscountingCurve,,Trigger)</f>
        <v>obj_008ce#0002</v>
      </c>
      <c r="N85" s="41"/>
      <c r="O85" s="41"/>
      <c r="P85" s="41"/>
      <c r="Q85" s="41"/>
    </row>
    <row r="86" spans="2:17" x14ac:dyDescent="0.2">
      <c r="B86" s="53"/>
      <c r="C86" s="53"/>
      <c r="D86" s="96" t="s">
        <v>29</v>
      </c>
      <c r="E86" s="86" t="s">
        <v>115</v>
      </c>
      <c r="F86" s="97">
        <f t="shared" si="7"/>
        <v>42244</v>
      </c>
      <c r="G86" s="97">
        <f>_xll.qlInterestRateIndexValueDate(M86,F86)</f>
        <v>42248</v>
      </c>
      <c r="H86" s="97">
        <f>_xll.qlInterestRateIndexMaturity(M86,G86)</f>
        <v>45901</v>
      </c>
      <c r="I86" s="89">
        <f>_xll.qlIndexFixing(M86,F86,TRUE,AllTriggers)</f>
        <v>9.5800000000254865E-3</v>
      </c>
      <c r="J86" s="108" t="str">
        <f t="shared" si="8"/>
        <v>EUR3MSW10Y=</v>
      </c>
      <c r="K86" s="91" t="str">
        <f t="shared" si="9"/>
        <v>EURAB3E10Y=ICAP</v>
      </c>
      <c r="L86" s="41"/>
      <c r="M86" s="59" t="str">
        <f>_xll.qlSwapIndex(,IborIndexFamily,D86,SettlementDays,Currency,Calendar,FixedLegTenor,FixedLegBDC,FixedLegDayCounter,IborIndex,DiscountingCurve,,Trigger)</f>
        <v>obj_0089e#0002</v>
      </c>
      <c r="N86" s="41"/>
      <c r="O86" s="41"/>
      <c r="P86" s="41"/>
      <c r="Q86" s="41"/>
    </row>
    <row r="87" spans="2:17" x14ac:dyDescent="0.2">
      <c r="B87" s="53"/>
      <c r="C87" s="53"/>
      <c r="D87" s="96" t="s">
        <v>88</v>
      </c>
      <c r="E87" s="86" t="s">
        <v>115</v>
      </c>
      <c r="F87" s="97">
        <f t="shared" si="7"/>
        <v>42244</v>
      </c>
      <c r="G87" s="97">
        <f>_xll.qlInterestRateIndexValueDate(M87,F87)</f>
        <v>42248</v>
      </c>
      <c r="H87" s="97">
        <f>_xll.qlInterestRateIndexMaturity(M87,G87)</f>
        <v>46266</v>
      </c>
      <c r="I87" s="89">
        <f>_xll.qlIndexFixing(M87,F87,TRUE,AllTriggers)</f>
        <v>1.0528470868786086E-2</v>
      </c>
      <c r="J87" s="108" t="str">
        <f t="shared" si="8"/>
        <v>EUR3MSW11Y=</v>
      </c>
      <c r="K87" s="91" t="str">
        <f t="shared" si="9"/>
        <v>EURAB3E11Y=ICAP</v>
      </c>
      <c r="L87" s="41"/>
      <c r="M87" s="59" t="str">
        <f>_xll.qlSwapIndex(,IborIndexFamily,D87,SettlementDays,Currency,Calendar,FixedLegTenor,FixedLegBDC,FixedLegDayCounter,IborIndex,DiscountingCurve,,Trigger)</f>
        <v>obj_008d7#0002</v>
      </c>
      <c r="N87" s="41"/>
      <c r="O87" s="41"/>
      <c r="P87" s="41"/>
      <c r="Q87" s="41"/>
    </row>
    <row r="88" spans="2:17" x14ac:dyDescent="0.2">
      <c r="B88" s="53"/>
      <c r="C88" s="53"/>
      <c r="D88" s="96" t="s">
        <v>30</v>
      </c>
      <c r="E88" s="86" t="s">
        <v>115</v>
      </c>
      <c r="F88" s="97">
        <f t="shared" si="7"/>
        <v>42244</v>
      </c>
      <c r="G88" s="97">
        <f>_xll.qlInterestRateIndexValueDate(M88,F88)</f>
        <v>42248</v>
      </c>
      <c r="H88" s="97">
        <f>_xll.qlInterestRateIndexMaturity(M88,G88)</f>
        <v>46631</v>
      </c>
      <c r="I88" s="89">
        <f>_xll.qlIndexFixing(M88,F88,TRUE,AllTriggers)</f>
        <v>1.1349999999961734E-2</v>
      </c>
      <c r="J88" s="108" t="str">
        <f t="shared" si="8"/>
        <v>EUR3MSW12Y=</v>
      </c>
      <c r="K88" s="91" t="str">
        <f t="shared" si="9"/>
        <v>EURAB3E12Y=ICAP</v>
      </c>
      <c r="L88" s="41"/>
      <c r="M88" s="59" t="str">
        <f>_xll.qlSwapIndex(,IborIndexFamily,D88,SettlementDays,Currency,Calendar,FixedLegTenor,FixedLegBDC,FixedLegDayCounter,IborIndex,DiscountingCurve,,Trigger)</f>
        <v>obj_008c2#0002</v>
      </c>
    </row>
    <row r="89" spans="2:17" x14ac:dyDescent="0.2">
      <c r="B89" s="53"/>
      <c r="C89" s="53"/>
      <c r="D89" s="96" t="s">
        <v>89</v>
      </c>
      <c r="E89" s="86" t="s">
        <v>115</v>
      </c>
      <c r="F89" s="97">
        <f t="shared" si="7"/>
        <v>42244</v>
      </c>
      <c r="G89" s="97">
        <f>_xll.qlInterestRateIndexValueDate(M89,F89)</f>
        <v>42248</v>
      </c>
      <c r="H89" s="97">
        <f>_xll.qlInterestRateIndexMaturity(M89,G89)</f>
        <v>46997</v>
      </c>
      <c r="I89" s="89">
        <f>_xll.qlIndexFixing(M89,F89,TRUE,AllTriggers)</f>
        <v>1.2059090244726942E-2</v>
      </c>
      <c r="J89" s="108" t="str">
        <f t="shared" si="8"/>
        <v>EUR3MSW13Y=</v>
      </c>
      <c r="K89" s="91"/>
      <c r="M89" s="59" t="str">
        <f>_xll.qlSwapIndex(,IborIndexFamily,D89,SettlementDays,Currency,Calendar,FixedLegTenor,FixedLegBDC,FixedLegDayCounter,IborIndex,DiscountingCurve,,Trigger)</f>
        <v>obj_0088f#0002</v>
      </c>
    </row>
    <row r="90" spans="2:17" x14ac:dyDescent="0.2">
      <c r="B90" s="53"/>
      <c r="C90" s="53"/>
      <c r="D90" s="96" t="s">
        <v>90</v>
      </c>
      <c r="E90" s="86" t="s">
        <v>115</v>
      </c>
      <c r="F90" s="97">
        <f t="shared" si="7"/>
        <v>42244</v>
      </c>
      <c r="G90" s="97">
        <f>_xll.qlInterestRateIndexValueDate(M90,F90)</f>
        <v>42248</v>
      </c>
      <c r="H90" s="97">
        <f>_xll.qlInterestRateIndexMaturity(M90,G90)</f>
        <v>47364</v>
      </c>
      <c r="I90" s="89">
        <f>_xll.qlIndexFixing(M90,F90,TRUE,AllTriggers)</f>
        <v>1.2662637599130755E-2</v>
      </c>
      <c r="J90" s="108" t="str">
        <f t="shared" si="8"/>
        <v>EUR3MSW14Y=</v>
      </c>
      <c r="K90" s="91"/>
      <c r="M90" s="59" t="str">
        <f>_xll.qlSwapIndex(,IborIndexFamily,D90,SettlementDays,Currency,Calendar,FixedLegTenor,FixedLegBDC,FixedLegDayCounter,IborIndex,DiscountingCurve,,Trigger)</f>
        <v>obj_008a5#0002</v>
      </c>
    </row>
    <row r="91" spans="2:17" x14ac:dyDescent="0.2">
      <c r="B91" s="53"/>
      <c r="C91" s="53"/>
      <c r="D91" s="96" t="s">
        <v>31</v>
      </c>
      <c r="E91" s="86" t="s">
        <v>115</v>
      </c>
      <c r="F91" s="97">
        <f t="shared" si="7"/>
        <v>42244</v>
      </c>
      <c r="G91" s="97">
        <f>_xll.qlInterestRateIndexValueDate(M91,F91)</f>
        <v>42248</v>
      </c>
      <c r="H91" s="97">
        <f>_xll.qlInterestRateIndexMaturity(M91,G91)</f>
        <v>47728</v>
      </c>
      <c r="I91" s="89">
        <f>_xll.qlIndexFixing(M91,F91,TRUE,AllTriggers)</f>
        <v>1.3169999999863872E-2</v>
      </c>
      <c r="J91" s="108" t="str">
        <f t="shared" si="8"/>
        <v>EUR3MSW15Y=</v>
      </c>
      <c r="K91" s="91" t="str">
        <f>Currency&amp;"AB"&amp;SUBSTITUTE(CurveTenor,"M","E")&amp;D91&amp;"=ICAP"</f>
        <v>EURAB3E15Y=ICAP</v>
      </c>
      <c r="M91" s="59" t="str">
        <f>_xll.qlSwapIndex(,IborIndexFamily,D91,SettlementDays,Currency,Calendar,FixedLegTenor,FixedLegBDC,FixedLegDayCounter,IborIndex,DiscountingCurve,,Trigger)</f>
        <v>obj_00925#0002</v>
      </c>
    </row>
    <row r="92" spans="2:17" x14ac:dyDescent="0.2">
      <c r="B92" s="53"/>
      <c r="C92" s="53"/>
      <c r="D92" s="96" t="s">
        <v>91</v>
      </c>
      <c r="E92" s="86" t="s">
        <v>115</v>
      </c>
      <c r="F92" s="97">
        <f t="shared" si="7"/>
        <v>42244</v>
      </c>
      <c r="G92" s="97">
        <f>_xll.qlInterestRateIndexValueDate(M92,F92)</f>
        <v>42248</v>
      </c>
      <c r="H92" s="97">
        <f>_xll.qlInterestRateIndexMaturity(M92,G92)</f>
        <v>48092</v>
      </c>
      <c r="I92" s="89">
        <f>_xll.qlIndexFixing(M92,F92,TRUE,AllTriggers)</f>
        <v>1.3597857343617275E-2</v>
      </c>
      <c r="J92" s="108" t="str">
        <f t="shared" si="8"/>
        <v>EUR3MSW16Y=</v>
      </c>
      <c r="K92" s="91"/>
      <c r="M92" s="59" t="str">
        <f>_xll.qlSwapIndex(,IborIndexFamily,D92,SettlementDays,Currency,Calendar,FixedLegTenor,FixedLegBDC,FixedLegDayCounter,IborIndex,DiscountingCurve,,Trigger)</f>
        <v>obj_0088c#0002</v>
      </c>
    </row>
    <row r="93" spans="2:17" x14ac:dyDescent="0.2">
      <c r="B93" s="53"/>
      <c r="C93" s="53"/>
      <c r="D93" s="96" t="s">
        <v>92</v>
      </c>
      <c r="E93" s="86" t="s">
        <v>115</v>
      </c>
      <c r="F93" s="97">
        <f t="shared" si="7"/>
        <v>42244</v>
      </c>
      <c r="G93" s="97">
        <f>_xll.qlInterestRateIndexValueDate(M93,F93)</f>
        <v>42248</v>
      </c>
      <c r="H93" s="97">
        <f>_xll.qlInterestRateIndexMaturity(M93,G93)</f>
        <v>48458</v>
      </c>
      <c r="I93" s="89">
        <f>_xll.qlIndexFixing(M93,F93,TRUE,AllTriggers)</f>
        <v>1.3957592541323702E-2</v>
      </c>
      <c r="J93" s="108" t="str">
        <f t="shared" si="8"/>
        <v>EUR3MSW17Y=</v>
      </c>
      <c r="K93" s="91"/>
      <c r="M93" s="59" t="str">
        <f>_xll.qlSwapIndex(,IborIndexFamily,D93,SettlementDays,Currency,Calendar,FixedLegTenor,FixedLegBDC,FixedLegDayCounter,IborIndex,DiscountingCurve,,Trigger)</f>
        <v>obj_008a6#0002</v>
      </c>
    </row>
    <row r="94" spans="2:17" x14ac:dyDescent="0.2">
      <c r="B94" s="53"/>
      <c r="C94" s="53"/>
      <c r="D94" s="96" t="s">
        <v>93</v>
      </c>
      <c r="E94" s="86" t="s">
        <v>115</v>
      </c>
      <c r="F94" s="97">
        <f t="shared" si="7"/>
        <v>42244</v>
      </c>
      <c r="G94" s="97">
        <f>_xll.qlInterestRateIndexValueDate(M94,F94)</f>
        <v>42248</v>
      </c>
      <c r="H94" s="97">
        <f>_xll.qlInterestRateIndexMaturity(M94,G94)</f>
        <v>48823</v>
      </c>
      <c r="I94" s="89">
        <f>_xll.qlIndexFixing(M94,F94,TRUE,AllTriggers)</f>
        <v>1.4248621367370597E-2</v>
      </c>
      <c r="J94" s="108" t="str">
        <f t="shared" si="8"/>
        <v>EUR3MSW18Y=</v>
      </c>
      <c r="K94" s="91"/>
      <c r="M94" s="59" t="str">
        <f>_xll.qlSwapIndex(,IborIndexFamily,D94,SettlementDays,Currency,Calendar,FixedLegTenor,FixedLegBDC,FixedLegDayCounter,IborIndex,DiscountingCurve,,Trigger)</f>
        <v>obj_0088e#0002</v>
      </c>
    </row>
    <row r="95" spans="2:17" x14ac:dyDescent="0.2">
      <c r="B95" s="53"/>
      <c r="C95" s="53"/>
      <c r="D95" s="96" t="s">
        <v>94</v>
      </c>
      <c r="E95" s="86" t="s">
        <v>115</v>
      </c>
      <c r="F95" s="97">
        <f t="shared" si="7"/>
        <v>42244</v>
      </c>
      <c r="G95" s="97">
        <f>_xll.qlInterestRateIndexValueDate(M95,F95)</f>
        <v>42248</v>
      </c>
      <c r="H95" s="97">
        <f>_xll.qlInterestRateIndexMaturity(M95,G95)</f>
        <v>49188</v>
      </c>
      <c r="I95" s="89">
        <f>_xll.qlIndexFixing(M95,F95,TRUE,AllTriggers)</f>
        <v>1.4480426495470759E-2</v>
      </c>
      <c r="J95" s="108" t="str">
        <f t="shared" si="8"/>
        <v>EUR3MSW19Y=</v>
      </c>
      <c r="K95" s="91"/>
      <c r="M95" s="59" t="str">
        <f>_xll.qlSwapIndex(,IborIndexFamily,D95,SettlementDays,Currency,Calendar,FixedLegTenor,FixedLegBDC,FixedLegDayCounter,IborIndex,DiscountingCurve,,Trigger)</f>
        <v>obj_00893#0002</v>
      </c>
    </row>
    <row r="96" spans="2:17" x14ac:dyDescent="0.2">
      <c r="B96" s="53"/>
      <c r="C96" s="53"/>
      <c r="D96" s="96" t="s">
        <v>95</v>
      </c>
      <c r="E96" s="86" t="s">
        <v>115</v>
      </c>
      <c r="F96" s="97">
        <f t="shared" si="7"/>
        <v>42244</v>
      </c>
      <c r="G96" s="97">
        <f>_xll.qlInterestRateIndexValueDate(M96,F96)</f>
        <v>42248</v>
      </c>
      <c r="H96" s="97">
        <f>_xll.qlInterestRateIndexMaturity(M96,G96)</f>
        <v>49555</v>
      </c>
      <c r="I96" s="89">
        <f>_xll.qlIndexFixing(M96,F96,TRUE,AllTriggers)</f>
        <v>1.4660000000700855E-2</v>
      </c>
      <c r="J96" s="108" t="str">
        <f t="shared" si="8"/>
        <v>EUR3MSW20Y=</v>
      </c>
      <c r="K96" s="91" t="str">
        <f>Currency&amp;"AB"&amp;SUBSTITUTE(CurveTenor,"M","E")&amp;D96&amp;"=ICAP"</f>
        <v>EURAB3E20Y=ICAP</v>
      </c>
      <c r="M96" s="59" t="str">
        <f>_xll.qlSwapIndex(,IborIndexFamily,D96,SettlementDays,Currency,Calendar,FixedLegTenor,FixedLegBDC,FixedLegDayCounter,IborIndex,DiscountingCurve,,Trigger)</f>
        <v>obj_0089d#0002</v>
      </c>
    </row>
    <row r="97" spans="2:13" x14ac:dyDescent="0.2">
      <c r="B97" s="53"/>
      <c r="C97" s="53"/>
      <c r="D97" s="96" t="s">
        <v>96</v>
      </c>
      <c r="E97" s="86" t="s">
        <v>115</v>
      </c>
      <c r="F97" s="97">
        <f t="shared" si="7"/>
        <v>42244</v>
      </c>
      <c r="G97" s="97">
        <f>_xll.qlInterestRateIndexValueDate(M97,F97)</f>
        <v>42248</v>
      </c>
      <c r="H97" s="97">
        <f>_xll.qlInterestRateIndexMaturity(M97,G97)</f>
        <v>49919</v>
      </c>
      <c r="I97" s="89">
        <f>_xll.qlIndexFixing(M97,F97,TRUE,AllTriggers)</f>
        <v>1.4793284853075999E-2</v>
      </c>
      <c r="J97" s="108" t="str">
        <f t="shared" si="8"/>
        <v>EUR3MSW21Y=</v>
      </c>
      <c r="K97" s="91"/>
      <c r="M97" s="59" t="str">
        <f>_xll.qlSwapIndex(,IborIndexFamily,D97,SettlementDays,Currency,Calendar,FixedLegTenor,FixedLegBDC,FixedLegDayCounter,IborIndex,DiscountingCurve,,Trigger)</f>
        <v>obj_008ed#0002</v>
      </c>
    </row>
    <row r="98" spans="2:13" x14ac:dyDescent="0.2">
      <c r="B98" s="53"/>
      <c r="C98" s="53"/>
      <c r="D98" s="96" t="s">
        <v>97</v>
      </c>
      <c r="E98" s="86" t="s">
        <v>115</v>
      </c>
      <c r="F98" s="97">
        <f t="shared" si="7"/>
        <v>42244</v>
      </c>
      <c r="G98" s="97">
        <f>_xll.qlInterestRateIndexValueDate(M98,F98)</f>
        <v>42248</v>
      </c>
      <c r="H98" s="97">
        <f>_xll.qlInterestRateIndexMaturity(M98,G98)</f>
        <v>50284</v>
      </c>
      <c r="I98" s="89">
        <f>_xll.qlIndexFixing(M98,F98,TRUE,AllTriggers)</f>
        <v>1.4887267856975615E-2</v>
      </c>
      <c r="J98" s="108" t="str">
        <f t="shared" si="8"/>
        <v>EUR3MSW22Y=</v>
      </c>
      <c r="K98" s="91"/>
      <c r="M98" s="59" t="str">
        <f>_xll.qlSwapIndex(,IborIndexFamily,D98,SettlementDays,Currency,Calendar,FixedLegTenor,FixedLegBDC,FixedLegDayCounter,IborIndex,DiscountingCurve,,Trigger)</f>
        <v>obj_008ac#0002</v>
      </c>
    </row>
    <row r="99" spans="2:13" x14ac:dyDescent="0.2">
      <c r="B99" s="53"/>
      <c r="C99" s="53"/>
      <c r="D99" s="96" t="s">
        <v>98</v>
      </c>
      <c r="E99" s="86" t="s">
        <v>115</v>
      </c>
      <c r="F99" s="97">
        <f t="shared" si="7"/>
        <v>42244</v>
      </c>
      <c r="G99" s="97">
        <f>_xll.qlInterestRateIndexValueDate(M99,F99)</f>
        <v>42248</v>
      </c>
      <c r="H99" s="97">
        <f>_xll.qlInterestRateIndexMaturity(M99,G99)</f>
        <v>50649</v>
      </c>
      <c r="I99" s="89">
        <f>_xll.qlIndexFixing(M99,F99,TRUE,AllTriggers)</f>
        <v>1.4952055315474101E-2</v>
      </c>
      <c r="J99" s="108" t="str">
        <f t="shared" si="8"/>
        <v>EUR3MSW23Y=</v>
      </c>
      <c r="K99" s="91"/>
      <c r="M99" s="59" t="str">
        <f>_xll.qlSwapIndex(,IborIndexFamily,D99,SettlementDays,Currency,Calendar,FixedLegTenor,FixedLegBDC,FixedLegDayCounter,IborIndex,DiscountingCurve,,Trigger)</f>
        <v>obj_008b2#0002</v>
      </c>
    </row>
    <row r="100" spans="2:13" x14ac:dyDescent="0.2">
      <c r="B100" s="53"/>
      <c r="C100" s="53"/>
      <c r="D100" s="96" t="s">
        <v>99</v>
      </c>
      <c r="E100" s="86" t="s">
        <v>115</v>
      </c>
      <c r="F100" s="97">
        <f t="shared" si="7"/>
        <v>42244</v>
      </c>
      <c r="G100" s="97">
        <f>_xll.qlInterestRateIndexValueDate(M100,F100)</f>
        <v>42248</v>
      </c>
      <c r="H100" s="97">
        <f>_xll.qlInterestRateIndexMaturity(M100,G100)</f>
        <v>51014</v>
      </c>
      <c r="I100" s="89">
        <f>_xll.qlIndexFixing(M100,F100,TRUE,AllTriggers)</f>
        <v>1.4996288567172094E-2</v>
      </c>
      <c r="J100" s="108" t="str">
        <f t="shared" si="8"/>
        <v>EUR3MSW24Y=</v>
      </c>
      <c r="K100" s="91"/>
      <c r="M100" s="59" t="str">
        <f>_xll.qlSwapIndex(,IborIndexFamily,D100,SettlementDays,Currency,Calendar,FixedLegTenor,FixedLegBDC,FixedLegDayCounter,IborIndex,DiscountingCurve,,Trigger)</f>
        <v>obj_008f7#0002</v>
      </c>
    </row>
    <row r="101" spans="2:13" x14ac:dyDescent="0.2">
      <c r="B101" s="53"/>
      <c r="C101" s="53"/>
      <c r="D101" s="96" t="s">
        <v>100</v>
      </c>
      <c r="E101" s="86" t="s">
        <v>115</v>
      </c>
      <c r="F101" s="97">
        <f t="shared" si="7"/>
        <v>42244</v>
      </c>
      <c r="G101" s="97">
        <f>_xll.qlInterestRateIndexValueDate(M101,F101)</f>
        <v>42248</v>
      </c>
      <c r="H101" s="97">
        <f>_xll.qlInterestRateIndexMaturity(M101,G101)</f>
        <v>51382</v>
      </c>
      <c r="I101" s="89">
        <f>_xll.qlIndexFixing(M101,F101,TRUE,AllTriggers)</f>
        <v>1.5030000000345604E-2</v>
      </c>
      <c r="J101" s="108" t="str">
        <f t="shared" si="8"/>
        <v>EUR3MSW25Y=</v>
      </c>
      <c r="K101" s="91" t="str">
        <f>Currency&amp;"AB"&amp;SUBSTITUTE(CurveTenor,"M","E")&amp;D101&amp;"=ICAP"</f>
        <v>EURAB3E25Y=ICAP</v>
      </c>
      <c r="M101" s="59" t="str">
        <f>_xll.qlSwapIndex(,IborIndexFamily,D101,SettlementDays,Currency,Calendar,FixedLegTenor,FixedLegBDC,FixedLegDayCounter,IborIndex,DiscountingCurve,,Trigger)</f>
        <v>obj_008f4#0002</v>
      </c>
    </row>
    <row r="102" spans="2:13" x14ac:dyDescent="0.2">
      <c r="B102" s="53"/>
      <c r="C102" s="53"/>
      <c r="D102" s="96" t="s">
        <v>101</v>
      </c>
      <c r="E102" s="86" t="s">
        <v>115</v>
      </c>
      <c r="F102" s="97">
        <f t="shared" si="7"/>
        <v>42244</v>
      </c>
      <c r="G102" s="97">
        <f>_xll.qlInterestRateIndexValueDate(M102,F102)</f>
        <v>42248</v>
      </c>
      <c r="H102" s="97">
        <f>_xll.qlInterestRateIndexMaturity(M102,G102)</f>
        <v>51746</v>
      </c>
      <c r="I102" s="89">
        <f>_xll.qlIndexFixing(M102,F102,TRUE,AllTriggers)</f>
        <v>1.5057173154529561E-2</v>
      </c>
      <c r="J102" s="108" t="str">
        <f t="shared" si="8"/>
        <v>EUR3MSW26Y=</v>
      </c>
      <c r="K102" s="91"/>
      <c r="M102" s="59" t="str">
        <f>_xll.qlSwapIndex(,IborIndexFamily,D102,SettlementDays,Currency,Calendar,FixedLegTenor,FixedLegBDC,FixedLegDayCounter,IborIndex,DiscountingCurve,,Trigger)</f>
        <v>obj_008c9#0002</v>
      </c>
    </row>
    <row r="103" spans="2:13" x14ac:dyDescent="0.2">
      <c r="B103" s="53"/>
      <c r="C103" s="53"/>
      <c r="D103" s="96" t="s">
        <v>102</v>
      </c>
      <c r="E103" s="86" t="s">
        <v>115</v>
      </c>
      <c r="F103" s="97">
        <f t="shared" si="7"/>
        <v>42244</v>
      </c>
      <c r="G103" s="97">
        <f>_xll.qlInterestRateIndexValueDate(M103,F103)</f>
        <v>42248</v>
      </c>
      <c r="H103" s="97">
        <f>_xll.qlInterestRateIndexMaturity(M103,G103)</f>
        <v>52110</v>
      </c>
      <c r="I103" s="89">
        <f>_xll.qlIndexFixing(M103,F103,TRUE,AllTriggers)</f>
        <v>1.5082175826261727E-2</v>
      </c>
      <c r="J103" s="108" t="str">
        <f t="shared" si="8"/>
        <v>EUR3MSW27Y=</v>
      </c>
      <c r="K103" s="91"/>
      <c r="M103" s="59" t="str">
        <f>_xll.qlSwapIndex(,IborIndexFamily,D103,SettlementDays,Currency,Calendar,FixedLegTenor,FixedLegBDC,FixedLegDayCounter,IborIndex,DiscountingCurve,,Trigger)</f>
        <v>obj_008b8#0002</v>
      </c>
    </row>
    <row r="104" spans="2:13" x14ac:dyDescent="0.2">
      <c r="B104" s="53"/>
      <c r="C104" s="53"/>
      <c r="D104" s="96" t="s">
        <v>103</v>
      </c>
      <c r="E104" s="86" t="s">
        <v>115</v>
      </c>
      <c r="F104" s="97">
        <f t="shared" si="7"/>
        <v>42244</v>
      </c>
      <c r="G104" s="97">
        <f>_xll.qlInterestRateIndexValueDate(M104,F104)</f>
        <v>42248</v>
      </c>
      <c r="H104" s="97">
        <f>_xll.qlInterestRateIndexMaturity(M104,G104)</f>
        <v>52475</v>
      </c>
      <c r="I104" s="89">
        <f>_xll.qlIndexFixing(M104,F104,TRUE,AllTriggers)</f>
        <v>1.5106530098529088E-2</v>
      </c>
      <c r="J104" s="108" t="str">
        <f t="shared" si="8"/>
        <v>EUR3MSW28Y=</v>
      </c>
      <c r="K104" s="91"/>
      <c r="M104" s="59" t="str">
        <f>_xll.qlSwapIndex(,IborIndexFamily,D104,SettlementDays,Currency,Calendar,FixedLegTenor,FixedLegBDC,FixedLegDayCounter,IborIndex,DiscountingCurve,,Trigger)</f>
        <v>obj_008e3#0002</v>
      </c>
    </row>
    <row r="105" spans="2:13" x14ac:dyDescent="0.2">
      <c r="B105" s="53"/>
      <c r="C105" s="53"/>
      <c r="D105" s="96" t="s">
        <v>104</v>
      </c>
      <c r="E105" s="86" t="s">
        <v>115</v>
      </c>
      <c r="F105" s="97">
        <f t="shared" si="7"/>
        <v>42244</v>
      </c>
      <c r="G105" s="97">
        <f>_xll.qlInterestRateIndexValueDate(M105,F105)</f>
        <v>42248</v>
      </c>
      <c r="H105" s="97">
        <f>_xll.qlInterestRateIndexMaturity(M105,G105)</f>
        <v>52841</v>
      </c>
      <c r="I105" s="89">
        <f>_xll.qlIndexFixing(M105,F105,TRUE,AllTriggers)</f>
        <v>1.5132809164706577E-2</v>
      </c>
      <c r="J105" s="108" t="str">
        <f t="shared" si="8"/>
        <v>EUR3MSW29Y=</v>
      </c>
      <c r="K105" s="91"/>
      <c r="M105" s="59" t="str">
        <f>_xll.qlSwapIndex(,IborIndexFamily,D105,SettlementDays,Currency,Calendar,FixedLegTenor,FixedLegBDC,FixedLegDayCounter,IborIndex,DiscountingCurve,,Trigger)</f>
        <v>obj_00890#0002</v>
      </c>
    </row>
    <row r="106" spans="2:13" x14ac:dyDescent="0.2">
      <c r="B106" s="53"/>
      <c r="C106" s="53"/>
      <c r="D106" s="96" t="s">
        <v>105</v>
      </c>
      <c r="E106" s="86" t="s">
        <v>115</v>
      </c>
      <c r="F106" s="97">
        <f t="shared" si="7"/>
        <v>42244</v>
      </c>
      <c r="G106" s="97">
        <f>_xll.qlInterestRateIndexValueDate(M106,F106)</f>
        <v>42248</v>
      </c>
      <c r="H106" s="97">
        <f>_xll.qlInterestRateIndexMaturity(M106,G106)</f>
        <v>53206</v>
      </c>
      <c r="I106" s="89">
        <f>_xll.qlIndexFixing(M106,F106,TRUE,AllTriggers)</f>
        <v>1.5159999999465193E-2</v>
      </c>
      <c r="J106" s="108" t="str">
        <f t="shared" si="8"/>
        <v>EUR3MSW30Y=</v>
      </c>
      <c r="K106" s="91" t="str">
        <f>Currency&amp;"AB"&amp;SUBSTITUTE(CurveTenor,"M","E")&amp;D106&amp;"=ICAP"</f>
        <v>EURAB3E30Y=ICAP</v>
      </c>
      <c r="M106" s="59" t="str">
        <f>_xll.qlSwapIndex(,IborIndexFamily,D106,SettlementDays,Currency,Calendar,FixedLegTenor,FixedLegBDC,FixedLegDayCounter,IborIndex,DiscountingCurve,,Trigger)</f>
        <v>obj_00922#0002</v>
      </c>
    </row>
    <row r="107" spans="2:13" x14ac:dyDescent="0.2">
      <c r="B107" s="53"/>
      <c r="C107" s="53"/>
      <c r="D107" s="96" t="s">
        <v>116</v>
      </c>
      <c r="E107" s="86" t="s">
        <v>115</v>
      </c>
      <c r="F107" s="97">
        <f t="shared" si="7"/>
        <v>42244</v>
      </c>
      <c r="G107" s="97">
        <f>_xll.qlInterestRateIndexValueDate(M107,F107)</f>
        <v>42248</v>
      </c>
      <c r="H107" s="97">
        <f>_xll.qlInterestRateIndexMaturity(M107,G107)</f>
        <v>53573</v>
      </c>
      <c r="I107" s="89">
        <f>_xll.qlIndexFixing(M107,F107,TRUE,AllTriggers)</f>
        <v>1.5190376359816606E-2</v>
      </c>
      <c r="J107" s="108" t="str">
        <f t="shared" si="8"/>
        <v>EUR3MSW31Y=</v>
      </c>
      <c r="K107" s="91"/>
      <c r="M107" s="59" t="str">
        <f>_xll.qlSwapIndex(,IborIndexFamily,D107,SettlementDays,Currency,Calendar,FixedLegTenor,FixedLegBDC,FixedLegDayCounter,IborIndex,DiscountingCurve,,Trigger)</f>
        <v>obj_0089b#0002</v>
      </c>
    </row>
    <row r="108" spans="2:13" x14ac:dyDescent="0.2">
      <c r="B108" s="53"/>
      <c r="C108" s="53"/>
      <c r="D108" s="96" t="s">
        <v>117</v>
      </c>
      <c r="E108" s="86" t="s">
        <v>115</v>
      </c>
      <c r="F108" s="97">
        <f t="shared" si="7"/>
        <v>42244</v>
      </c>
      <c r="G108" s="97">
        <f>_xll.qlInterestRateIndexValueDate(M108,F108)</f>
        <v>42248</v>
      </c>
      <c r="H108" s="97">
        <f>_xll.qlInterestRateIndexMaturity(M108,G108)</f>
        <v>53937</v>
      </c>
      <c r="I108" s="89">
        <f>_xll.qlIndexFixing(M108,F108,TRUE,AllTriggers)</f>
        <v>1.5222510272288728E-2</v>
      </c>
      <c r="J108" s="108" t="str">
        <f t="shared" si="8"/>
        <v>EUR3MSW32Y=</v>
      </c>
      <c r="K108" s="91"/>
      <c r="M108" s="59" t="str">
        <f>_xll.qlSwapIndex(,IborIndexFamily,D108,SettlementDays,Currency,Calendar,FixedLegTenor,FixedLegBDC,FixedLegDayCounter,IborIndex,DiscountingCurve,,Trigger)</f>
        <v>obj_008c6#0002</v>
      </c>
    </row>
    <row r="109" spans="2:13" x14ac:dyDescent="0.2">
      <c r="B109" s="53"/>
      <c r="C109" s="53"/>
      <c r="D109" s="96" t="s">
        <v>118</v>
      </c>
      <c r="E109" s="86" t="s">
        <v>115</v>
      </c>
      <c r="F109" s="97">
        <f t="shared" si="7"/>
        <v>42244</v>
      </c>
      <c r="G109" s="97">
        <f>_xll.qlInterestRateIndexValueDate(M109,F109)</f>
        <v>42248</v>
      </c>
      <c r="H109" s="97">
        <f>_xll.qlInterestRateIndexMaturity(M109,G109)</f>
        <v>54302</v>
      </c>
      <c r="I109" s="89">
        <f>_xll.qlIndexFixing(M109,F109,TRUE,AllTriggers)</f>
        <v>1.5256198110108737E-2</v>
      </c>
      <c r="J109" s="108" t="str">
        <f t="shared" si="8"/>
        <v>EUR3MSW33Y=</v>
      </c>
      <c r="K109" s="91"/>
      <c r="M109" s="59" t="str">
        <f>_xll.qlSwapIndex(,IborIndexFamily,D109,SettlementDays,Currency,Calendar,FixedLegTenor,FixedLegBDC,FixedLegDayCounter,IborIndex,DiscountingCurve,,Trigger)</f>
        <v>obj_008d5#0002</v>
      </c>
    </row>
    <row r="110" spans="2:13" x14ac:dyDescent="0.2">
      <c r="B110" s="53"/>
      <c r="C110" s="53"/>
      <c r="D110" s="96" t="s">
        <v>119</v>
      </c>
      <c r="E110" s="86" t="s">
        <v>115</v>
      </c>
      <c r="F110" s="97">
        <f t="shared" si="7"/>
        <v>42244</v>
      </c>
      <c r="G110" s="97">
        <f>_xll.qlInterestRateIndexValueDate(M110,F110)</f>
        <v>42248</v>
      </c>
      <c r="H110" s="97">
        <f>_xll.qlInterestRateIndexMaturity(M110,G110)</f>
        <v>54667</v>
      </c>
      <c r="I110" s="89">
        <f>_xll.qlIndexFixing(M110,F110,TRUE,AllTriggers)</f>
        <v>1.5287931260398978E-2</v>
      </c>
      <c r="J110" s="108" t="str">
        <f t="shared" si="8"/>
        <v>EUR3MSW34Y=</v>
      </c>
      <c r="K110" s="91"/>
      <c r="M110" s="59" t="str">
        <f>_xll.qlSwapIndex(,IborIndexFamily,D110,SettlementDays,Currency,Calendar,FixedLegTenor,FixedLegBDC,FixedLegDayCounter,IborIndex,DiscountingCurve,,Trigger)</f>
        <v>obj_008c3#0002</v>
      </c>
    </row>
    <row r="111" spans="2:13" x14ac:dyDescent="0.2">
      <c r="B111" s="53"/>
      <c r="C111" s="53"/>
      <c r="D111" s="96" t="s">
        <v>106</v>
      </c>
      <c r="E111" s="86" t="s">
        <v>115</v>
      </c>
      <c r="F111" s="97">
        <f t="shared" si="7"/>
        <v>42244</v>
      </c>
      <c r="G111" s="97">
        <f>_xll.qlInterestRateIndexValueDate(M111,F111)</f>
        <v>42248</v>
      </c>
      <c r="H111" s="97">
        <f>_xll.qlInterestRateIndexMaturity(M111,G111)</f>
        <v>55032</v>
      </c>
      <c r="I111" s="89">
        <f>_xll.qlIndexFixing(M111,F111,TRUE,AllTriggers)</f>
        <v>1.5317261197490476E-2</v>
      </c>
      <c r="J111" s="108" t="str">
        <f t="shared" si="8"/>
        <v>EUR3MSW35Y=</v>
      </c>
      <c r="K111" s="91"/>
      <c r="M111" s="59" t="str">
        <f>_xll.qlSwapIndex(,IborIndexFamily,D111,SettlementDays,Currency,Calendar,FixedLegTenor,FixedLegBDC,FixedLegDayCounter,IborIndex,DiscountingCurve,,Trigger)</f>
        <v>obj_00917#0002</v>
      </c>
    </row>
    <row r="112" spans="2:13" x14ac:dyDescent="0.2">
      <c r="B112" s="53"/>
      <c r="C112" s="53"/>
      <c r="D112" s="96" t="s">
        <v>120</v>
      </c>
      <c r="E112" s="86" t="s">
        <v>115</v>
      </c>
      <c r="F112" s="97">
        <f t="shared" si="7"/>
        <v>42244</v>
      </c>
      <c r="G112" s="97">
        <f>_xll.qlInterestRateIndexValueDate(M112,F112)</f>
        <v>42248</v>
      </c>
      <c r="H112" s="97">
        <f>_xll.qlInterestRateIndexMaturity(M112,G112)</f>
        <v>55397</v>
      </c>
      <c r="I112" s="89">
        <f>_xll.qlIndexFixing(M112,F112,TRUE,AllTriggers)</f>
        <v>1.5342773536738677E-2</v>
      </c>
      <c r="J112" s="108" t="str">
        <f t="shared" si="8"/>
        <v>EUR3MSW36Y=</v>
      </c>
      <c r="K112" s="91"/>
      <c r="M112" s="59" t="str">
        <f>_xll.qlSwapIndex(,IborIndexFamily,D112,SettlementDays,Currency,Calendar,FixedLegTenor,FixedLegBDC,FixedLegDayCounter,IborIndex,DiscountingCurve,,Trigger)</f>
        <v>obj_008e9#0002</v>
      </c>
    </row>
    <row r="113" spans="2:13" x14ac:dyDescent="0.2">
      <c r="B113" s="53"/>
      <c r="C113" s="53"/>
      <c r="D113" s="96" t="s">
        <v>121</v>
      </c>
      <c r="E113" s="86" t="s">
        <v>115</v>
      </c>
      <c r="F113" s="97">
        <f t="shared" si="7"/>
        <v>42244</v>
      </c>
      <c r="G113" s="97">
        <f>_xll.qlInterestRateIndexValueDate(M113,F113)</f>
        <v>42248</v>
      </c>
      <c r="H113" s="97">
        <f>_xll.qlInterestRateIndexMaturity(M113,G113)</f>
        <v>55764</v>
      </c>
      <c r="I113" s="89">
        <f>_xll.qlIndexFixing(M113,F113,TRUE,AllTriggers)</f>
        <v>1.5364007513394343E-2</v>
      </c>
      <c r="J113" s="108" t="str">
        <f t="shared" si="8"/>
        <v>EUR3MSW37Y=</v>
      </c>
      <c r="K113" s="91"/>
      <c r="M113" s="59" t="str">
        <f>_xll.qlSwapIndex(,IborIndexFamily,D113,SettlementDays,Currency,Calendar,FixedLegTenor,FixedLegBDC,FixedLegDayCounter,IborIndex,DiscountingCurve,,Trigger)</f>
        <v>obj_008e7#0002</v>
      </c>
    </row>
    <row r="114" spans="2:13" x14ac:dyDescent="0.2">
      <c r="B114" s="53"/>
      <c r="C114" s="53"/>
      <c r="D114" s="96" t="s">
        <v>122</v>
      </c>
      <c r="E114" s="86" t="s">
        <v>115</v>
      </c>
      <c r="F114" s="97">
        <f t="shared" si="7"/>
        <v>42244</v>
      </c>
      <c r="G114" s="97">
        <f>_xll.qlInterestRateIndexValueDate(M114,F114)</f>
        <v>42248</v>
      </c>
      <c r="H114" s="97">
        <f>_xll.qlInterestRateIndexMaturity(M114,G114)</f>
        <v>56128</v>
      </c>
      <c r="I114" s="89">
        <f>_xll.qlIndexFixing(M114,F114,TRUE,AllTriggers)</f>
        <v>1.5377667025707647E-2</v>
      </c>
      <c r="J114" s="108" t="str">
        <f t="shared" si="8"/>
        <v>EUR3MSW38Y=</v>
      </c>
      <c r="K114" s="91"/>
      <c r="M114" s="59" t="str">
        <f>_xll.qlSwapIndex(,IborIndexFamily,D114,SettlementDays,Currency,Calendar,FixedLegTenor,FixedLegBDC,FixedLegDayCounter,IborIndex,DiscountingCurve,,Trigger)</f>
        <v>obj_008dc#0002</v>
      </c>
    </row>
    <row r="115" spans="2:13" x14ac:dyDescent="0.2">
      <c r="B115" s="53"/>
      <c r="C115" s="53"/>
      <c r="D115" s="96" t="s">
        <v>123</v>
      </c>
      <c r="E115" s="86" t="s">
        <v>115</v>
      </c>
      <c r="F115" s="97">
        <f t="shared" si="7"/>
        <v>42244</v>
      </c>
      <c r="G115" s="97">
        <f>_xll.qlInterestRateIndexValueDate(M115,F115)</f>
        <v>42248</v>
      </c>
      <c r="H115" s="97">
        <f>_xll.qlInterestRateIndexMaturity(M115,G115)</f>
        <v>56493</v>
      </c>
      <c r="I115" s="89">
        <f>_xll.qlIndexFixing(M115,F115,TRUE,AllTriggers)</f>
        <v>1.5383453591251907E-2</v>
      </c>
      <c r="J115" s="108" t="str">
        <f t="shared" si="8"/>
        <v>EUR3MSW39Y=</v>
      </c>
      <c r="K115" s="91"/>
      <c r="M115" s="59" t="str">
        <f>_xll.qlSwapIndex(,IborIndexFamily,D115,SettlementDays,Currency,Calendar,FixedLegTenor,FixedLegBDC,FixedLegDayCounter,IborIndex,DiscountingCurve,,Trigger)</f>
        <v>obj_008ee#0002</v>
      </c>
    </row>
    <row r="116" spans="2:13" x14ac:dyDescent="0.2">
      <c r="B116" s="53"/>
      <c r="C116" s="53"/>
      <c r="D116" s="96" t="s">
        <v>107</v>
      </c>
      <c r="E116" s="86" t="s">
        <v>115</v>
      </c>
      <c r="F116" s="97">
        <f t="shared" si="7"/>
        <v>42244</v>
      </c>
      <c r="G116" s="97">
        <f>_xll.qlInterestRateIndexValueDate(M116,F116)</f>
        <v>42248</v>
      </c>
      <c r="H116" s="97">
        <f>_xll.qlInterestRateIndexMaturity(M116,G116)</f>
        <v>56858</v>
      </c>
      <c r="I116" s="89">
        <f>_xll.qlIndexFixing(M116,F116,TRUE,AllTriggers)</f>
        <v>1.5380000000182628E-2</v>
      </c>
      <c r="J116" s="108" t="str">
        <f t="shared" si="8"/>
        <v>EUR3MSW40Y=</v>
      </c>
      <c r="K116" s="91" t="str">
        <f>Currency&amp;"AB"&amp;SUBSTITUTE(CurveTenor,"M","E")&amp;D116&amp;"=ICAP"</f>
        <v>EURAB3E40Y=ICAP</v>
      </c>
      <c r="M116" s="59" t="str">
        <f>_xll.qlSwapIndex(,IborIndexFamily,D116,SettlementDays,Currency,Calendar,FixedLegTenor,FixedLegBDC,FixedLegDayCounter,IborIndex,DiscountingCurve,,Trigger)</f>
        <v>obj_008da#0002</v>
      </c>
    </row>
    <row r="117" spans="2:13" x14ac:dyDescent="0.2">
      <c r="B117" s="53"/>
      <c r="C117" s="53"/>
      <c r="D117" s="96" t="s">
        <v>108</v>
      </c>
      <c r="E117" s="86" t="s">
        <v>115</v>
      </c>
      <c r="F117" s="97">
        <f t="shared" si="7"/>
        <v>42244</v>
      </c>
      <c r="G117" s="97">
        <f>_xll.qlInterestRateIndexValueDate(M117,F117)</f>
        <v>42248</v>
      </c>
      <c r="H117" s="97">
        <f>_xll.qlInterestRateIndexMaturity(M117,G117)</f>
        <v>60511</v>
      </c>
      <c r="I117" s="89">
        <f>_xll.qlIndexFixing(M117,F117,TRUE,AllTriggers)</f>
        <v>1.5049999999936101E-2</v>
      </c>
      <c r="J117" s="108" t="str">
        <f t="shared" si="8"/>
        <v>EUR3MSW50Y=</v>
      </c>
      <c r="K117" s="91" t="str">
        <f>Currency&amp;"AB"&amp;SUBSTITUTE(CurveTenor,"M","E")&amp;D117&amp;"=ICAP"</f>
        <v>EURAB3E50Y=ICAP</v>
      </c>
      <c r="M117" s="59" t="str">
        <f>_xll.qlSwapIndex(,IborIndexFamily,D117,SettlementDays,Currency,Calendar,FixedLegTenor,FixedLegBDC,FixedLegDayCounter,IborIndex,DiscountingCurve,,Trigger)</f>
        <v>obj_00907#0002</v>
      </c>
    </row>
    <row r="118" spans="2:13" x14ac:dyDescent="0.2">
      <c r="B118" s="54"/>
      <c r="C118" s="54"/>
      <c r="D118" s="99" t="s">
        <v>109</v>
      </c>
      <c r="E118" s="87" t="s">
        <v>115</v>
      </c>
      <c r="F118" s="107">
        <f t="shared" si="7"/>
        <v>42244</v>
      </c>
      <c r="G118" s="107">
        <f>_xll.qlInterestRateIndexValueDate(M118,F118)</f>
        <v>42248</v>
      </c>
      <c r="H118" s="107">
        <f>_xll.qlInterestRateIndexMaturity(M118,G118)</f>
        <v>64164</v>
      </c>
      <c r="I118" s="101">
        <f>_xll.qlIndexFixing(M118,F118,TRUE,AllTriggers)</f>
        <v>1.4939999999981333E-2</v>
      </c>
      <c r="J118" s="109" t="str">
        <f t="shared" si="8"/>
        <v>EUR3MSW60Y=</v>
      </c>
      <c r="K118" s="92" t="str">
        <f>Currency&amp;"AB"&amp;SUBSTITUTE(CurveTenor,"M","E")&amp;D118&amp;"=ICAP"</f>
        <v>EURAB3E60Y=ICAP</v>
      </c>
      <c r="M118" s="65" t="str">
        <f>_xll.qlSwapIndex(,IborIndexFamily,D118,SettlementDays,Currency,Calendar,FixedLegTenor,FixedLegBDC,FixedLegDayCounter,IborIndex,DiscountingCurve,,Trigger)</f>
        <v>obj_00881#0002</v>
      </c>
    </row>
    <row r="119" spans="2:13" x14ac:dyDescent="0.2">
      <c r="B119" s="3"/>
      <c r="C119" s="3"/>
    </row>
    <row r="120" spans="2:13" x14ac:dyDescent="0.2">
      <c r="B120" s="3"/>
      <c r="C120" s="3"/>
    </row>
    <row r="121" spans="2:13" x14ac:dyDescent="0.2">
      <c r="B121" s="3"/>
      <c r="C121" s="3"/>
    </row>
    <row r="122" spans="2:13" x14ac:dyDescent="0.2">
      <c r="B122" s="3"/>
      <c r="C122" s="3"/>
    </row>
    <row r="123" spans="2:13" x14ac:dyDescent="0.2">
      <c r="B123" s="3"/>
      <c r="C123" s="3"/>
    </row>
    <row r="124" spans="2:13" x14ac:dyDescent="0.2">
      <c r="B124" s="3"/>
      <c r="C124" s="3"/>
    </row>
    <row r="125" spans="2:13" x14ac:dyDescent="0.2">
      <c r="B125" s="3"/>
      <c r="C125" s="3"/>
    </row>
    <row r="126" spans="2:13" x14ac:dyDescent="0.2">
      <c r="B126" s="3"/>
      <c r="C126" s="3"/>
    </row>
    <row r="127" spans="2:13" x14ac:dyDescent="0.2">
      <c r="B127" s="3"/>
      <c r="C127" s="3"/>
    </row>
    <row r="128" spans="2:13" x14ac:dyDescent="0.2">
      <c r="B128" s="3"/>
      <c r="C128" s="3"/>
    </row>
    <row r="129" spans="2:3" x14ac:dyDescent="0.2">
      <c r="B129" s="3"/>
      <c r="C129" s="3"/>
    </row>
    <row r="130" spans="2:3" x14ac:dyDescent="0.2">
      <c r="B130" s="3"/>
      <c r="C130" s="3"/>
    </row>
    <row r="131" spans="2:3" x14ac:dyDescent="0.2">
      <c r="B131" s="3"/>
      <c r="C131" s="3"/>
    </row>
    <row r="132" spans="2:3" x14ac:dyDescent="0.2">
      <c r="B132" s="3"/>
      <c r="C132" s="3"/>
    </row>
    <row r="133" spans="2:3" x14ac:dyDescent="0.2">
      <c r="B133" s="3"/>
      <c r="C133" s="3"/>
    </row>
    <row r="134" spans="2:3" x14ac:dyDescent="0.2">
      <c r="B134" s="3"/>
      <c r="C134" s="3"/>
    </row>
    <row r="135" spans="2:3" x14ac:dyDescent="0.2">
      <c r="B135" s="3"/>
      <c r="C135" s="3"/>
    </row>
    <row r="136" spans="2:3" x14ac:dyDescent="0.2">
      <c r="B136" s="3"/>
      <c r="C136" s="3"/>
    </row>
    <row r="137" spans="2:3" x14ac:dyDescent="0.2">
      <c r="B137" s="3"/>
      <c r="C137" s="3"/>
    </row>
    <row r="138" spans="2:3" x14ac:dyDescent="0.2">
      <c r="B138" s="3"/>
      <c r="C138" s="3"/>
    </row>
    <row r="139" spans="2:3" x14ac:dyDescent="0.2">
      <c r="B139" s="3"/>
      <c r="C139" s="3"/>
    </row>
    <row r="140" spans="2:3" x14ac:dyDescent="0.2">
      <c r="B140" s="3"/>
      <c r="C140" s="3"/>
    </row>
    <row r="141" spans="2:3" x14ac:dyDescent="0.2">
      <c r="B141" s="3"/>
      <c r="C141" s="3"/>
    </row>
    <row r="142" spans="2:3" x14ac:dyDescent="0.2">
      <c r="B142" s="3"/>
      <c r="C142" s="3"/>
    </row>
    <row r="143" spans="2:3" x14ac:dyDescent="0.2">
      <c r="B143" s="3"/>
      <c r="C143" s="3"/>
    </row>
    <row r="144" spans="2: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42244</v>
      </c>
      <c r="G8" s="32">
        <f>_xll.qlInterestRateIndexValueDate(M8,F8)</f>
        <v>42248</v>
      </c>
      <c r="H8" s="32">
        <f>_xll.qlInterestRateIndexMaturity(M8,G8)</f>
        <v>42249</v>
      </c>
      <c r="I8" s="24">
        <f>_xll.qlIndexFixing(M8,F8,TRUE,AllTriggers)</f>
        <v>3.8679310882194784E-4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obj_008cb#0000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42244</v>
      </c>
      <c r="G9" s="32">
        <f>_xll.qlInterestRateIndexValueDate(M9,F9)</f>
        <v>42248</v>
      </c>
      <c r="H9" s="32">
        <f>_xll.qlInterestRateIndexMaturity(M9,G9)</f>
        <v>42255</v>
      </c>
      <c r="I9" s="24">
        <f>_xll.qlIndexFixing(M9,F9,TRUE,AllTriggers)</f>
        <v>3.8679435557322146E-4</v>
      </c>
      <c r="J9" s="24" t="str">
        <f t="shared" si="1"/>
        <v>EUR6MDPSW=</v>
      </c>
      <c r="K9" s="24"/>
      <c r="L9" s="27"/>
      <c r="M9" s="17" t="str">
        <f>_xll.qlEuribor(,D9,YieldCurve,,Trigger)</f>
        <v>obj_0086b#0000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42244</v>
      </c>
      <c r="G10" s="32">
        <f>_xll.qlInterestRateIndexValueDate(M10,F10)</f>
        <v>42248</v>
      </c>
      <c r="H10" s="32">
        <f>_xll.qlInterestRateIndexMaturity(M10,G10)</f>
        <v>42262</v>
      </c>
      <c r="I10" s="24">
        <f>_xll.qlIndexFixing(M10,F10,TRUE,AllTriggers)</f>
        <v>3.8679581011256758E-4</v>
      </c>
      <c r="J10" s="24" t="str">
        <f t="shared" si="1"/>
        <v>EUR6MDP2W=</v>
      </c>
      <c r="K10" s="24"/>
      <c r="L10" s="27"/>
      <c r="M10" s="17" t="str">
        <f>_xll.qlEuribor(,D10,YieldCurve,,Trigger)</f>
        <v>obj_00861#0000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42244</v>
      </c>
      <c r="G11" s="32">
        <f>_xll.qlInterestRateIndexValueDate(M11,F11)</f>
        <v>42248</v>
      </c>
      <c r="H11" s="32">
        <f>_xll.qlInterestRateIndexMaturity(M11,G11)</f>
        <v>42269</v>
      </c>
      <c r="I11" s="24">
        <f>_xll.qlIndexFixing(M11,F11,TRUE,AllTriggers)</f>
        <v>3.8679726465572017E-4</v>
      </c>
      <c r="J11" s="24" t="str">
        <f t="shared" si="1"/>
        <v>EUR6MDP3W=</v>
      </c>
      <c r="K11" s="24"/>
      <c r="L11" s="27"/>
      <c r="M11" s="17" t="str">
        <f>_xll.qlEuribor(,D11,YieldCurve,,Trigger)</f>
        <v>obj_00869#0000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42244</v>
      </c>
      <c r="G12" s="32">
        <f>_xll.qlInterestRateIndexValueDate(M12,F12)</f>
        <v>42248</v>
      </c>
      <c r="H12" s="32">
        <f>_xll.qlInterestRateIndexMaturity(M12,G12)</f>
        <v>42278</v>
      </c>
      <c r="I12" s="24">
        <f>_xll.qlIndexFixing(M12,F12,TRUE,AllTriggers)</f>
        <v>4.1200000000163328E-4</v>
      </c>
      <c r="J12" s="24" t="str">
        <f t="shared" si="1"/>
        <v>EUR6MDP1M=</v>
      </c>
      <c r="K12" s="24"/>
      <c r="L12" s="27"/>
      <c r="M12" s="17" t="str">
        <f>_xll.qlEuribor(,D12,YieldCurve,,Trigger)</f>
        <v>obj_00867#0000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42244</v>
      </c>
      <c r="G13" s="32">
        <f>_xll.qlInterestRateIndexValueDate(M13,F13)</f>
        <v>42248</v>
      </c>
      <c r="H13" s="32">
        <f>_xll.qlInterestRateIndexMaturity(M13,G13)</f>
        <v>42310</v>
      </c>
      <c r="I13" s="24">
        <f>_xll.qlIndexFixing(M13,F13,TRUE,AllTriggers)</f>
        <v>3.7400000000061933E-4</v>
      </c>
      <c r="J13" s="24" t="str">
        <f t="shared" si="1"/>
        <v>EUR6MDP2M=</v>
      </c>
      <c r="K13" s="24"/>
      <c r="L13" s="27"/>
      <c r="M13" s="17" t="str">
        <f>_xll.qlEuribor(,D13,YieldCurve,,Trigger)</f>
        <v>obj_00868#0000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42244</v>
      </c>
      <c r="G14" s="32">
        <f>_xll.qlInterestRateIndexValueDate(M14,F14)</f>
        <v>42248</v>
      </c>
      <c r="H14" s="32">
        <f>_xll.qlInterestRateIndexMaturity(M14,G14)</f>
        <v>42339</v>
      </c>
      <c r="I14" s="24">
        <f>_xll.qlIndexFixing(M14,F14,TRUE,AllTriggers)</f>
        <v>3.9299999999968023E-4</v>
      </c>
      <c r="J14" s="24" t="str">
        <f t="shared" si="1"/>
        <v>EUR6MDP3M=</v>
      </c>
      <c r="K14" s="24"/>
      <c r="L14" s="27"/>
      <c r="M14" s="17" t="str">
        <f>_xll.qlEuribor(,D14,YieldCurve,,Trigger)</f>
        <v>obj_00866#0000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42244</v>
      </c>
      <c r="G15" s="32">
        <f>_xll.qlInterestRateIndexValueDate(M15,F15)</f>
        <v>42248</v>
      </c>
      <c r="H15" s="32">
        <f>_xll.qlInterestRateIndexMaturity(M15,G15)</f>
        <v>42373</v>
      </c>
      <c r="I15" s="24">
        <f>_xll.qlIndexFixing(M15,F15,TRUE,AllTriggers)</f>
        <v>3.7600000000054479E-4</v>
      </c>
      <c r="J15" s="24" t="str">
        <f t="shared" si="1"/>
        <v>EUR6MDP4M=</v>
      </c>
      <c r="K15" s="24"/>
      <c r="L15" s="27"/>
      <c r="M15" s="17" t="str">
        <f>_xll.qlEuribor(,D15,YieldCurve,,Trigger)</f>
        <v>obj_00862#0000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42244</v>
      </c>
      <c r="G16" s="32">
        <f>_xll.qlInterestRateIndexValueDate(M16,F16)</f>
        <v>42248</v>
      </c>
      <c r="H16" s="32">
        <f>_xll.qlInterestRateIndexMaturity(M16,G16)</f>
        <v>42401</v>
      </c>
      <c r="I16" s="24">
        <f>_xll.qlIndexFixing(M16,F16,TRUE,AllTriggers)</f>
        <v>3.7999999999982492E-4</v>
      </c>
      <c r="J16" s="24" t="str">
        <f t="shared" si="1"/>
        <v>EUR6MDP5M=</v>
      </c>
      <c r="K16" s="24"/>
      <c r="L16" s="27"/>
      <c r="M16" s="17" t="str">
        <f>_xll.qlEuribor(,D16,YieldCurve,,Trigger)</f>
        <v>obj_0086d#0000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42244</v>
      </c>
      <c r="G17" s="32">
        <f>_xll.qlInterestRateIndexValueDate(IborIndex,F17)</f>
        <v>42248</v>
      </c>
      <c r="H17" s="32">
        <f>_xll.qlInterestRateIndexMaturity(IborIndex,G17)</f>
        <v>42430</v>
      </c>
      <c r="I17" s="24">
        <f>_xll.qlIndexFixing(IborIndex,F17,TRUE,AllTriggers)</f>
        <v>3.7300000000025198E-4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52" t="s">
        <v>68</v>
      </c>
      <c r="E24" s="15" t="s">
        <v>67</v>
      </c>
      <c r="F24" s="31">
        <f>_xll.qlInterestRateIndexFixingDate(IborIndex,G24)</f>
        <v>42276</v>
      </c>
      <c r="G24" s="70">
        <f>_xll.qlCalendarAdvance(Calendar,SettlementDate,B24&amp;"M","mf",TRUE)</f>
        <v>42278</v>
      </c>
      <c r="H24" s="31">
        <f>_xll.qlInterestRateIndexMaturity(IborIndex,G24)</f>
        <v>42461</v>
      </c>
      <c r="I24" s="25">
        <f>_xll.qlIndexFixing(IborIndex,F24,TRUE,AllTriggers)</f>
        <v>3.8999999999991228E-4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53" t="s">
        <v>69</v>
      </c>
      <c r="E25" s="16" t="s">
        <v>67</v>
      </c>
      <c r="F25" s="32">
        <f>_xll.qlInterestRateIndexFixingDate(IborIndex,G25)</f>
        <v>42306</v>
      </c>
      <c r="G25" s="61">
        <f>_xll.qlCalendarAdvance(Calendar,SettlementDate,B25&amp;"M","mf",TRUE)</f>
        <v>42310</v>
      </c>
      <c r="H25" s="32">
        <f>_xll.qlInterestRateIndexMaturity(IborIndex,G25)</f>
        <v>42492</v>
      </c>
      <c r="I25" s="24">
        <f>_xll.qlIndexFixing(IborIndex,F25,TRUE,AllTriggers)</f>
        <v>3.9999999999998522E-4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53" t="s">
        <v>22</v>
      </c>
      <c r="E26" s="16" t="s">
        <v>67</v>
      </c>
      <c r="F26" s="61">
        <f>_xll.qlInterestRateIndexFixingDate(IborIndex,G26)</f>
        <v>42335</v>
      </c>
      <c r="G26" s="61">
        <f>_xll.qlCalendarAdvance(Calendar,SettlementDate,B26&amp;"M","mf",TRUE)</f>
        <v>42339</v>
      </c>
      <c r="H26" s="61">
        <f>_xll.qlInterestRateIndexMaturity(IborIndex,G26)</f>
        <v>42522</v>
      </c>
      <c r="I26" s="68">
        <f>_xll.qlIndexFixing(IborIndex,F26,TRUE,AllTriggers)</f>
        <v>4.1999999976386068E-4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53" t="s">
        <v>70</v>
      </c>
      <c r="E27" s="16" t="s">
        <v>67</v>
      </c>
      <c r="F27" s="61">
        <f>_xll.qlInterestRateIndexFixingDate(IborIndex,G27)</f>
        <v>42368</v>
      </c>
      <c r="G27" s="61">
        <f>_xll.qlCalendarAdvance(Calendar,SettlementDate,B27&amp;"M","mf",TRUE)</f>
        <v>42373</v>
      </c>
      <c r="H27" s="61">
        <f>_xll.qlInterestRateIndexMaturity(IborIndex,G27)</f>
        <v>42555</v>
      </c>
      <c r="I27" s="68">
        <f>_xll.qlIndexFixing(IborIndex,F27,TRUE,AllTriggers)</f>
        <v>4.5000000000009317E-4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53" t="s">
        <v>71</v>
      </c>
      <c r="E28" s="16" t="s">
        <v>67</v>
      </c>
      <c r="F28" s="61">
        <f>_xll.qlInterestRateIndexFixingDate(IborIndex,G28)</f>
        <v>42397</v>
      </c>
      <c r="G28" s="61">
        <f>_xll.qlCalendarAdvance(Calendar,SettlementDate,B28&amp;"M","mf",TRUE)</f>
        <v>42401</v>
      </c>
      <c r="H28" s="61">
        <f>_xll.qlInterestRateIndexMaturity(IborIndex,G28)</f>
        <v>42583</v>
      </c>
      <c r="I28" s="68">
        <f>_xll.qlIndexFixing(IborIndex,F28,TRUE,AllTriggers)</f>
        <v>4.8000000000033368E-4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53" t="s">
        <v>73</v>
      </c>
      <c r="E29" s="16" t="s">
        <v>67</v>
      </c>
      <c r="F29" s="61">
        <f>_xll.qlInterestRateIndexFixingDate(IborIndex,G29)</f>
        <v>42426</v>
      </c>
      <c r="G29" s="61">
        <f>_xll.qlCalendarAdvance(Calendar,SettlementDate,B29&amp;"M","mf",TRUE)</f>
        <v>42430</v>
      </c>
      <c r="H29" s="61">
        <f>_xll.qlInterestRateIndexMaturity(IborIndex,G29)</f>
        <v>42614</v>
      </c>
      <c r="I29" s="68">
        <f>_xll.qlIndexFixing(IborIndex,F29,TRUE,AllTriggers)</f>
        <v>5.0999999999960506E-4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53" t="s">
        <v>75</v>
      </c>
      <c r="E30" s="16" t="s">
        <v>67</v>
      </c>
      <c r="F30" s="61">
        <f>_xll.qlInterestRateIndexFixingDate(IborIndex,G30)</f>
        <v>42459</v>
      </c>
      <c r="G30" s="61">
        <f>_xll.qlCalendarAdvance(Calendar,SettlementDate,B30&amp;"M","mf",TRUE)</f>
        <v>42461</v>
      </c>
      <c r="H30" s="61">
        <f>_xll.qlInterestRateIndexMaturity(IborIndex,G30)</f>
        <v>42646</v>
      </c>
      <c r="I30" s="68">
        <f>_xll.qlIndexFixing(IborIndex,F30,TRUE,AllTriggers)</f>
        <v>5.4999999999982244E-4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53" t="s">
        <v>76</v>
      </c>
      <c r="E31" s="16" t="s">
        <v>67</v>
      </c>
      <c r="F31" s="61">
        <f>_xll.qlInterestRateIndexFixingDate(IborIndex,G31)</f>
        <v>42488</v>
      </c>
      <c r="G31" s="61">
        <f>_xll.qlCalendarAdvance(Calendar,SettlementDate,B31&amp;"M","mf",TRUE)</f>
        <v>42492</v>
      </c>
      <c r="H31" s="61">
        <f>_xll.qlInterestRateIndexMaturity(IborIndex,G31)</f>
        <v>42676</v>
      </c>
      <c r="I31" s="68">
        <f>_xll.qlIndexFixing(IborIndex,F31,TRUE,AllTriggers)</f>
        <v>6.0999999999982574E-4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53" t="s">
        <v>77</v>
      </c>
      <c r="E32" s="16" t="s">
        <v>67</v>
      </c>
      <c r="F32" s="61">
        <f>_xll.qlInterestRateIndexFixingDate(IborIndex,G32)</f>
        <v>42520</v>
      </c>
      <c r="G32" s="61">
        <f>_xll.qlCalendarAdvance(Calendar,SettlementDate,B32&amp;"M","mf",TRUE)</f>
        <v>42522</v>
      </c>
      <c r="H32" s="61">
        <f>_xll.qlInterestRateIndexMaturity(IborIndex,G32)</f>
        <v>42705</v>
      </c>
      <c r="I32" s="68">
        <f>_xll.qlIndexFixing(IborIndex,F32,TRUE,AllTriggers)</f>
        <v>6.699999999442626E-4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53" t="s">
        <v>78</v>
      </c>
      <c r="E33" s="16" t="s">
        <v>67</v>
      </c>
      <c r="F33" s="61">
        <f>_xll.qlInterestRateIndexFixingDate(IborIndex,G33)</f>
        <v>42550</v>
      </c>
      <c r="G33" s="61">
        <f>_xll.qlCalendarAdvance(Calendar,SettlementDate,B33&amp;"M","mf",TRUE)</f>
        <v>42552</v>
      </c>
      <c r="H33" s="61">
        <f>_xll.qlInterestRateIndexMaturity(IborIndex,G33)</f>
        <v>42737</v>
      </c>
      <c r="I33" s="68">
        <f>_xll.qlIndexFixing(IborIndex,F33,TRUE,AllTriggers)</f>
        <v>7.4999999988965436E-4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53" t="s">
        <v>79</v>
      </c>
      <c r="E34" s="16" t="s">
        <v>67</v>
      </c>
      <c r="F34" s="61">
        <f>_xll.qlInterestRateIndexFixingDate(IborIndex,G34)</f>
        <v>42579</v>
      </c>
      <c r="G34" s="61">
        <f>_xll.qlCalendarAdvance(Calendar,SettlementDate,B34&amp;"M","mf",TRUE)</f>
        <v>42583</v>
      </c>
      <c r="H34" s="61">
        <f>_xll.qlInterestRateIndexMaturity(IborIndex,G34)</f>
        <v>42767</v>
      </c>
      <c r="I34" s="68">
        <f>_xll.qlIndexFixing(IborIndex,F34,TRUE,AllTriggers)</f>
        <v>8.4000000067262161E-4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53" t="s">
        <v>45</v>
      </c>
      <c r="E35" s="16" t="s">
        <v>67</v>
      </c>
      <c r="F35" s="61">
        <f>_xll.qlInterestRateIndexFixingDate(IborIndex,G35)</f>
        <v>42612</v>
      </c>
      <c r="G35" s="61">
        <f>_xll.qlCalendarAdvance(Calendar,SettlementDate,B35&amp;"M","mf",TRUE)</f>
        <v>42614</v>
      </c>
      <c r="H35" s="61">
        <f>_xll.qlInterestRateIndexMaturity(IborIndex,G35)</f>
        <v>42795</v>
      </c>
      <c r="I35" s="68">
        <f>_xll.qlIndexFixing(IborIndex,F35,TRUE,AllTriggers)</f>
        <v>9.2999999999971101E-4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179</v>
      </c>
      <c r="D36" s="53" t="s">
        <v>80</v>
      </c>
      <c r="E36" s="16" t="s">
        <v>67</v>
      </c>
      <c r="F36" s="61">
        <f>_xll.qlInterestRateIndexFixingDate(IborIndex,G36)</f>
        <v>42642</v>
      </c>
      <c r="G36" s="61">
        <f>_xll.qlCalendarAdvance(Calendar,SettlementDate,B36&amp;"M","mf",TRUE)</f>
        <v>42646</v>
      </c>
      <c r="H36" s="61">
        <f>_xll.qlInterestRateIndexMaturity(IborIndex,G36)</f>
        <v>42828</v>
      </c>
      <c r="I36" s="68">
        <f>_xll.qlIndexFixing(IborIndex,F36,TRUE,AllTriggers)</f>
        <v>1.0500000000000711E-3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179</v>
      </c>
      <c r="D37" s="53" t="s">
        <v>81</v>
      </c>
      <c r="E37" s="16" t="s">
        <v>67</v>
      </c>
      <c r="F37" s="61">
        <f>_xll.qlInterestRateIndexFixingDate(IborIndex,G37)</f>
        <v>42671</v>
      </c>
      <c r="G37" s="61">
        <f>_xll.qlCalendarAdvance(Calendar,SettlementDate,B37&amp;"M","mf",TRUE)</f>
        <v>42675</v>
      </c>
      <c r="H37" s="61">
        <f>_xll.qlInterestRateIndexMaturity(IborIndex,G37)</f>
        <v>42857</v>
      </c>
      <c r="I37" s="68">
        <f>_xll.qlIndexFixing(IborIndex,F37,TRUE,AllTriggers)</f>
        <v>1.1699999999470101E-3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179</v>
      </c>
      <c r="D38" s="53" t="s">
        <v>82</v>
      </c>
      <c r="E38" s="16" t="s">
        <v>67</v>
      </c>
      <c r="F38" s="61">
        <f>_xll.qlInterestRateIndexFixingDate(IborIndex,G38)</f>
        <v>42703</v>
      </c>
      <c r="G38" s="61">
        <f>_xll.qlCalendarAdvance(Calendar,SettlementDate,B38&amp;"M","mf",TRUE)</f>
        <v>42705</v>
      </c>
      <c r="H38" s="61">
        <f>_xll.qlInterestRateIndexMaturity(IborIndex,G38)</f>
        <v>42887</v>
      </c>
      <c r="I38" s="68">
        <f>_xll.qlIndexFixing(IborIndex,F38,TRUE,AllTriggers)</f>
        <v>1.2999999999997324E-3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179</v>
      </c>
      <c r="D39" s="53" t="s">
        <v>83</v>
      </c>
      <c r="E39" s="16" t="s">
        <v>67</v>
      </c>
      <c r="F39" s="61">
        <f>_xll.qlInterestRateIndexFixingDate(IborIndex,G39)</f>
        <v>42733</v>
      </c>
      <c r="G39" s="61">
        <f>_xll.qlCalendarAdvance(Calendar,SettlementDate,B39&amp;"M","mf",TRUE)</f>
        <v>42737</v>
      </c>
      <c r="H39" s="61">
        <f>_xll.qlInterestRateIndexMaturity(IborIndex,G39)</f>
        <v>42919</v>
      </c>
      <c r="I39" s="68">
        <f>_xll.qlIndexFixing(IborIndex,F39,TRUE,AllTriggers)</f>
        <v>1.4299999997419339E-3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179</v>
      </c>
      <c r="D40" s="53" t="s">
        <v>84</v>
      </c>
      <c r="E40" s="16" t="s">
        <v>67</v>
      </c>
      <c r="F40" s="61">
        <f>_xll.qlInterestRateIndexFixingDate(IborIndex,G40)</f>
        <v>42765</v>
      </c>
      <c r="G40" s="61">
        <f>_xll.qlCalendarAdvance(Calendar,SettlementDate,B40&amp;"M","mf",TRUE)</f>
        <v>42767</v>
      </c>
      <c r="H40" s="61">
        <f>_xll.qlInterestRateIndexMaturity(IborIndex,G40)</f>
        <v>42948</v>
      </c>
      <c r="I40" s="68">
        <f>_xll.qlIndexFixing(IborIndex,F40,TRUE,AllTriggers)</f>
        <v>1.5699999996004255E-3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179</v>
      </c>
      <c r="D41" s="53" t="s">
        <v>149</v>
      </c>
      <c r="E41" s="16" t="s">
        <v>67</v>
      </c>
      <c r="F41" s="61">
        <f>_xll.qlInterestRateIndexFixingDate(IborIndex,G41)</f>
        <v>42793</v>
      </c>
      <c r="G41" s="61">
        <f>_xll.qlCalendarAdvance(Calendar,SettlementDate,B41&amp;"M","mf",TRUE)</f>
        <v>42795</v>
      </c>
      <c r="H41" s="61">
        <f>_xll.qlInterestRateIndexMaturity(IborIndex,G41)</f>
        <v>42979</v>
      </c>
      <c r="I41" s="68">
        <f>_xll.qlIndexFixing(IborIndex,F41,TRUE,AllTriggers)</f>
        <v>1.7099999999831382E-3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17"/>
      <c r="K42" s="117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17"/>
      <c r="K43" s="117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17"/>
      <c r="K44" s="117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17"/>
      <c r="K45" s="117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17"/>
      <c r="K46" s="117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0"/>
      <c r="K47" s="120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14"/>
      <c r="K48" s="11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17"/>
      <c r="K49" s="117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17"/>
      <c r="K50" s="117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17"/>
      <c r="K51" s="117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17"/>
      <c r="K52" s="117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17"/>
      <c r="K53" s="117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17"/>
      <c r="K54" s="117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17"/>
      <c r="K55" s="117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17"/>
      <c r="K56" s="117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17"/>
      <c r="K57" s="117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17"/>
      <c r="K58" s="117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17"/>
      <c r="K59" s="117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17"/>
      <c r="K60" s="117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0"/>
      <c r="K62" s="120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52"/>
      <c r="E63" s="15"/>
      <c r="F63" s="70"/>
      <c r="G63" s="31"/>
      <c r="H63" s="31"/>
      <c r="I63" s="25"/>
      <c r="J63" s="25"/>
      <c r="K63" s="25"/>
      <c r="L63" s="27"/>
      <c r="M63" s="59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53"/>
      <c r="E64" s="16"/>
      <c r="F64" s="61"/>
      <c r="G64" s="32"/>
      <c r="H64" s="32"/>
      <c r="I64" s="24"/>
      <c r="J64" s="24"/>
      <c r="K64" s="24"/>
      <c r="L64" s="27"/>
      <c r="M64" s="59"/>
      <c r="N64" s="41"/>
      <c r="O64" s="44"/>
      <c r="P64" s="41"/>
      <c r="Q64" s="44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53"/>
      <c r="E65" s="16"/>
      <c r="F65" s="61"/>
      <c r="G65" s="32"/>
      <c r="H65" s="32"/>
      <c r="I65" s="24"/>
      <c r="J65" s="24"/>
      <c r="K65" s="24"/>
      <c r="L65" s="27"/>
      <c r="M65" s="59"/>
      <c r="N65" s="41"/>
      <c r="O65" s="44"/>
      <c r="P65" s="41"/>
      <c r="Q65" s="44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53"/>
      <c r="E66" s="16"/>
      <c r="F66" s="61"/>
      <c r="G66" s="32"/>
      <c r="H66" s="32"/>
      <c r="I66" s="24"/>
      <c r="J66" s="24"/>
      <c r="K66" s="24"/>
      <c r="L66" s="27"/>
      <c r="M66" s="59"/>
      <c r="N66" s="41"/>
      <c r="O66" s="44"/>
      <c r="P66" s="41"/>
      <c r="Q66" s="44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117"/>
      <c r="N67" s="41"/>
      <c r="O67" s="44"/>
      <c r="P67" s="41"/>
      <c r="Q67" s="44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117"/>
      <c r="N68" s="41"/>
      <c r="O68" s="44"/>
      <c r="P68" s="41"/>
      <c r="Q68" s="44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117"/>
      <c r="N69" s="41"/>
      <c r="O69" s="44"/>
      <c r="P69" s="41"/>
      <c r="Q69" s="44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117"/>
      <c r="N70" s="41"/>
      <c r="O70" s="44"/>
      <c r="P70" s="41"/>
      <c r="Q70" s="44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117"/>
      <c r="N71" s="41"/>
      <c r="O71" s="44"/>
      <c r="P71" s="41"/>
      <c r="Q71" s="44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117"/>
      <c r="N72" s="41"/>
      <c r="O72" s="41"/>
      <c r="P72" s="41"/>
      <c r="Q72" s="4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17"/>
      <c r="K74" s="117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17"/>
      <c r="K75" s="117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116"/>
      <c r="E76" s="117"/>
      <c r="F76" s="117"/>
      <c r="G76" s="117"/>
      <c r="H76" s="117"/>
      <c r="I76" s="124"/>
      <c r="J76" s="117"/>
      <c r="K76" s="117"/>
      <c r="L76" s="5"/>
      <c r="M76" s="117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116"/>
      <c r="E77" s="117"/>
      <c r="F77" s="117"/>
      <c r="G77" s="117"/>
      <c r="H77" s="117"/>
      <c r="I77" s="124"/>
      <c r="J77" s="117"/>
      <c r="K77" s="117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116"/>
      <c r="E78" s="117"/>
      <c r="F78" s="117"/>
      <c r="G78" s="117"/>
      <c r="H78" s="117"/>
      <c r="I78" s="124"/>
      <c r="J78" s="117"/>
      <c r="K78" s="117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53" t="s">
        <v>25</v>
      </c>
      <c r="E79" s="16" t="s">
        <v>115</v>
      </c>
      <c r="F79" s="61">
        <f t="shared" ref="F79:F115" si="4">EvaluationDate</f>
        <v>42244</v>
      </c>
      <c r="G79" s="32">
        <f>_xll.qlInterestRateIndexValueDate(M79,F79)</f>
        <v>42248</v>
      </c>
      <c r="H79" s="32">
        <f>_xll.qlInterestRateIndexMaturity(M79,G79)</f>
        <v>43346</v>
      </c>
      <c r="I79" s="24">
        <f>_xll.qlIndexFixing(M79,F79,,AllTriggers)</f>
        <v>1.7500000000926325E-3</v>
      </c>
      <c r="J79" s="24" t="str">
        <f t="shared" ref="J79:J106" si="5">Currency&amp;CurveTenor&amp;E79&amp;B76&amp;C76&amp;IF(E79="FRA",SUBSTITUTE(D79,"M",""),D79)&amp;"="</f>
        <v>EUR6MSW3Y=</v>
      </c>
      <c r="K79" s="24" t="str">
        <f t="shared" ref="K79:K106" si="6">Currency&amp;"AB"&amp;SUBSTITUTE(CurveTenor,"M","E")&amp;D79&amp;"=ICAP"</f>
        <v>EURAB6E3Y=ICAP</v>
      </c>
      <c r="L79" s="44"/>
      <c r="M79" s="59" t="str">
        <f>_xll.qlSwapIndex(,IborIndexFamily,D79,SettlementDays,Currency,Calendar,FixedLegTenor,FixedLegBDC,FixedLegDayCounter,IborIndex,DiscountingCurve,,Trigger)</f>
        <v>obj_00912#0000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53" t="s">
        <v>26</v>
      </c>
      <c r="E80" s="16" t="s">
        <v>115</v>
      </c>
      <c r="F80" s="61">
        <f t="shared" si="4"/>
        <v>42244</v>
      </c>
      <c r="G80" s="32">
        <f>_xll.qlInterestRateIndexValueDate(M80,F80)</f>
        <v>42248</v>
      </c>
      <c r="H80" s="32">
        <f>_xll.qlInterestRateIndexMaturity(M80,G80)</f>
        <v>43710</v>
      </c>
      <c r="I80" s="24">
        <f>_xll.qlIndexFixing(M80,F80,,AllTriggers)</f>
        <v>2.9099999996992482E-3</v>
      </c>
      <c r="J80" s="24" t="str">
        <f t="shared" si="5"/>
        <v>EUR6MSW4Y=</v>
      </c>
      <c r="K80" s="24" t="str">
        <f t="shared" si="6"/>
        <v>EURAB6E4Y=ICAP</v>
      </c>
      <c r="L80" s="44"/>
      <c r="M80" s="59" t="str">
        <f>_xll.qlSwapIndex(,IborIndexFamily,D80,SettlementDays,Currency,Calendar,FixedLegTenor,FixedLegBDC,FixedLegDayCounter,IborIndex,DiscountingCurve,,Trigger)</f>
        <v>obj_008f9#0000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53" t="s">
        <v>27</v>
      </c>
      <c r="E81" s="16" t="s">
        <v>115</v>
      </c>
      <c r="F81" s="61">
        <f t="shared" si="4"/>
        <v>42244</v>
      </c>
      <c r="G81" s="32">
        <f>_xll.qlInterestRateIndexValueDate(M81,F81)</f>
        <v>42248</v>
      </c>
      <c r="H81" s="32">
        <f>_xll.qlInterestRateIndexMaturity(M81,G81)</f>
        <v>44075</v>
      </c>
      <c r="I81" s="24">
        <f>_xll.qlIndexFixing(M81,F81,,AllTriggers)</f>
        <v>4.2200000000072388E-3</v>
      </c>
      <c r="J81" s="24" t="str">
        <f t="shared" si="5"/>
        <v>EUR6MSW5Y=</v>
      </c>
      <c r="K81" s="24" t="str">
        <f t="shared" si="6"/>
        <v>EURAB6E5Y=ICAP</v>
      </c>
      <c r="L81" s="5"/>
      <c r="M81" s="59" t="str">
        <f>_xll.qlSwapIndex(,IborIndexFamily,D81,SettlementDays,Currency,Calendar,FixedLegTenor,FixedLegBDC,FixedLegDayCounter,IborIndex,DiscountingCurve,,Trigger)</f>
        <v>obj_008d0#0000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53" t="s">
        <v>85</v>
      </c>
      <c r="E82" s="16" t="s">
        <v>115</v>
      </c>
      <c r="F82" s="61">
        <f t="shared" si="4"/>
        <v>42244</v>
      </c>
      <c r="G82" s="32">
        <f>_xll.qlInterestRateIndexValueDate(M82,F82)</f>
        <v>42248</v>
      </c>
      <c r="H82" s="32">
        <f>_xll.qlInterestRateIndexMaturity(M82,G82)</f>
        <v>44440</v>
      </c>
      <c r="I82" s="24">
        <f>_xll.qlIndexFixing(M82,F82,,AllTriggers)</f>
        <v>5.5699999999796442E-3</v>
      </c>
      <c r="J82" s="24" t="str">
        <f t="shared" si="5"/>
        <v>EUR6MSW6Y=</v>
      </c>
      <c r="K82" s="24" t="str">
        <f t="shared" si="6"/>
        <v>EURAB6E6Y=ICAP</v>
      </c>
      <c r="L82" s="5"/>
      <c r="M82" s="59" t="str">
        <f>_xll.qlSwapIndex(,IborIndexFamily,D82,SettlementDays,Currency,Calendar,FixedLegTenor,FixedLegBDC,FixedLegDayCounter,IborIndex,DiscountingCurve,,Trigger)</f>
        <v>obj_008ab#0000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53" t="s">
        <v>28</v>
      </c>
      <c r="E83" s="16" t="s">
        <v>115</v>
      </c>
      <c r="F83" s="61">
        <f t="shared" si="4"/>
        <v>42244</v>
      </c>
      <c r="G83" s="32">
        <f>_xll.qlInterestRateIndexValueDate(M83,F83)</f>
        <v>42248</v>
      </c>
      <c r="H83" s="32">
        <f>_xll.qlInterestRateIndexMaturity(M83,G83)</f>
        <v>44805</v>
      </c>
      <c r="I83" s="24">
        <f>_xll.qlIndexFixing(M83,F83,,AllTriggers)</f>
        <v>6.9199999998629906E-3</v>
      </c>
      <c r="J83" s="24" t="str">
        <f t="shared" si="5"/>
        <v>EUR6MSW7Y=</v>
      </c>
      <c r="K83" s="24" t="str">
        <f t="shared" si="6"/>
        <v>EURAB6E7Y=ICAP</v>
      </c>
      <c r="L83" s="5"/>
      <c r="M83" s="59" t="str">
        <f>_xll.qlSwapIndex(,IborIndexFamily,D83,SettlementDays,Currency,Calendar,FixedLegTenor,FixedLegBDC,FixedLegDayCounter,IborIndex,DiscountingCurve,,Trigger)</f>
        <v>obj_008e4#0000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53" t="s">
        <v>86</v>
      </c>
      <c r="E84" s="16" t="s">
        <v>115</v>
      </c>
      <c r="F84" s="61">
        <f t="shared" si="4"/>
        <v>42244</v>
      </c>
      <c r="G84" s="32">
        <f>_xll.qlInterestRateIndexValueDate(M84,F84)</f>
        <v>42248</v>
      </c>
      <c r="H84" s="32">
        <f>_xll.qlInterestRateIndexMaturity(M84,G84)</f>
        <v>45170</v>
      </c>
      <c r="I84" s="24">
        <f>_xll.qlIndexFixing(M84,F84,,AllTriggers)</f>
        <v>8.2099999995303968E-3</v>
      </c>
      <c r="J84" s="24" t="str">
        <f t="shared" si="5"/>
        <v>EUR6MSW8Y=</v>
      </c>
      <c r="K84" s="24" t="str">
        <f t="shared" si="6"/>
        <v>EURAB6E8Y=ICAP</v>
      </c>
      <c r="L84" s="5"/>
      <c r="M84" s="59" t="str">
        <f>_xll.qlSwapIndex(,IborIndexFamily,D84,SettlementDays,Currency,Calendar,FixedLegTenor,FixedLegBDC,FixedLegDayCounter,IborIndex,DiscountingCurve,,Trigger)</f>
        <v>obj_008b7#0000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53" t="s">
        <v>87</v>
      </c>
      <c r="E85" s="16" t="s">
        <v>115</v>
      </c>
      <c r="F85" s="61">
        <f t="shared" si="4"/>
        <v>42244</v>
      </c>
      <c r="G85" s="32">
        <f>_xll.qlInterestRateIndexValueDate(M85,F85)</f>
        <v>42248</v>
      </c>
      <c r="H85" s="32">
        <f>_xll.qlInterestRateIndexMaturity(M85,G85)</f>
        <v>45537</v>
      </c>
      <c r="I85" s="24">
        <f>_xll.qlIndexFixing(M85,F85,,AllTriggers)</f>
        <v>9.3899999999649351E-3</v>
      </c>
      <c r="J85" s="24" t="str">
        <f t="shared" si="5"/>
        <v>EUR6MSW9Y=</v>
      </c>
      <c r="K85" s="24" t="str">
        <f t="shared" si="6"/>
        <v>EURAB6E9Y=ICAP</v>
      </c>
      <c r="L85" s="5"/>
      <c r="M85" s="59" t="str">
        <f>_xll.qlSwapIndex(,IborIndexFamily,D85,SettlementDays,Currency,Calendar,FixedLegTenor,FixedLegBDC,FixedLegDayCounter,IborIndex,DiscountingCurve,,Trigger)</f>
        <v>obj_008ca#0000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53" t="s">
        <v>29</v>
      </c>
      <c r="E86" s="16" t="s">
        <v>115</v>
      </c>
      <c r="F86" s="61">
        <f t="shared" si="4"/>
        <v>42244</v>
      </c>
      <c r="G86" s="32">
        <f>_xll.qlInterestRateIndexValueDate(M86,F86)</f>
        <v>42248</v>
      </c>
      <c r="H86" s="32">
        <f>_xll.qlInterestRateIndexMaturity(M86,G86)</f>
        <v>45901</v>
      </c>
      <c r="I86" s="24">
        <f>_xll.qlIndexFixing(M86,F86,,AllTriggers)</f>
        <v>1.0419999999995608E-2</v>
      </c>
      <c r="J86" s="24" t="str">
        <f t="shared" si="5"/>
        <v>EUR6MSW10Y=</v>
      </c>
      <c r="K86" s="24" t="str">
        <f t="shared" si="6"/>
        <v>EURAB6E10Y=ICAP</v>
      </c>
      <c r="L86" s="5"/>
      <c r="M86" s="59" t="str">
        <f>_xll.qlSwapIndex(,IborIndexFamily,D86,SettlementDays,Currency,Calendar,FixedLegTenor,FixedLegBDC,FixedLegDayCounter,IborIndex,DiscountingCurve,,Trigger)</f>
        <v>obj_008bd#0000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53" t="s">
        <v>88</v>
      </c>
      <c r="E87" s="16" t="s">
        <v>115</v>
      </c>
      <c r="F87" s="61">
        <f t="shared" si="4"/>
        <v>42244</v>
      </c>
      <c r="G87" s="32">
        <f>_xll.qlInterestRateIndexValueDate(M87,F87)</f>
        <v>42248</v>
      </c>
      <c r="H87" s="32">
        <f>_xll.qlInterestRateIndexMaturity(M87,G87)</f>
        <v>46266</v>
      </c>
      <c r="I87" s="24">
        <f>_xll.qlIndexFixing(M87,F87,,AllTriggers)</f>
        <v>1.1324981879263136E-2</v>
      </c>
      <c r="J87" s="24" t="str">
        <f t="shared" si="5"/>
        <v>EUR6MSW11Y=</v>
      </c>
      <c r="K87" s="24" t="str">
        <f t="shared" si="6"/>
        <v>EURAB6E11Y=ICAP</v>
      </c>
      <c r="L87" s="5"/>
      <c r="M87" s="59" t="str">
        <f>_xll.qlSwapIndex(,IborIndexFamily,D87,SettlementDays,Currency,Calendar,FixedLegTenor,FixedLegBDC,FixedLegDayCounter,IborIndex,DiscountingCurve,,Trigger)</f>
        <v>obj_00891#0000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53" t="s">
        <v>30</v>
      </c>
      <c r="E88" s="16" t="s">
        <v>115</v>
      </c>
      <c r="F88" s="61">
        <f t="shared" si="4"/>
        <v>42244</v>
      </c>
      <c r="G88" s="32">
        <f>_xll.qlInterestRateIndexValueDate(M88,F88)</f>
        <v>42248</v>
      </c>
      <c r="H88" s="32">
        <f>_xll.qlInterestRateIndexMaturity(M88,G88)</f>
        <v>46631</v>
      </c>
      <c r="I88" s="24">
        <f>_xll.qlIndexFixing(M88,F88,,AllTriggers)</f>
        <v>1.2109999999903167E-2</v>
      </c>
      <c r="J88" s="24" t="str">
        <f t="shared" si="5"/>
        <v>EUR6MSW12Y=</v>
      </c>
      <c r="K88" s="24" t="str">
        <f t="shared" si="6"/>
        <v>EURAB6E12Y=ICAP</v>
      </c>
      <c r="L88" s="5"/>
      <c r="M88" s="59" t="str">
        <f>_xll.qlSwapIndex(,IborIndexFamily,D88,SettlementDays,Currency,Calendar,FixedLegTenor,FixedLegBDC,FixedLegDayCounter,IborIndex,DiscountingCurve,,Trigger)</f>
        <v>obj_0091a#0000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 t="s">
        <v>89</v>
      </c>
      <c r="E89" s="16" t="s">
        <v>115</v>
      </c>
      <c r="F89" s="61">
        <f t="shared" si="4"/>
        <v>42244</v>
      </c>
      <c r="G89" s="32">
        <f>_xll.qlInterestRateIndexValueDate(M89,F89)</f>
        <v>42248</v>
      </c>
      <c r="H89" s="32">
        <f>_xll.qlInterestRateIndexMaturity(M89,G89)</f>
        <v>46997</v>
      </c>
      <c r="I89" s="24">
        <f>_xll.qlIndexFixing(M89,F89,,AllTriggers)</f>
        <v>1.2786443221671539E-2</v>
      </c>
      <c r="J89" s="24" t="str">
        <f t="shared" si="5"/>
        <v>EUR6MSW13Y=</v>
      </c>
      <c r="K89" s="24" t="str">
        <f t="shared" si="6"/>
        <v>EURAB6E13Y=ICAP</v>
      </c>
      <c r="L89" s="5"/>
      <c r="M89" s="59" t="str">
        <f>_xll.qlSwapIndex(,IborIndexFamily,D89,SettlementDays,Currency,Calendar,FixedLegTenor,FixedLegBDC,FixedLegDayCounter,IborIndex,DiscountingCurve,,Trigger)</f>
        <v>obj_008fe#0000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 t="s">
        <v>90</v>
      </c>
      <c r="E90" s="16" t="s">
        <v>115</v>
      </c>
      <c r="F90" s="61">
        <f t="shared" si="4"/>
        <v>42244</v>
      </c>
      <c r="G90" s="32">
        <f>_xll.qlInterestRateIndexValueDate(M90,F90)</f>
        <v>42248</v>
      </c>
      <c r="H90" s="32">
        <f>_xll.qlInterestRateIndexMaturity(M90,G90)</f>
        <v>47364</v>
      </c>
      <c r="I90" s="24">
        <f>_xll.qlIndexFixing(M90,F90,,AllTriggers)</f>
        <v>1.3359973332056763E-2</v>
      </c>
      <c r="J90" s="24" t="str">
        <f t="shared" si="5"/>
        <v>EUR6MSW14Y=</v>
      </c>
      <c r="K90" s="24" t="str">
        <f t="shared" si="6"/>
        <v>EURAB6E14Y=ICAP</v>
      </c>
      <c r="L90" s="5"/>
      <c r="M90" s="59" t="str">
        <f>_xll.qlSwapIndex(,IborIndexFamily,D90,SettlementDays,Currency,Calendar,FixedLegTenor,FixedLegBDC,FixedLegDayCounter,IborIndex,DiscountingCurve,,Trigger)</f>
        <v>obj_008f1#0000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31</v>
      </c>
      <c r="E91" s="16" t="s">
        <v>115</v>
      </c>
      <c r="F91" s="61">
        <f t="shared" si="4"/>
        <v>42244</v>
      </c>
      <c r="G91" s="32">
        <f>_xll.qlInterestRateIndexValueDate(M91,F91)</f>
        <v>42248</v>
      </c>
      <c r="H91" s="32">
        <f>_xll.qlInterestRateIndexMaturity(M91,G91)</f>
        <v>47728</v>
      </c>
      <c r="I91" s="24">
        <f>_xll.qlIndexFixing(M91,F91,,AllTriggers)</f>
        <v>1.3839999999700071E-2</v>
      </c>
      <c r="J91" s="24" t="str">
        <f t="shared" si="5"/>
        <v>EUR6MSW15Y=</v>
      </c>
      <c r="K91" s="24" t="str">
        <f t="shared" si="6"/>
        <v>EURAB6E15Y=ICAP</v>
      </c>
      <c r="L91" s="5"/>
      <c r="M91" s="59" t="str">
        <f>_xll.qlSwapIndex(,IborIndexFamily,D91,SettlementDays,Currency,Calendar,FixedLegTenor,FixedLegBDC,FixedLegDayCounter,IborIndex,DiscountingCurve,,Trigger)</f>
        <v>obj_008f6#0000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91</v>
      </c>
      <c r="E92" s="16" t="s">
        <v>115</v>
      </c>
      <c r="F92" s="61">
        <f t="shared" si="4"/>
        <v>42244</v>
      </c>
      <c r="G92" s="32">
        <f>_xll.qlInterestRateIndexValueDate(M92,F92)</f>
        <v>42248</v>
      </c>
      <c r="H92" s="32">
        <f>_xll.qlInterestRateIndexMaturity(M92,G92)</f>
        <v>48092</v>
      </c>
      <c r="I92" s="24">
        <f>_xll.qlIndexFixing(M92,F92,,AllTriggers)</f>
        <v>1.4242584023301714E-2</v>
      </c>
      <c r="J92" s="24" t="str">
        <f t="shared" si="5"/>
        <v>EUR6MSW16Y=</v>
      </c>
      <c r="K92" s="24" t="str">
        <f t="shared" si="6"/>
        <v>EURAB6E16Y=ICAP</v>
      </c>
      <c r="L92" s="5"/>
      <c r="M92" s="59" t="str">
        <f>_xll.qlSwapIndex(,IborIndexFamily,D92,SettlementDays,Currency,Calendar,FixedLegTenor,FixedLegBDC,FixedLegDayCounter,IborIndex,DiscountingCurve,,Trigger)</f>
        <v>obj_008b4#0000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92</v>
      </c>
      <c r="E93" s="16" t="s">
        <v>115</v>
      </c>
      <c r="F93" s="61">
        <f t="shared" si="4"/>
        <v>42244</v>
      </c>
      <c r="G93" s="32">
        <f>_xll.qlInterestRateIndexValueDate(M93,F93)</f>
        <v>42248</v>
      </c>
      <c r="H93" s="32">
        <f>_xll.qlInterestRateIndexMaturity(M93,G93)</f>
        <v>48458</v>
      </c>
      <c r="I93" s="24">
        <f>_xll.qlIndexFixing(M93,F93,,AllTriggers)</f>
        <v>1.457885234233507E-2</v>
      </c>
      <c r="J93" s="24" t="str">
        <f t="shared" si="5"/>
        <v>EUR6MSW17Y=</v>
      </c>
      <c r="K93" s="24" t="str">
        <f t="shared" si="6"/>
        <v>EURAB6E17Y=ICAP</v>
      </c>
      <c r="L93" s="5"/>
      <c r="M93" s="59" t="str">
        <f>_xll.qlSwapIndex(,IborIndexFamily,D93,SettlementDays,Currency,Calendar,FixedLegTenor,FixedLegBDC,FixedLegDayCounter,IborIndex,DiscountingCurve,,Trigger)</f>
        <v>obj_0091e#0000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93</v>
      </c>
      <c r="E94" s="16" t="s">
        <v>115</v>
      </c>
      <c r="F94" s="61">
        <f t="shared" si="4"/>
        <v>42244</v>
      </c>
      <c r="G94" s="32">
        <f>_xll.qlInterestRateIndexValueDate(M94,F94)</f>
        <v>42248</v>
      </c>
      <c r="H94" s="32">
        <f>_xll.qlInterestRateIndexMaturity(M94,G94)</f>
        <v>48823</v>
      </c>
      <c r="I94" s="24">
        <f>_xll.qlIndexFixing(M94,F94,,AllTriggers)</f>
        <v>1.4848056575284877E-2</v>
      </c>
      <c r="J94" s="24" t="str">
        <f t="shared" si="5"/>
        <v>EUR6MSW18Y=</v>
      </c>
      <c r="K94" s="24" t="str">
        <f t="shared" si="6"/>
        <v>EURAB6E18Y=ICAP</v>
      </c>
      <c r="L94" s="5"/>
      <c r="M94" s="59" t="str">
        <f>_xll.qlSwapIndex(,IborIndexFamily,D94,SettlementDays,Currency,Calendar,FixedLegTenor,FixedLegBDC,FixedLegDayCounter,IborIndex,DiscountingCurve,,Trigger)</f>
        <v>obj_008cf#0000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94</v>
      </c>
      <c r="E95" s="16" t="s">
        <v>115</v>
      </c>
      <c r="F95" s="61">
        <f t="shared" si="4"/>
        <v>42244</v>
      </c>
      <c r="G95" s="32">
        <f>_xll.qlInterestRateIndexValueDate(M95,F95)</f>
        <v>42248</v>
      </c>
      <c r="H95" s="32">
        <f>_xll.qlInterestRateIndexMaturity(M95,G95)</f>
        <v>49188</v>
      </c>
      <c r="I95" s="24">
        <f>_xll.qlIndexFixing(M95,F95,,AllTriggers)</f>
        <v>1.5059532431240889E-2</v>
      </c>
      <c r="J95" s="24" t="str">
        <f t="shared" si="5"/>
        <v>EUR6MSW19Y=</v>
      </c>
      <c r="K95" s="24" t="str">
        <f t="shared" si="6"/>
        <v>EURAB6E19Y=ICAP</v>
      </c>
      <c r="L95" s="5"/>
      <c r="M95" s="59" t="str">
        <f>_xll.qlSwapIndex(,IborIndexFamily,D95,SettlementDays,Currency,Calendar,FixedLegTenor,FixedLegBDC,FixedLegDayCounter,IborIndex,DiscountingCurve,,Trigger)</f>
        <v>obj_0090e#0000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95</v>
      </c>
      <c r="E96" s="16" t="s">
        <v>115</v>
      </c>
      <c r="F96" s="61">
        <f t="shared" si="4"/>
        <v>42244</v>
      </c>
      <c r="G96" s="32">
        <f>_xll.qlInterestRateIndexValueDate(M96,F96)</f>
        <v>42248</v>
      </c>
      <c r="H96" s="32">
        <f>_xll.qlInterestRateIndexMaturity(M96,G96)</f>
        <v>49555</v>
      </c>
      <c r="I96" s="24">
        <f>_xll.qlIndexFixing(M96,F96,,AllTriggers)</f>
        <v>1.5220000000299883E-2</v>
      </c>
      <c r="J96" s="24" t="str">
        <f t="shared" si="5"/>
        <v>EUR6MSW20Y=</v>
      </c>
      <c r="K96" s="24" t="str">
        <f t="shared" si="6"/>
        <v>EURAB6E20Y=ICAP</v>
      </c>
      <c r="L96" s="5"/>
      <c r="M96" s="59" t="str">
        <f>_xll.qlSwapIndex(,IborIndexFamily,D96,SettlementDays,Currency,Calendar,FixedLegTenor,FixedLegBDC,FixedLegDayCounter,IborIndex,DiscountingCurve,,Trigger)</f>
        <v>obj_0090d#0000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53" t="s">
        <v>96</v>
      </c>
      <c r="E97" s="16" t="s">
        <v>115</v>
      </c>
      <c r="F97" s="61">
        <f t="shared" si="4"/>
        <v>42244</v>
      </c>
      <c r="G97" s="32">
        <f>_xll.qlInterestRateIndexValueDate(M97,F97)</f>
        <v>42248</v>
      </c>
      <c r="H97" s="32">
        <f>_xll.qlInterestRateIndexMaturity(M97,G97)</f>
        <v>49919</v>
      </c>
      <c r="I97" s="24">
        <f>_xll.qlIndexFixing(M97,F97,,AllTriggers)</f>
        <v>1.5335557971516376E-2</v>
      </c>
      <c r="J97" s="24" t="str">
        <f t="shared" si="5"/>
        <v>EUR6MSW21Y=</v>
      </c>
      <c r="K97" s="24" t="str">
        <f t="shared" si="6"/>
        <v>EURAB6E21Y=ICAP</v>
      </c>
      <c r="L97" s="5"/>
      <c r="M97" s="59" t="str">
        <f>_xll.qlSwapIndex(,IborIndexFamily,D97,SettlementDays,Currency,Calendar,FixedLegTenor,FixedLegBDC,FixedLegDayCounter,IborIndex,DiscountingCurve,,Trigger)</f>
        <v>obj_008a1#0000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53" t="s">
        <v>97</v>
      </c>
      <c r="E98" s="16" t="s">
        <v>115</v>
      </c>
      <c r="F98" s="61">
        <f t="shared" si="4"/>
        <v>42244</v>
      </c>
      <c r="G98" s="32">
        <f>_xll.qlInterestRateIndexValueDate(M98,F98)</f>
        <v>42248</v>
      </c>
      <c r="H98" s="32">
        <f>_xll.qlInterestRateIndexMaturity(M98,G98)</f>
        <v>50284</v>
      </c>
      <c r="I98" s="24">
        <f>_xll.qlIndexFixing(M98,F98,,AllTriggers)</f>
        <v>1.54127337384562E-2</v>
      </c>
      <c r="J98" s="24" t="str">
        <f t="shared" si="5"/>
        <v>EUR6MSW22Y=</v>
      </c>
      <c r="K98" s="24" t="str">
        <f t="shared" si="6"/>
        <v>EURAB6E22Y=ICAP</v>
      </c>
      <c r="L98" s="5"/>
      <c r="M98" s="59" t="str">
        <f>_xll.qlSwapIndex(,IborIndexFamily,D98,SettlementDays,Currency,Calendar,FixedLegTenor,FixedLegBDC,FixedLegDayCounter,IborIndex,DiscountingCurve,,Trigger)</f>
        <v>obj_00896#0000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53" t="s">
        <v>98</v>
      </c>
      <c r="E99" s="16" t="s">
        <v>115</v>
      </c>
      <c r="F99" s="61">
        <f t="shared" si="4"/>
        <v>42244</v>
      </c>
      <c r="G99" s="32">
        <f>_xll.qlInterestRateIndexValueDate(M99,F99)</f>
        <v>42248</v>
      </c>
      <c r="H99" s="32">
        <f>_xll.qlInterestRateIndexMaturity(M99,G99)</f>
        <v>50649</v>
      </c>
      <c r="I99" s="24">
        <f>_xll.qlIndexFixing(M99,F99,,AllTriggers)</f>
        <v>1.5461628454123714E-2</v>
      </c>
      <c r="J99" s="24" t="str">
        <f t="shared" si="5"/>
        <v>EUR6MSW23Y=</v>
      </c>
      <c r="K99" s="24" t="str">
        <f t="shared" si="6"/>
        <v>EURAB6E23Y=ICAP</v>
      </c>
      <c r="L99" s="5"/>
      <c r="M99" s="59" t="str">
        <f>_xll.qlSwapIndex(,IborIndexFamily,D99,SettlementDays,Currency,Calendar,FixedLegTenor,FixedLegBDC,FixedLegDayCounter,IborIndex,DiscountingCurve,,Trigger)</f>
        <v>obj_008bb#0000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53" t="s">
        <v>99</v>
      </c>
      <c r="E100" s="16" t="s">
        <v>115</v>
      </c>
      <c r="F100" s="61">
        <f t="shared" si="4"/>
        <v>42244</v>
      </c>
      <c r="G100" s="32">
        <f>_xll.qlInterestRateIndexValueDate(M100,F100)</f>
        <v>42248</v>
      </c>
      <c r="H100" s="32">
        <f>_xll.qlInterestRateIndexMaturity(M100,G100)</f>
        <v>51014</v>
      </c>
      <c r="I100" s="24">
        <f>_xll.qlIndexFixing(M100,F100,,AllTriggers)</f>
        <v>1.5490767965823026E-2</v>
      </c>
      <c r="J100" s="24" t="str">
        <f t="shared" si="5"/>
        <v>EUR6MSW24Y=</v>
      </c>
      <c r="K100" s="24" t="str">
        <f t="shared" si="6"/>
        <v>EURAB6E24Y=ICAP</v>
      </c>
      <c r="L100" s="5"/>
      <c r="M100" s="59" t="str">
        <f>_xll.qlSwapIndex(,IborIndexFamily,D100,SettlementDays,Currency,Calendar,FixedLegTenor,FixedLegBDC,FixedLegDayCounter,IborIndex,DiscountingCurve,,Trigger)</f>
        <v>obj_0089a#0000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53" t="s">
        <v>100</v>
      </c>
      <c r="E101" s="16" t="s">
        <v>115</v>
      </c>
      <c r="F101" s="61">
        <f t="shared" si="4"/>
        <v>42244</v>
      </c>
      <c r="G101" s="32">
        <f>_xll.qlInterestRateIndexValueDate(M101,F101)</f>
        <v>42248</v>
      </c>
      <c r="H101" s="32">
        <f>_xll.qlInterestRateIndexMaturity(M101,G101)</f>
        <v>51382</v>
      </c>
      <c r="I101" s="24">
        <f>_xll.qlIndexFixing(M101,F101,,AllTriggers)</f>
        <v>1.5509999999911379E-2</v>
      </c>
      <c r="J101" s="24" t="str">
        <f t="shared" si="5"/>
        <v>EUR6MSW25Y=</v>
      </c>
      <c r="K101" s="24" t="str">
        <f t="shared" si="6"/>
        <v>EURAB6E25Y=ICAP</v>
      </c>
      <c r="L101" s="5"/>
      <c r="M101" s="59" t="str">
        <f>_xll.qlSwapIndex(,IborIndexFamily,D101,SettlementDays,Currency,Calendar,FixedLegTenor,FixedLegBDC,FixedLegDayCounter,IborIndex,DiscountingCurve,,Trigger)</f>
        <v>obj_008a4#0000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53" t="s">
        <v>101</v>
      </c>
      <c r="E102" s="16" t="s">
        <v>115</v>
      </c>
      <c r="F102" s="61">
        <f t="shared" si="4"/>
        <v>42244</v>
      </c>
      <c r="G102" s="32">
        <f>_xll.qlInterestRateIndexValueDate(M102,F102)</f>
        <v>42248</v>
      </c>
      <c r="H102" s="32">
        <f>_xll.qlInterestRateIndexMaturity(M102,G102)</f>
        <v>51746</v>
      </c>
      <c r="I102" s="24">
        <f>_xll.qlIndexFixing(M102,F102,,AllTriggers)</f>
        <v>1.5523884336284884E-2</v>
      </c>
      <c r="J102" s="24" t="str">
        <f t="shared" si="5"/>
        <v>EUR6MSW26Y=</v>
      </c>
      <c r="K102" s="24" t="str">
        <f t="shared" si="6"/>
        <v>EURAB6E26Y=ICAP</v>
      </c>
      <c r="L102" s="5"/>
      <c r="M102" s="59" t="str">
        <f>_xll.qlSwapIndex(,IborIndexFamily,D102,SettlementDays,Currency,Calendar,FixedLegTenor,FixedLegBDC,FixedLegDayCounter,IborIndex,DiscountingCurve,,Trigger)</f>
        <v>obj_008c5#0000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53" t="s">
        <v>102</v>
      </c>
      <c r="E103" s="16" t="s">
        <v>115</v>
      </c>
      <c r="F103" s="61">
        <f t="shared" si="4"/>
        <v>42244</v>
      </c>
      <c r="G103" s="32">
        <f>_xll.qlInterestRateIndexValueDate(M103,F103)</f>
        <v>42248</v>
      </c>
      <c r="H103" s="32">
        <f>_xll.qlInterestRateIndexMaturity(M103,G103)</f>
        <v>52110</v>
      </c>
      <c r="I103" s="24">
        <f>_xll.qlIndexFixing(M103,F103,,AllTriggers)</f>
        <v>1.5536777707707904E-2</v>
      </c>
      <c r="J103" s="24" t="str">
        <f t="shared" si="5"/>
        <v>EUR6MSW27Y=</v>
      </c>
      <c r="K103" s="24" t="str">
        <f t="shared" si="6"/>
        <v>EURAB6E27Y=ICAP</v>
      </c>
      <c r="L103" s="5"/>
      <c r="M103" s="59" t="str">
        <f>_xll.qlSwapIndex(,IborIndexFamily,D103,SettlementDays,Currency,Calendar,FixedLegTenor,FixedLegBDC,FixedLegDayCounter,IborIndex,DiscountingCurve,,Trigger)</f>
        <v>obj_00921#0000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53" t="s">
        <v>103</v>
      </c>
      <c r="E104" s="16" t="s">
        <v>115</v>
      </c>
      <c r="F104" s="61">
        <f t="shared" si="4"/>
        <v>42244</v>
      </c>
      <c r="G104" s="32">
        <f>_xll.qlInterestRateIndexValueDate(M104,F104)</f>
        <v>42248</v>
      </c>
      <c r="H104" s="32">
        <f>_xll.qlInterestRateIndexMaturity(M104,G104)</f>
        <v>52475</v>
      </c>
      <c r="I104" s="24">
        <f>_xll.qlIndexFixing(M104,F104,,AllTriggers)</f>
        <v>1.5549641988152296E-2</v>
      </c>
      <c r="J104" s="24" t="str">
        <f t="shared" si="5"/>
        <v>EUR6MSW28Y=</v>
      </c>
      <c r="K104" s="24" t="str">
        <f t="shared" si="6"/>
        <v>EURAB6E28Y=ICAP</v>
      </c>
      <c r="L104" s="5"/>
      <c r="M104" s="59" t="str">
        <f>_xll.qlSwapIndex(,IborIndexFamily,D104,SettlementDays,Currency,Calendar,FixedLegTenor,FixedLegBDC,FixedLegDayCounter,IborIndex,DiscountingCurve,,Trigger)</f>
        <v>obj_008f0#0000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53" t="s">
        <v>104</v>
      </c>
      <c r="E105" s="16" t="s">
        <v>115</v>
      </c>
      <c r="F105" s="61">
        <f t="shared" si="4"/>
        <v>42244</v>
      </c>
      <c r="G105" s="32">
        <f>_xll.qlInterestRateIndexValueDate(M105,F105)</f>
        <v>42248</v>
      </c>
      <c r="H105" s="32">
        <f>_xll.qlInterestRateIndexMaturity(M105,G105)</f>
        <v>52841</v>
      </c>
      <c r="I105" s="24">
        <f>_xll.qlIndexFixing(M105,F105,,AllTriggers)</f>
        <v>1.556456084378207E-2</v>
      </c>
      <c r="J105" s="24" t="str">
        <f t="shared" si="5"/>
        <v>EUR6MSW29Y=</v>
      </c>
      <c r="K105" s="24" t="str">
        <f t="shared" si="6"/>
        <v>EURAB6E29Y=ICAP</v>
      </c>
      <c r="L105" s="5"/>
      <c r="M105" s="59" t="str">
        <f>_xll.qlSwapIndex(,IborIndexFamily,D105,SettlementDays,Currency,Calendar,FixedLegTenor,FixedLegBDC,FixedLegDayCounter,IborIndex,DiscountingCurve,,Trigger)</f>
        <v>obj_008b6#0000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61">
        <f t="shared" si="4"/>
        <v>42244</v>
      </c>
      <c r="G106" s="32">
        <f>_xll.qlInterestRateIndexValueDate(M106,F106)</f>
        <v>42248</v>
      </c>
      <c r="H106" s="32">
        <f>_xll.qlInterestRateIndexMaturity(M106,G106)</f>
        <v>53206</v>
      </c>
      <c r="I106" s="24">
        <f>_xll.qlIndexFixing(M106,F106,,AllTriggers)</f>
        <v>1.5580000000130352E-2</v>
      </c>
      <c r="J106" s="24" t="str">
        <f t="shared" si="5"/>
        <v>EUR6MSW30Y=</v>
      </c>
      <c r="K106" s="24" t="str">
        <f t="shared" si="6"/>
        <v>EURAB6E30Y=ICAP</v>
      </c>
      <c r="L106" s="5"/>
      <c r="M106" s="59" t="str">
        <f>_xll.qlSwapIndex(,IborIndexFamily,D106,SettlementDays,Currency,Calendar,FixedLegTenor,FixedLegBDC,FixedLegDayCounter,IborIndex,DiscountingCurve,,Trigger)</f>
        <v>obj_0090f#0000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61">
        <f t="shared" si="4"/>
        <v>42244</v>
      </c>
      <c r="G107" s="32">
        <f>_xll.qlInterestRateIndexValueDate(M107,F107)</f>
        <v>42248</v>
      </c>
      <c r="H107" s="32">
        <f>_xll.qlInterestRateIndexMaturity(M107,G107)</f>
        <v>53573</v>
      </c>
      <c r="I107" s="24">
        <f>_xll.qlIndexFixing(M107,F107,,AllTriggers)</f>
        <v>1.5599717744337228E-2</v>
      </c>
      <c r="J107" s="24" t="str">
        <f t="shared" ref="J107:J115" si="7">Currency&amp;CurveTenor&amp;E107&amp;B104&amp;C104&amp;IF(E107="FRA",SUBSTITUTE(D107,"M",""),D107)&amp;"="</f>
        <v>EUR6MSW31Y=</v>
      </c>
      <c r="K107" s="24" t="str">
        <f t="shared" ref="K107:K115" si="8">Currency&amp;"AB"&amp;SUBSTITUTE(CurveTenor,"M","E")&amp;D107&amp;"=ICAP"</f>
        <v>EURAB6E31Y=ICAP</v>
      </c>
      <c r="L107" s="5"/>
      <c r="M107" s="59" t="str">
        <f>_xll.qlSwapIndex(,IborIndexFamily,D107,SettlementDays,Currency,Calendar,FixedLegTenor,FixedLegBDC,FixedLegDayCounter,IborIndex,DiscountingCurve,,Trigger)</f>
        <v>obj_0086e#0000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61">
        <f t="shared" si="4"/>
        <v>42244</v>
      </c>
      <c r="G108" s="32">
        <f>_xll.qlInterestRateIndexValueDate(M108,F108)</f>
        <v>42248</v>
      </c>
      <c r="H108" s="32">
        <f>_xll.qlInterestRateIndexMaturity(M108,G108)</f>
        <v>53937</v>
      </c>
      <c r="I108" s="24">
        <f>_xll.qlIndexFixing(M108,F108,,AllTriggers)</f>
        <v>1.5623301338385766E-2</v>
      </c>
      <c r="J108" s="24" t="str">
        <f t="shared" si="7"/>
        <v>EUR6MSW32Y=</v>
      </c>
      <c r="K108" s="24" t="str">
        <f t="shared" si="8"/>
        <v>EURAB6E32Y=ICAP</v>
      </c>
      <c r="L108" s="5"/>
      <c r="M108" s="59" t="str">
        <f>_xll.qlSwapIndex(,IborIndexFamily,D108,SettlementDays,Currency,Calendar,FixedLegTenor,FixedLegBDC,FixedLegDayCounter,IborIndex,DiscountingCurve,,Trigger)</f>
        <v>obj_00880#0000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61">
        <f t="shared" si="4"/>
        <v>42244</v>
      </c>
      <c r="G109" s="32">
        <f>_xll.qlInterestRateIndexValueDate(M109,F109)</f>
        <v>42248</v>
      </c>
      <c r="H109" s="32">
        <f>_xll.qlInterestRateIndexMaturity(M109,G109)</f>
        <v>54302</v>
      </c>
      <c r="I109" s="24">
        <f>_xll.qlIndexFixing(M109,F109,,AllTriggers)</f>
        <v>1.5649000063989452E-2</v>
      </c>
      <c r="J109" s="24" t="str">
        <f t="shared" si="7"/>
        <v>EUR6MSW33Y=</v>
      </c>
      <c r="K109" s="24" t="str">
        <f t="shared" si="8"/>
        <v>EURAB6E33Y=ICAP</v>
      </c>
      <c r="L109" s="5"/>
      <c r="M109" s="59" t="str">
        <f>_xll.qlSwapIndex(,IborIndexFamily,D109,SettlementDays,Currency,Calendar,FixedLegTenor,FixedLegBDC,FixedLegDayCounter,IborIndex,DiscountingCurve,,Trigger)</f>
        <v>obj_00870#0000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61">
        <f t="shared" si="4"/>
        <v>42244</v>
      </c>
      <c r="G110" s="32">
        <f>_xll.qlInterestRateIndexValueDate(M110,F110)</f>
        <v>42248</v>
      </c>
      <c r="H110" s="32">
        <f>_xll.qlInterestRateIndexMaturity(M110,G110)</f>
        <v>54667</v>
      </c>
      <c r="I110" s="24">
        <f>_xll.qlIndexFixing(M110,F110,,AllTriggers)</f>
        <v>1.5671843559113011E-2</v>
      </c>
      <c r="J110" s="24" t="str">
        <f t="shared" si="7"/>
        <v>EUR6MSW34Y=</v>
      </c>
      <c r="K110" s="24" t="str">
        <f t="shared" si="8"/>
        <v>EURAB6E34Y=ICAP</v>
      </c>
      <c r="L110" s="5"/>
      <c r="M110" s="59" t="str">
        <f>_xll.qlSwapIndex(,IborIndexFamily,D110,SettlementDays,Currency,Calendar,FixedLegTenor,FixedLegBDC,FixedLegDayCounter,IborIndex,DiscountingCurve,,Trigger)</f>
        <v>obj_00885#0000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61">
        <f t="shared" si="4"/>
        <v>42244</v>
      </c>
      <c r="G111" s="32">
        <f>_xll.qlInterestRateIndexValueDate(M111,F111)</f>
        <v>42248</v>
      </c>
      <c r="H111" s="32">
        <f>_xll.qlInterestRateIndexMaturity(M111,G111)</f>
        <v>55032</v>
      </c>
      <c r="I111" s="24">
        <f>_xll.qlIndexFixing(M111,F111,,AllTriggers)</f>
        <v>1.569000000005313E-2</v>
      </c>
      <c r="J111" s="24" t="str">
        <f t="shared" si="7"/>
        <v>EUR6MSW35Y=</v>
      </c>
      <c r="K111" s="24" t="str">
        <f t="shared" si="8"/>
        <v>EURAB6E35Y=ICAP</v>
      </c>
      <c r="L111" s="5"/>
      <c r="M111" s="59" t="str">
        <f>_xll.qlSwapIndex(,IborIndexFamily,D111,SettlementDays,Currency,Calendar,FixedLegTenor,FixedLegBDC,FixedLegDayCounter,IborIndex,DiscountingCurve,,Trigger)</f>
        <v>obj_00888#0000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61">
        <f t="shared" si="4"/>
        <v>42244</v>
      </c>
      <c r="G112" s="32">
        <f>_xll.qlInterestRateIndexValueDate(M112,F112)</f>
        <v>42248</v>
      </c>
      <c r="H112" s="32">
        <f>_xll.qlInterestRateIndexMaturity(M112,G112)</f>
        <v>55397</v>
      </c>
      <c r="I112" s="24">
        <f>_xll.qlIndexFixing(M112,F112,,AllTriggers)</f>
        <v>1.5702686423355303E-2</v>
      </c>
      <c r="J112" s="24" t="str">
        <f t="shared" si="7"/>
        <v>EUR6MSW36Y=</v>
      </c>
      <c r="K112" s="24" t="str">
        <f t="shared" si="8"/>
        <v>EURAB6E36Y=ICAP</v>
      </c>
      <c r="L112" s="5"/>
      <c r="M112" s="59" t="str">
        <f>_xll.qlSwapIndex(,IborIndexFamily,D112,SettlementDays,Currency,Calendar,FixedLegTenor,FixedLegBDC,FixedLegDayCounter,IborIndex,DiscountingCurve,,Trigger)</f>
        <v>obj_0087f#0000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61">
        <f t="shared" si="4"/>
        <v>42244</v>
      </c>
      <c r="G113" s="32">
        <f>_xll.qlInterestRateIndexValueDate(M113,F113)</f>
        <v>42248</v>
      </c>
      <c r="H113" s="32">
        <f>_xll.qlInterestRateIndexMaturity(M113,G113)</f>
        <v>55764</v>
      </c>
      <c r="I113" s="24">
        <f>_xll.qlIndexFixing(M113,F113,,AllTriggers)</f>
        <v>1.5712679302954152E-2</v>
      </c>
      <c r="J113" s="24" t="str">
        <f t="shared" si="7"/>
        <v>EUR6MSW37Y=</v>
      </c>
      <c r="K113" s="24" t="str">
        <f t="shared" si="8"/>
        <v>EURAB6E37Y=ICAP</v>
      </c>
      <c r="L113" s="5"/>
      <c r="M113" s="59" t="str">
        <f>_xll.qlSwapIndex(,IborIndexFamily,D113,SettlementDays,Currency,Calendar,FixedLegTenor,FixedLegBDC,FixedLegDayCounter,IborIndex,DiscountingCurve,,Trigger)</f>
        <v>obj_00878#0000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61">
        <f t="shared" si="4"/>
        <v>42244</v>
      </c>
      <c r="G114" s="32">
        <f>_xll.qlInterestRateIndexValueDate(M114,F114)</f>
        <v>42248</v>
      </c>
      <c r="H114" s="32">
        <f>_xll.qlInterestRateIndexMaturity(M114,G114)</f>
        <v>56128</v>
      </c>
      <c r="I114" s="24">
        <f>_xll.qlIndexFixing(M114,F114,,AllTriggers)</f>
        <v>1.5719326521951939E-2</v>
      </c>
      <c r="J114" s="24" t="str">
        <f t="shared" si="7"/>
        <v>EUR6MSW38Y=</v>
      </c>
      <c r="K114" s="24" t="str">
        <f t="shared" si="8"/>
        <v>EURAB6E38Y=ICAP</v>
      </c>
      <c r="L114" s="5"/>
      <c r="M114" s="59" t="str">
        <f>_xll.qlSwapIndex(,IborIndexFamily,D114,SettlementDays,Currency,Calendar,FixedLegTenor,FixedLegBDC,FixedLegDayCounter,IborIndex,DiscountingCurve,,Trigger)</f>
        <v>obj_00872#0000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61">
        <f t="shared" si="4"/>
        <v>42244</v>
      </c>
      <c r="G115" s="32">
        <f>_xll.qlInterestRateIndexValueDate(M115,F115)</f>
        <v>42248</v>
      </c>
      <c r="H115" s="32">
        <f>_xll.qlInterestRateIndexMaturity(M115,G115)</f>
        <v>56493</v>
      </c>
      <c r="I115" s="24">
        <f>_xll.qlIndexFixing(M115,F115,,AllTriggers)</f>
        <v>1.5724729238813427E-2</v>
      </c>
      <c r="J115" s="24" t="str">
        <f t="shared" si="7"/>
        <v>EUR6MSW39Y=</v>
      </c>
      <c r="K115" s="24" t="str">
        <f t="shared" si="8"/>
        <v>EURAB6E39Y=ICAP</v>
      </c>
      <c r="L115" s="5"/>
      <c r="M115" s="59" t="str">
        <f>_xll.qlSwapIndex(,IborIndexFamily,D115,SettlementDays,Currency,Calendar,FixedLegTenor,FixedLegBDC,FixedLegDayCounter,IborIndex,DiscountingCurve,,Trigger)</f>
        <v>obj_0086f#0000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61">
        <f>EvaluationDate</f>
        <v>42244</v>
      </c>
      <c r="G116" s="32">
        <f>_xll.qlInterestRateIndexValueDate(M116,F116)</f>
        <v>42248</v>
      </c>
      <c r="H116" s="32">
        <f>_xll.qlInterestRateIndexMaturity(M116,G116)</f>
        <v>56858</v>
      </c>
      <c r="I116" s="24">
        <f>_xll.qlIndexFixing(M116,F116,,AllTriggers)</f>
        <v>1.5729999999972741E-2</v>
      </c>
      <c r="J116" s="24" t="str">
        <f>Currency&amp;CurveTenor&amp;E116&amp;B113&amp;C113&amp;IF(E116="FRA",SUBSTITUTE(D116,"M",""),D116)&amp;"="</f>
        <v>EUR6MSW40Y=</v>
      </c>
      <c r="K116" s="24" t="str">
        <f>Currency&amp;"AB"&amp;SUBSTITUTE(CurveTenor,"M","E")&amp;D116&amp;"=ICAP"</f>
        <v>EURAB6E40Y=ICAP</v>
      </c>
      <c r="L116" s="5"/>
      <c r="M116" s="59" t="str">
        <f>_xll.qlSwapIndex(,IborIndexFamily,D116,SettlementDays,Currency,Calendar,FixedLegTenor,FixedLegBDC,FixedLegDayCounter,IborIndex,DiscountingCurve,,Trigger)</f>
        <v>obj_008e2#0000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61">
        <f>EvaluationDate</f>
        <v>42244</v>
      </c>
      <c r="G117" s="32">
        <f>_xll.qlInterestRateIndexValueDate(M117,F117)</f>
        <v>42248</v>
      </c>
      <c r="H117" s="32">
        <f>_xll.qlInterestRateIndexMaturity(M117,G117)</f>
        <v>60511</v>
      </c>
      <c r="I117" s="24">
        <f>_xll.qlIndexFixing(M117,F117,,AllTriggers)</f>
        <v>1.5360000000230098E-2</v>
      </c>
      <c r="J117" s="24" t="str">
        <f>Currency&amp;CurveTenor&amp;E117&amp;B114&amp;C114&amp;IF(E117="FRA",SUBSTITUTE(D117,"M",""),D117)&amp;"="</f>
        <v>EUR6MSW50Y=</v>
      </c>
      <c r="K117" s="24" t="str">
        <f>Currency&amp;"AB"&amp;SUBSTITUTE(CurveTenor,"M","E")&amp;D117&amp;"=ICAP"</f>
        <v>EURAB6E50Y=ICAP</v>
      </c>
      <c r="L117" s="5"/>
      <c r="M117" s="59" t="str">
        <f>_xll.qlSwapIndex(,IborIndexFamily,D117,SettlementDays,Currency,Calendar,FixedLegTenor,FixedLegBDC,FixedLegDayCounter,IborIndex,DiscountingCurve,,Trigger)</f>
        <v>obj_00900#0000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63">
        <f>EvaluationDate</f>
        <v>42244</v>
      </c>
      <c r="G118" s="33">
        <f>_xll.qlInterestRateIndexValueDate(M118,F118)</f>
        <v>42248</v>
      </c>
      <c r="H118" s="33">
        <f>_xll.qlInterestRateIndexMaturity(M118,G118)</f>
        <v>64164</v>
      </c>
      <c r="I118" s="26">
        <f>_xll.qlIndexFixing(M118,F118,,AllTriggers)</f>
        <v>1.5210000000517752E-2</v>
      </c>
      <c r="J118" s="26" t="str">
        <f>Currency&amp;CurveTenor&amp;E118&amp;B115&amp;C115&amp;IF(E118="FRA",SUBSTITUTE(D118,"M",""),D118)&amp;"="</f>
        <v>EUR6MSW60Y=</v>
      </c>
      <c r="K118" s="26" t="str">
        <f>Currency&amp;"AB"&amp;SUBSTITUTE(CurveTenor,"M","E")&amp;D118&amp;"=ICAP"</f>
        <v>EURAB6E60Y=ICAP</v>
      </c>
      <c r="L118" s="5"/>
      <c r="M118" s="65" t="str">
        <f>_xll.qlSwapIndex(,IborIndexFamily,D118,SettlementDays,Currency,Calendar,FixedLegTenor,FixedLegBDC,FixedLegDayCounter,IborIndex,DiscountingCurve,,Trigger)</f>
        <v>obj_008d8#0000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42244</v>
      </c>
      <c r="G8" s="97">
        <f>_xll.qlInterestRateIndexValueDate(M8,F8)</f>
        <v>42248</v>
      </c>
      <c r="H8" s="97">
        <f>_xll.qlInterestRateIndexMaturity(M8,G8)</f>
        <v>42249</v>
      </c>
      <c r="I8" s="89">
        <f>_xll.qlIndexFixing(M8,F8,TRUE,AllTriggers)</f>
        <v>1.5057165670295802E-3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obj_008d2#0000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42244</v>
      </c>
      <c r="G9" s="97">
        <f>_xll.qlInterestRateIndexValueDate(M9,F9)</f>
        <v>42248</v>
      </c>
      <c r="H9" s="97">
        <f>_xll.qlInterestRateIndexMaturity(M9,G9)</f>
        <v>42255</v>
      </c>
      <c r="I9" s="89">
        <f>_xll.qlIndexFixing(M9,F9,TRUE,AllTriggers)</f>
        <v>1.5057354603507734E-3</v>
      </c>
      <c r="J9" s="89" t="str">
        <f t="shared" si="1"/>
        <v>EUR1YDPSW=</v>
      </c>
      <c r="K9" s="89"/>
      <c r="L9" s="27"/>
      <c r="M9" s="91" t="str">
        <f>_xll.qlEuribor(,D9,YieldCurve,,Trigger)</f>
        <v>obj_0085b#0000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42244</v>
      </c>
      <c r="G10" s="97">
        <f>_xll.qlInterestRateIndexValueDate(M10,F10)</f>
        <v>42248</v>
      </c>
      <c r="H10" s="97">
        <f>_xll.qlInterestRateIndexMaturity(M10,G10)</f>
        <v>42262</v>
      </c>
      <c r="I10" s="89">
        <f>_xll.qlIndexFixing(M10,F10,TRUE,AllTriggers)</f>
        <v>1.5057575029585124E-3</v>
      </c>
      <c r="J10" s="89" t="str">
        <f t="shared" si="1"/>
        <v>EUR1YDP2W=</v>
      </c>
      <c r="K10" s="89"/>
      <c r="L10" s="27"/>
      <c r="M10" s="91" t="str">
        <f>_xll.qlEuribor(,D10,YieldCurve,,Trigger)</f>
        <v>obj_00856#0000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42244</v>
      </c>
      <c r="G11" s="97">
        <f>_xll.qlInterestRateIndexValueDate(M11,F11)</f>
        <v>42248</v>
      </c>
      <c r="H11" s="97">
        <f>_xll.qlInterestRateIndexMaturity(M11,G11)</f>
        <v>42269</v>
      </c>
      <c r="I11" s="89">
        <f>_xll.qlIndexFixing(M11,F11,TRUE,AllTriggers)</f>
        <v>1.5057795459925772E-3</v>
      </c>
      <c r="J11" s="89" t="str">
        <f t="shared" si="1"/>
        <v>EUR1YDP3W=</v>
      </c>
      <c r="K11" s="89"/>
      <c r="L11" s="27"/>
      <c r="M11" s="91" t="str">
        <f>_xll.qlEuribor(,D11,YieldCurve,,Trigger)</f>
        <v>obj_00854#0000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42244</v>
      </c>
      <c r="G12" s="98">
        <f>_xll.qlInterestRateIndexValueDate(M12,F12)</f>
        <v>42248</v>
      </c>
      <c r="H12" s="97">
        <f>_xll.qlInterestRateIndexMaturity(M12,G12)</f>
        <v>42278</v>
      </c>
      <c r="I12" s="89">
        <f>_xll.qlIndexFixing(M12,F12,TRUE,AllTriggers)</f>
        <v>1.5058078876659664E-3</v>
      </c>
      <c r="J12" s="89" t="str">
        <f t="shared" si="1"/>
        <v>EUR1YDP1M=</v>
      </c>
      <c r="K12" s="89"/>
      <c r="L12" s="27"/>
      <c r="M12" s="91" t="str">
        <f>_xll.qlEuribor(,D12,YieldCurve,,Trigger)</f>
        <v>obj_0085e#0000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42244</v>
      </c>
      <c r="G13" s="98">
        <f>_xll.qlInterestRateIndexValueDate(M13,F13)</f>
        <v>42248</v>
      </c>
      <c r="H13" s="97">
        <f>_xll.qlInterestRateIndexMaturity(M13,G13)</f>
        <v>42310</v>
      </c>
      <c r="I13" s="89">
        <f>_xll.qlIndexFixing(M13,F13,TRUE,AllTriggers)</f>
        <v>1.5059086638325608E-3</v>
      </c>
      <c r="J13" s="89" t="str">
        <f t="shared" si="1"/>
        <v>EUR1YDP2M=</v>
      </c>
      <c r="K13" s="89"/>
      <c r="L13" s="27"/>
      <c r="M13" s="91" t="str">
        <f>_xll.qlEuribor(,D13,YieldCurve,,Trigger)</f>
        <v>obj_00857#0000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42244</v>
      </c>
      <c r="G14" s="98">
        <f>_xll.qlInterestRateIndexValueDate(M14,F14)</f>
        <v>42248</v>
      </c>
      <c r="H14" s="97">
        <f>_xll.qlInterestRateIndexMaturity(M14,G14)</f>
        <v>42339</v>
      </c>
      <c r="I14" s="89">
        <f>_xll.qlIndexFixing(M14,F14,TRUE,AllTriggers)</f>
        <v>1.505999999999861E-3</v>
      </c>
      <c r="J14" s="89" t="str">
        <f t="shared" si="1"/>
        <v>EUR1YDP3M=</v>
      </c>
      <c r="K14" s="89"/>
      <c r="L14" s="27"/>
      <c r="M14" s="91" t="str">
        <f>_xll.qlEuribor(,D14,YieldCurve,,Trigger)</f>
        <v>obj_0085a#0000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42244</v>
      </c>
      <c r="G15" s="98">
        <f>_xll.qlInterestRateIndexValueDate(M15,F15)</f>
        <v>42248</v>
      </c>
      <c r="H15" s="97">
        <f>_xll.qlInterestRateIndexMaturity(M15,G15)</f>
        <v>42373</v>
      </c>
      <c r="I15" s="89">
        <f>_xll.qlIndexFixing(M15,F15,TRUE,AllTriggers)</f>
        <v>1.4914435081661282E-3</v>
      </c>
      <c r="J15" s="89" t="str">
        <f t="shared" si="1"/>
        <v>EUR1YDP4M=</v>
      </c>
      <c r="K15" s="89"/>
      <c r="L15" s="27"/>
      <c r="M15" s="91" t="str">
        <f>_xll.qlEuribor(,D15,YieldCurve,,Trigger)</f>
        <v>obj_0085c#0000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42244</v>
      </c>
      <c r="G16" s="98">
        <f>_xll.qlInterestRateIndexValueDate(M16,F16)</f>
        <v>42248</v>
      </c>
      <c r="H16" s="97">
        <f>_xll.qlInterestRateIndexMaturity(M16,G16)</f>
        <v>42401</v>
      </c>
      <c r="I16" s="89">
        <f>_xll.qlIndexFixing(M16,F16,TRUE,AllTriggers)</f>
        <v>1.4733393623930289E-3</v>
      </c>
      <c r="J16" s="89" t="str">
        <f t="shared" si="1"/>
        <v>EUR1YDP5M=</v>
      </c>
      <c r="K16" s="89"/>
      <c r="L16" s="27"/>
      <c r="M16" s="91" t="str">
        <f>_xll.qlEuribor(,D16,YieldCurve,,Trigger)</f>
        <v>obj_00858#0000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42244</v>
      </c>
      <c r="G17" s="98">
        <f>_xll.qlInterestRateIndexValueDate(M17,F17)</f>
        <v>42248</v>
      </c>
      <c r="H17" s="97">
        <f>_xll.qlInterestRateIndexMaturity(M17,G17)</f>
        <v>42430</v>
      </c>
      <c r="I17" s="89">
        <f>_xll.qlIndexFixing(M17,F17,TRUE,AllTriggers)</f>
        <v>1.4709999999996536E-3</v>
      </c>
      <c r="J17" s="89" t="str">
        <f t="shared" si="1"/>
        <v>EUR1YDP6M=</v>
      </c>
      <c r="K17" s="89"/>
      <c r="L17" s="27"/>
      <c r="M17" s="91" t="str">
        <f>_xll.qlEuribor(,D17,YieldCurve,,Trigger)</f>
        <v>obj_00860#0000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42244</v>
      </c>
      <c r="G18" s="98">
        <f>_xll.qlInterestRateIndexValueDate(M18,F18)</f>
        <v>42248</v>
      </c>
      <c r="H18" s="97">
        <f>_xll.qlInterestRateIndexMaturity(M18,G18)</f>
        <v>42461</v>
      </c>
      <c r="I18" s="89">
        <f>_xll.qlIndexFixing(M18,F18,TRUE,AllTriggers)</f>
        <v>1.5023768439771049E-3</v>
      </c>
      <c r="J18" s="89" t="str">
        <f t="shared" si="1"/>
        <v>EUR1YDP7M=</v>
      </c>
      <c r="K18" s="89"/>
      <c r="L18" s="27"/>
      <c r="M18" s="91" t="str">
        <f>_xll.qlEuribor(,D18,YieldCurve,,Trigger)</f>
        <v>obj_0085f#0000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42244</v>
      </c>
      <c r="G19" s="98">
        <f>_xll.qlInterestRateIndexValueDate(M19,F19)</f>
        <v>42248</v>
      </c>
      <c r="H19" s="97">
        <f>_xll.qlInterestRateIndexMaturity(M19,G19)</f>
        <v>42492</v>
      </c>
      <c r="I19" s="89">
        <f>_xll.qlIndexFixing(M19,F19,TRUE,AllTriggers)</f>
        <v>1.5482917952534926E-3</v>
      </c>
      <c r="J19" s="89" t="str">
        <f t="shared" si="1"/>
        <v>EUR1YDP8M=</v>
      </c>
      <c r="K19" s="89"/>
      <c r="L19" s="27"/>
      <c r="M19" s="91" t="str">
        <f>_xll.qlEuribor(,D19,YieldCurve,,Trigger)</f>
        <v>obj_00855#0000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42244</v>
      </c>
      <c r="G20" s="98">
        <f>_xll.qlInterestRateIndexValueDate(M20,F20)</f>
        <v>42248</v>
      </c>
      <c r="H20" s="98">
        <f>_xll.qlInterestRateIndexMaturity(M20,G20)</f>
        <v>42522</v>
      </c>
      <c r="I20" s="89">
        <f>_xll.qlIndexFixing(M20,F20,TRUE,AllTriggers)</f>
        <v>1.577999999992256E-3</v>
      </c>
      <c r="J20" s="89" t="str">
        <f t="shared" si="1"/>
        <v>EUR1YDP9M=</v>
      </c>
      <c r="K20" s="90"/>
      <c r="L20" s="58"/>
      <c r="M20" s="91" t="str">
        <f>_xll.qlEuribor(,D20,YieldCurve,,Trigger)</f>
        <v>obj_00859#0000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42244</v>
      </c>
      <c r="G21" s="98">
        <f>_xll.qlInterestRateIndexValueDate(M21,F21)</f>
        <v>42248</v>
      </c>
      <c r="H21" s="98">
        <f>_xll.qlInterestRateIndexMaturity(M21,G21)</f>
        <v>42552</v>
      </c>
      <c r="I21" s="89">
        <f>_xll.qlIndexFixing(M21,F21,TRUE,AllTriggers)</f>
        <v>1.5868833325569829E-3</v>
      </c>
      <c r="J21" s="89" t="str">
        <f t="shared" si="1"/>
        <v>EUR1YDP10M=</v>
      </c>
      <c r="K21" s="90"/>
      <c r="L21" s="58"/>
      <c r="M21" s="91" t="str">
        <f>_xll.qlEuribor(,D21,YieldCurve,,Trigger)</f>
        <v>obj_0085d#0000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42244</v>
      </c>
      <c r="G22" s="98">
        <f>_xll.qlInterestRateIndexValueDate(M22,F22)</f>
        <v>42248</v>
      </c>
      <c r="H22" s="98">
        <f>_xll.qlInterestRateIndexMaturity(M22,G22)</f>
        <v>42583</v>
      </c>
      <c r="I22" s="89">
        <f>_xll.qlIndexFixing(M22,F22,TRUE,AllTriggers)</f>
        <v>1.5870565612887025E-3</v>
      </c>
      <c r="J22" s="89" t="str">
        <f t="shared" si="1"/>
        <v>EUR1YDP11M=</v>
      </c>
      <c r="K22" s="90"/>
      <c r="L22" s="58"/>
      <c r="M22" s="91" t="str">
        <f>_xll.qlEuribor(,D22,YieldCurve,,Trigger)</f>
        <v>obj_00853#0000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42244</v>
      </c>
      <c r="G23" s="102">
        <f>_xll.qlInterestRateIndexValueDate(IborIndex,F23)</f>
        <v>42248</v>
      </c>
      <c r="H23" s="102">
        <f>_xll.qlInterestRateIndexMaturity(IborIndex,G23)</f>
        <v>42614</v>
      </c>
      <c r="I23" s="89">
        <f>_xll.qlIndexFixing(IborIndex,F23,TRUE,AllTriggers)</f>
        <v>1.5780000000001123E-3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179</v>
      </c>
      <c r="D24" s="93" t="s">
        <v>75</v>
      </c>
      <c r="E24" s="83" t="s">
        <v>67</v>
      </c>
      <c r="F24" s="104">
        <f>_xll.qlInterestRateIndexFixingDate(IborIndex,G24)</f>
        <v>42276</v>
      </c>
      <c r="G24" s="104">
        <f>_xll.qlCalendarAdvance(Calendar,SettlementDate,B24&amp;"M","mf",TRUE)</f>
        <v>42278</v>
      </c>
      <c r="H24" s="104">
        <f>_xll.qlInterestRateIndexMaturity(IborIndex,G24)</f>
        <v>42646</v>
      </c>
      <c r="I24" s="95">
        <f>_xll.qlIndexFixing(IborIndex,F24,TRUE,AllTriggers)</f>
        <v>1.5699999999999894E-3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179</v>
      </c>
      <c r="D25" s="96" t="s">
        <v>76</v>
      </c>
      <c r="E25" s="84" t="s">
        <v>67</v>
      </c>
      <c r="F25" s="98">
        <f>_xll.qlInterestRateIndexFixingDate(IborIndex,G25)</f>
        <v>42306</v>
      </c>
      <c r="G25" s="98">
        <f>_xll.qlCalendarAdvance(Calendar,SettlementDate,B25&amp;"M","mf",TRUE)</f>
        <v>42310</v>
      </c>
      <c r="H25" s="98">
        <f>_xll.qlInterestRateIndexMaturity(IborIndex,G25)</f>
        <v>42676</v>
      </c>
      <c r="I25" s="90">
        <f>_xll.qlIndexFixing(IborIndex,F25,TRUE,AllTriggers)</f>
        <v>1.6299999999893405E-3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179</v>
      </c>
      <c r="D26" s="96" t="s">
        <v>77</v>
      </c>
      <c r="E26" s="84" t="s">
        <v>67</v>
      </c>
      <c r="F26" s="98">
        <f>_xll.qlInterestRateIndexFixingDate(IborIndex,G26)</f>
        <v>42335</v>
      </c>
      <c r="G26" s="98">
        <f>_xll.qlCalendarAdvance(Calendar,SettlementDate,B26&amp;"M","mf",TRUE)</f>
        <v>42339</v>
      </c>
      <c r="H26" s="98">
        <f>_xll.qlInterestRateIndexMaturity(IborIndex,G26)</f>
        <v>42705</v>
      </c>
      <c r="I26" s="90">
        <f>_xll.qlIndexFixing(IborIndex,F26,TRUE,AllTriggers)</f>
        <v>1.6800000000000421E-3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179</v>
      </c>
      <c r="D27" s="96" t="s">
        <v>78</v>
      </c>
      <c r="E27" s="84" t="s">
        <v>67</v>
      </c>
      <c r="F27" s="98">
        <f>_xll.qlInterestRateIndexFixingDate(IborIndex,G27)</f>
        <v>42368</v>
      </c>
      <c r="G27" s="98">
        <f>_xll.qlCalendarAdvance(Calendar,SettlementDate,B27&amp;"M","mf",TRUE)</f>
        <v>42373</v>
      </c>
      <c r="H27" s="98">
        <f>_xll.qlInterestRateIndexMaturity(IborIndex,G27)</f>
        <v>42739</v>
      </c>
      <c r="I27" s="90">
        <f>_xll.qlIndexFixing(IborIndex,F27,TRUE,AllTriggers)</f>
        <v>1.7599999999544393E-3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179</v>
      </c>
      <c r="D28" s="96" t="s">
        <v>79</v>
      </c>
      <c r="E28" s="84" t="s">
        <v>67</v>
      </c>
      <c r="F28" s="98">
        <f>_xll.qlInterestRateIndexFixingDate(IborIndex,G28)</f>
        <v>42397</v>
      </c>
      <c r="G28" s="98">
        <f>_xll.qlCalendarAdvance(Calendar,SettlementDate,B28&amp;"M","mf",TRUE)</f>
        <v>42401</v>
      </c>
      <c r="H28" s="98">
        <f>_xll.qlInterestRateIndexMaturity(IborIndex,G28)</f>
        <v>42767</v>
      </c>
      <c r="I28" s="90">
        <f>_xll.qlIndexFixing(IborIndex,F28,TRUE,AllTriggers)</f>
        <v>1.8399999998540168E-3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179</v>
      </c>
      <c r="D29" s="96" t="s">
        <v>45</v>
      </c>
      <c r="E29" s="84" t="s">
        <v>67</v>
      </c>
      <c r="F29" s="98">
        <f>_xll.qlInterestRateIndexFixingDate(IborIndex,G29)</f>
        <v>42426</v>
      </c>
      <c r="G29" s="98">
        <f>_xll.qlCalendarAdvance(Calendar,SettlementDate,B29&amp;"M","mf",TRUE)</f>
        <v>42430</v>
      </c>
      <c r="H29" s="98">
        <f>_xll.qlInterestRateIndexMaturity(IborIndex,G29)</f>
        <v>42795</v>
      </c>
      <c r="I29" s="90">
        <f>_xll.qlIndexFixing(IborIndex,F29,TRUE,AllTriggers)</f>
        <v>1.9100000000000844E-3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179</v>
      </c>
      <c r="D30" s="96" t="s">
        <v>80</v>
      </c>
      <c r="E30" s="84" t="s">
        <v>67</v>
      </c>
      <c r="F30" s="98">
        <f>_xll.qlInterestRateIndexFixingDate(IborIndex,G30)</f>
        <v>42459</v>
      </c>
      <c r="G30" s="98">
        <f>_xll.qlCalendarAdvance(Calendar,SettlementDate,B30&amp;"M","mf",TRUE)</f>
        <v>42461</v>
      </c>
      <c r="H30" s="98">
        <f>_xll.qlInterestRateIndexMaturity(IborIndex,G30)</f>
        <v>42828</v>
      </c>
      <c r="I30" s="90">
        <f>_xll.qlIndexFixing(IborIndex,F30,TRUE,AllTriggers)</f>
        <v>2.0199999999951338E-3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179</v>
      </c>
      <c r="D31" s="96" t="s">
        <v>81</v>
      </c>
      <c r="E31" s="84" t="s">
        <v>67</v>
      </c>
      <c r="F31" s="98">
        <f>_xll.qlInterestRateIndexFixingDate(IborIndex,G31)</f>
        <v>42488</v>
      </c>
      <c r="G31" s="98">
        <f>_xll.qlCalendarAdvance(Calendar,SettlementDate,B31&amp;"M","mf",TRUE)</f>
        <v>42492</v>
      </c>
      <c r="H31" s="98">
        <f>_xll.qlInterestRateIndexMaturity(IborIndex,G31)</f>
        <v>42857</v>
      </c>
      <c r="I31" s="90">
        <f>_xll.qlIndexFixing(IborIndex,F31,TRUE,AllTriggers)</f>
        <v>2.1299999999981312E-3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179</v>
      </c>
      <c r="D32" s="96" t="s">
        <v>82</v>
      </c>
      <c r="E32" s="84" t="s">
        <v>67</v>
      </c>
      <c r="F32" s="98">
        <f>_xll.qlInterestRateIndexFixingDate(IborIndex,G32)</f>
        <v>42520</v>
      </c>
      <c r="G32" s="98">
        <f>_xll.qlCalendarAdvance(Calendar,SettlementDate,B32&amp;"M","mf",TRUE)</f>
        <v>42522</v>
      </c>
      <c r="H32" s="98">
        <f>_xll.qlInterestRateIndexMaturity(IborIndex,G32)</f>
        <v>42887</v>
      </c>
      <c r="I32" s="90">
        <f>_xll.qlIndexFixing(IborIndex,F32,TRUE,AllTriggers)</f>
        <v>2.2399999999984685E-3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179</v>
      </c>
      <c r="D33" s="96" t="s">
        <v>83</v>
      </c>
      <c r="E33" s="84" t="s">
        <v>67</v>
      </c>
      <c r="F33" s="98">
        <f>_xll.qlInterestRateIndexFixingDate(IborIndex,G33)</f>
        <v>42550</v>
      </c>
      <c r="G33" s="98">
        <f>_xll.qlCalendarAdvance(Calendar,SettlementDate,B33&amp;"M","mf",TRUE)</f>
        <v>42552</v>
      </c>
      <c r="H33" s="98">
        <f>_xll.qlInterestRateIndexMaturity(IborIndex,G33)</f>
        <v>42919</v>
      </c>
      <c r="I33" s="90">
        <f>_xll.qlIndexFixing(IborIndex,F33,TRUE,AllTriggers)</f>
        <v>2.3699999999997681E-3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179</v>
      </c>
      <c r="D34" s="96" t="s">
        <v>84</v>
      </c>
      <c r="E34" s="84" t="s">
        <v>67</v>
      </c>
      <c r="F34" s="98">
        <f>_xll.qlInterestRateIndexFixingDate(IborIndex,G34)</f>
        <v>42579</v>
      </c>
      <c r="G34" s="98">
        <f>_xll.qlCalendarAdvance(Calendar,SettlementDate,B34&amp;"M","mf",TRUE)</f>
        <v>42583</v>
      </c>
      <c r="H34" s="98">
        <f>_xll.qlInterestRateIndexMaturity(IborIndex,G34)</f>
        <v>42948</v>
      </c>
      <c r="I34" s="90">
        <f>_xll.qlIndexFixing(IborIndex,F34,TRUE,AllTriggers)</f>
        <v>2.5099999996466026E-3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179</v>
      </c>
      <c r="D35" s="96" t="s">
        <v>149</v>
      </c>
      <c r="E35" s="84" t="s">
        <v>67</v>
      </c>
      <c r="F35" s="98">
        <f>_xll.qlInterestRateIndexFixingDate(IborIndex,G35)</f>
        <v>42612</v>
      </c>
      <c r="G35" s="98">
        <f>_xll.qlCalendarAdvance(Calendar,SettlementDate,B35&amp;"M","mf",TRUE)</f>
        <v>42614</v>
      </c>
      <c r="H35" s="98">
        <f>_xll.qlInterestRateIndexMaturity(IborIndex,G35)</f>
        <v>42979</v>
      </c>
      <c r="I35" s="90">
        <f>_xll.qlIndexFixing(IborIndex,F35,TRUE,AllTriggers)</f>
        <v>2.6599999999991396E-3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122"/>
      <c r="D48" s="122"/>
      <c r="E48" s="114"/>
      <c r="F48" s="114"/>
      <c r="G48" s="114"/>
      <c r="H48" s="114"/>
      <c r="I48" s="123"/>
      <c r="J48" s="123"/>
      <c r="K48" s="123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6"/>
      <c r="C60" s="116"/>
      <c r="D60" s="116"/>
      <c r="E60" s="117"/>
      <c r="F60" s="117"/>
      <c r="G60" s="117"/>
      <c r="H60" s="117"/>
      <c r="I60" s="124"/>
      <c r="J60" s="124"/>
      <c r="K60" s="12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9"/>
      <c r="C62" s="119"/>
      <c r="D62" s="119"/>
      <c r="E62" s="120"/>
      <c r="F62" s="120"/>
      <c r="G62" s="120"/>
      <c r="H62" s="120"/>
      <c r="I62" s="125"/>
      <c r="J62" s="125"/>
      <c r="K62" s="125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122"/>
      <c r="E63" s="114"/>
      <c r="F63" s="114"/>
      <c r="G63" s="114"/>
      <c r="H63" s="114"/>
      <c r="I63" s="123"/>
      <c r="J63" s="123"/>
      <c r="K63" s="123"/>
      <c r="L63" s="5"/>
      <c r="M63" s="126"/>
      <c r="N63" s="41"/>
      <c r="O63" s="43" t="s">
        <v>23</v>
      </c>
      <c r="P63" s="43" t="s">
        <v>40</v>
      </c>
      <c r="Q63" s="43" t="s">
        <v>124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116"/>
      <c r="E64" s="117"/>
      <c r="F64" s="117"/>
      <c r="G64" s="117"/>
      <c r="H64" s="117"/>
      <c r="I64" s="124"/>
      <c r="J64" s="124"/>
      <c r="K64" s="124"/>
      <c r="L64" s="5"/>
      <c r="M64" s="59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116"/>
      <c r="E65" s="117"/>
      <c r="F65" s="98"/>
      <c r="G65" s="98"/>
      <c r="H65" s="98"/>
      <c r="I65" s="90"/>
      <c r="J65" s="89"/>
      <c r="K65" s="124"/>
      <c r="L65" s="5"/>
      <c r="M65" s="117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116"/>
      <c r="E66" s="117"/>
      <c r="F66" s="117"/>
      <c r="G66" s="117"/>
      <c r="H66" s="117"/>
      <c r="I66" s="124"/>
      <c r="J66" s="124"/>
      <c r="K66" s="124"/>
      <c r="L66" s="5"/>
      <c r="M66" s="117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117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117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117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117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117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117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117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6"/>
      <c r="C74" s="116"/>
      <c r="D74" s="116"/>
      <c r="E74" s="117"/>
      <c r="F74" s="117"/>
      <c r="G74" s="117"/>
      <c r="H74" s="117"/>
      <c r="I74" s="124"/>
      <c r="J74" s="124"/>
      <c r="K74" s="124"/>
      <c r="L74" s="5"/>
      <c r="M74" s="117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6"/>
      <c r="C75" s="116"/>
      <c r="D75" s="116"/>
      <c r="E75" s="117"/>
      <c r="F75" s="117"/>
      <c r="G75" s="117"/>
      <c r="H75" s="117"/>
      <c r="I75" s="124"/>
      <c r="J75" s="124"/>
      <c r="K75" s="124"/>
      <c r="L75" s="5"/>
      <c r="M75" s="117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6"/>
      <c r="C76" s="116"/>
      <c r="D76" s="96"/>
      <c r="E76" s="86"/>
      <c r="F76" s="91"/>
      <c r="G76" s="91"/>
      <c r="H76" s="91"/>
      <c r="I76" s="108"/>
      <c r="J76" s="89"/>
      <c r="K76" s="108"/>
      <c r="L76" s="27"/>
      <c r="M76" s="117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6"/>
      <c r="C77" s="116"/>
      <c r="D77" s="96"/>
      <c r="E77" s="86"/>
      <c r="F77" s="91"/>
      <c r="G77" s="91"/>
      <c r="H77" s="91"/>
      <c r="I77" s="108"/>
      <c r="J77" s="89"/>
      <c r="K77" s="108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6"/>
      <c r="C78" s="116"/>
      <c r="D78" s="96"/>
      <c r="E78" s="86"/>
      <c r="F78" s="91"/>
      <c r="G78" s="91"/>
      <c r="H78" s="91"/>
      <c r="I78" s="108"/>
      <c r="J78" s="89"/>
      <c r="K78" s="108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96" t="s">
        <v>25</v>
      </c>
      <c r="E79" s="86" t="s">
        <v>115</v>
      </c>
      <c r="F79" s="98">
        <f t="shared" ref="F79:F115" si="4">EvaluationDate</f>
        <v>42244</v>
      </c>
      <c r="G79" s="98">
        <f>_xll.qlInterestRateIndexValueDate(M79,F79)</f>
        <v>42248</v>
      </c>
      <c r="H79" s="98">
        <f>_xll.qlInterestRateIndexMaturity(M79,G79)</f>
        <v>43346</v>
      </c>
      <c r="I79" s="90">
        <f>_xll.qlIndexFixing(M79,F79,TRUE,AllTriggers)</f>
        <v>3.080000000023141E-3</v>
      </c>
      <c r="J79" s="89" t="str">
        <f t="shared" ref="J79:J103" si="5">Currency&amp;CurveTenor&amp;E79&amp;B39&amp;C39&amp;IF(E79="FRA",SUBSTITUTE(D79,"M",""),D79)&amp;"="</f>
        <v>EUR1YSW3Y=</v>
      </c>
      <c r="K79" s="108" t="s">
        <v>161</v>
      </c>
      <c r="L79" s="44"/>
      <c r="M79" s="59" t="str">
        <f>_xll.qlSwapIndex(,IborIndexFamily,D79,SettlementDays,Currency,Calendar,FixedLegTenor,FixedLegBDC,FixedLegDayCounter,IborIndex,DiscountingCurve,,Trigger)</f>
        <v>obj_008d1#0000</v>
      </c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96" t="s">
        <v>26</v>
      </c>
      <c r="E80" s="86" t="s">
        <v>115</v>
      </c>
      <c r="F80" s="98">
        <f t="shared" si="4"/>
        <v>42244</v>
      </c>
      <c r="G80" s="98">
        <f>_xll.qlInterestRateIndexValueDate(M80,F80)</f>
        <v>42248</v>
      </c>
      <c r="H80" s="98">
        <f>_xll.qlInterestRateIndexMaturity(M80,G80)</f>
        <v>43710</v>
      </c>
      <c r="I80" s="90">
        <f>_xll.qlIndexFixing(M80,F80,TRUE,AllTriggers)</f>
        <v>4.259999999999999E-3</v>
      </c>
      <c r="J80" s="89" t="str">
        <f t="shared" si="5"/>
        <v>EUR1YSW4Y=</v>
      </c>
      <c r="K80" s="108" t="s">
        <v>162</v>
      </c>
      <c r="L80" s="44"/>
      <c r="M80" s="59" t="str">
        <f>_xll.qlSwapIndex(,IborIndexFamily,D80,SettlementDays,Currency,Calendar,FixedLegTenor,FixedLegBDC,FixedLegDayCounter,IborIndex,DiscountingCurve,,Trigger)</f>
        <v>obj_00897#0000</v>
      </c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96" t="s">
        <v>27</v>
      </c>
      <c r="E81" s="86" t="s">
        <v>115</v>
      </c>
      <c r="F81" s="98">
        <f t="shared" si="4"/>
        <v>42244</v>
      </c>
      <c r="G81" s="98">
        <f>_xll.qlInterestRateIndexValueDate(M81,F81)</f>
        <v>42248</v>
      </c>
      <c r="H81" s="98">
        <f>_xll.qlInterestRateIndexMaturity(M81,G81)</f>
        <v>44075</v>
      </c>
      <c r="I81" s="90">
        <f>_xll.qlIndexFixing(M81,F81,TRUE,AllTriggers)</f>
        <v>5.570000000000002E-3</v>
      </c>
      <c r="J81" s="89" t="str">
        <f t="shared" si="5"/>
        <v>EUR1YSW5Y=</v>
      </c>
      <c r="K81" s="108" t="s">
        <v>163</v>
      </c>
      <c r="L81" s="5"/>
      <c r="M81" s="59" t="str">
        <f>_xll.qlSwapIndex(,IborIndexFamily,D81,SettlementDays,Currency,Calendar,FixedLegTenor,FixedLegBDC,FixedLegDayCounter,IborIndex,DiscountingCurve,,Trigger)</f>
        <v>obj_008aa#0000</v>
      </c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96" t="s">
        <v>85</v>
      </c>
      <c r="E82" s="86" t="s">
        <v>115</v>
      </c>
      <c r="F82" s="98">
        <f t="shared" si="4"/>
        <v>42244</v>
      </c>
      <c r="G82" s="98">
        <f>_xll.qlInterestRateIndexValueDate(M82,F82)</f>
        <v>42248</v>
      </c>
      <c r="H82" s="98">
        <f>_xll.qlInterestRateIndexMaturity(M82,G82)</f>
        <v>44440</v>
      </c>
      <c r="I82" s="90">
        <f>_xll.qlIndexFixing(M82,F82,TRUE,AllTriggers)</f>
        <v>6.9200000000000051E-3</v>
      </c>
      <c r="J82" s="89" t="str">
        <f t="shared" si="5"/>
        <v>EUR1YSW6Y=</v>
      </c>
      <c r="K82" s="108" t="s">
        <v>164</v>
      </c>
      <c r="L82" s="5"/>
      <c r="M82" s="59" t="str">
        <f>_xll.qlSwapIndex(,IborIndexFamily,D82,SettlementDays,Currency,Calendar,FixedLegTenor,FixedLegBDC,FixedLegDayCounter,IborIndex,DiscountingCurve,,Trigger)</f>
        <v>obj_008fc#0000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96" t="s">
        <v>28</v>
      </c>
      <c r="E83" s="86" t="s">
        <v>115</v>
      </c>
      <c r="F83" s="98">
        <f t="shared" si="4"/>
        <v>42244</v>
      </c>
      <c r="G83" s="98">
        <f>_xll.qlInterestRateIndexValueDate(M83,F83)</f>
        <v>42248</v>
      </c>
      <c r="H83" s="98">
        <f>_xll.qlInterestRateIndexMaturity(M83,G83)</f>
        <v>44805</v>
      </c>
      <c r="I83" s="90">
        <f>_xll.qlIndexFixing(M83,F83,TRUE,AllTriggers)</f>
        <v>8.2499999998453429E-3</v>
      </c>
      <c r="J83" s="89" t="str">
        <f t="shared" si="5"/>
        <v>EUR1YSW7Y=</v>
      </c>
      <c r="K83" s="108" t="s">
        <v>165</v>
      </c>
      <c r="L83" s="5"/>
      <c r="M83" s="59" t="str">
        <f>_xll.qlSwapIndex(,IborIndexFamily,D83,SettlementDays,Currency,Calendar,FixedLegTenor,FixedLegBDC,FixedLegDayCounter,IborIndex,DiscountingCurve,,Trigger)</f>
        <v>obj_008a2#0000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96" t="s">
        <v>86</v>
      </c>
      <c r="E84" s="86" t="s">
        <v>115</v>
      </c>
      <c r="F84" s="98">
        <f t="shared" si="4"/>
        <v>42244</v>
      </c>
      <c r="G84" s="98">
        <f>_xll.qlInterestRateIndexValueDate(M84,F84)</f>
        <v>42248</v>
      </c>
      <c r="H84" s="98">
        <f>_xll.qlInterestRateIndexMaturity(M84,G84)</f>
        <v>45170</v>
      </c>
      <c r="I84" s="90">
        <f>_xll.qlIndexFixing(M84,F84,TRUE,AllTriggers)</f>
        <v>9.5400000000000051E-3</v>
      </c>
      <c r="J84" s="89" t="str">
        <f t="shared" si="5"/>
        <v>EUR1YSW8Y=</v>
      </c>
      <c r="K84" s="108" t="s">
        <v>166</v>
      </c>
      <c r="L84" s="5"/>
      <c r="M84" s="59" t="str">
        <f>_xll.qlSwapIndex(,IborIndexFamily,D84,SettlementDays,Currency,Calendar,FixedLegTenor,FixedLegBDC,FixedLegDayCounter,IborIndex,DiscountingCurve,,Trigger)</f>
        <v>obj_008e6#0000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96" t="s">
        <v>87</v>
      </c>
      <c r="E85" s="86" t="s">
        <v>115</v>
      </c>
      <c r="F85" s="98">
        <f t="shared" si="4"/>
        <v>42244</v>
      </c>
      <c r="G85" s="98">
        <f>_xll.qlInterestRateIndexValueDate(M85,F85)</f>
        <v>42248</v>
      </c>
      <c r="H85" s="98">
        <f>_xll.qlInterestRateIndexMaturity(M85,G85)</f>
        <v>45537</v>
      </c>
      <c r="I85" s="90">
        <f>_xll.qlIndexFixing(M85,F85,TRUE,AllTriggers)</f>
        <v>1.0690000000000021E-2</v>
      </c>
      <c r="J85" s="89" t="str">
        <f t="shared" si="5"/>
        <v>EUR1YSW9Y=</v>
      </c>
      <c r="K85" s="108" t="s">
        <v>167</v>
      </c>
      <c r="L85" s="5"/>
      <c r="M85" s="59" t="str">
        <f>_xll.qlSwapIndex(,IborIndexFamily,D85,SettlementDays,Currency,Calendar,FixedLegTenor,FixedLegBDC,FixedLegDayCounter,IborIndex,DiscountingCurve,,Trigger)</f>
        <v>obj_008e8#0000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96" t="s">
        <v>29</v>
      </c>
      <c r="E86" s="86" t="s">
        <v>115</v>
      </c>
      <c r="F86" s="98">
        <f t="shared" si="4"/>
        <v>42244</v>
      </c>
      <c r="G86" s="98">
        <f>_xll.qlInterestRateIndexValueDate(M86,F86)</f>
        <v>42248</v>
      </c>
      <c r="H86" s="98">
        <f>_xll.qlInterestRateIndexMaturity(M86,G86)</f>
        <v>45901</v>
      </c>
      <c r="I86" s="90">
        <f>_xll.qlIndexFixing(M86,F86,TRUE,AllTriggers)</f>
        <v>1.1680000000000005E-2</v>
      </c>
      <c r="J86" s="89" t="str">
        <f t="shared" si="5"/>
        <v>EUR1YSW10Y=</v>
      </c>
      <c r="K86" s="108" t="s">
        <v>168</v>
      </c>
      <c r="L86" s="5"/>
      <c r="M86" s="59" t="str">
        <f>_xll.qlSwapIndex(,IborIndexFamily,D86,SettlementDays,Currency,Calendar,FixedLegTenor,FixedLegBDC,FixedLegDayCounter,IborIndex,DiscountingCurve,,Trigger)</f>
        <v>obj_008bf#0000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96" t="s">
        <v>88</v>
      </c>
      <c r="E87" s="86" t="s">
        <v>115</v>
      </c>
      <c r="F87" s="98">
        <f t="shared" si="4"/>
        <v>42244</v>
      </c>
      <c r="G87" s="98">
        <f>_xll.qlInterestRateIndexValueDate(M87,F87)</f>
        <v>42248</v>
      </c>
      <c r="H87" s="98">
        <f>_xll.qlInterestRateIndexMaturity(M87,G87)</f>
        <v>46266</v>
      </c>
      <c r="I87" s="90">
        <f>_xll.qlIndexFixing(M87,F87,TRUE,AllTriggers)</f>
        <v>1.2541172367210475E-2</v>
      </c>
      <c r="J87" s="89" t="str">
        <f t="shared" si="5"/>
        <v>EUR1YSW11Y=</v>
      </c>
      <c r="K87" s="108" t="s">
        <v>169</v>
      </c>
      <c r="L87" s="5"/>
      <c r="M87" s="59" t="str">
        <f>_xll.qlSwapIndex(,IborIndexFamily,D87,SettlementDays,Currency,Calendar,FixedLegTenor,FixedLegBDC,FixedLegDayCounter,IborIndex,DiscountingCurve,,Trigger)</f>
        <v>obj_008ae#0000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96" t="s">
        <v>30</v>
      </c>
      <c r="E88" s="86" t="s">
        <v>115</v>
      </c>
      <c r="F88" s="98">
        <f t="shared" si="4"/>
        <v>42244</v>
      </c>
      <c r="G88" s="98">
        <f>_xll.qlInterestRateIndexValueDate(M88,F88)</f>
        <v>42248</v>
      </c>
      <c r="H88" s="98">
        <f>_xll.qlInterestRateIndexMaturity(M88,G88)</f>
        <v>46631</v>
      </c>
      <c r="I88" s="90">
        <f>_xll.qlIndexFixing(M88,F88,TRUE,AllTriggers)</f>
        <v>1.3279999999768833E-2</v>
      </c>
      <c r="J88" s="89" t="str">
        <f t="shared" si="5"/>
        <v>EUR1YSW12Y=</v>
      </c>
      <c r="K88" s="108" t="s">
        <v>170</v>
      </c>
      <c r="L88" s="5"/>
      <c r="M88" s="59" t="str">
        <f>_xll.qlSwapIndex(,IborIndexFamily,D88,SettlementDays,Currency,Calendar,FixedLegTenor,FixedLegBDC,FixedLegDayCounter,IborIndex,DiscountingCurve,,Trigger)</f>
        <v>obj_0091b#0000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96" t="s">
        <v>89</v>
      </c>
      <c r="E89" s="86" t="s">
        <v>115</v>
      </c>
      <c r="F89" s="98">
        <f t="shared" si="4"/>
        <v>42244</v>
      </c>
      <c r="G89" s="98">
        <f>_xll.qlInterestRateIndexValueDate(M89,F89)</f>
        <v>42248</v>
      </c>
      <c r="H89" s="98">
        <f>_xll.qlInterestRateIndexMaturity(M89,G89)</f>
        <v>46997</v>
      </c>
      <c r="I89" s="90">
        <f>_xll.qlIndexFixing(M89,F89,TRUE,AllTriggers)</f>
        <v>1.391067065066668E-2</v>
      </c>
      <c r="J89" s="89" t="str">
        <f t="shared" si="5"/>
        <v>EUR1YSW13Y=</v>
      </c>
      <c r="K89" s="108"/>
      <c r="L89" s="5"/>
      <c r="M89" s="59" t="str">
        <f>_xll.qlSwapIndex(,IborIndexFamily,D89,SettlementDays,Currency,Calendar,FixedLegTenor,FixedLegBDC,FixedLegDayCounter,IborIndex,DiscountingCurve,,Trigger)</f>
        <v>obj_008ea#0000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96" t="s">
        <v>90</v>
      </c>
      <c r="E90" s="86" t="s">
        <v>115</v>
      </c>
      <c r="F90" s="98">
        <f t="shared" si="4"/>
        <v>42244</v>
      </c>
      <c r="G90" s="98">
        <f>_xll.qlInterestRateIndexValueDate(M90,F90)</f>
        <v>42248</v>
      </c>
      <c r="H90" s="98">
        <f>_xll.qlInterestRateIndexMaturity(M90,G90)</f>
        <v>47364</v>
      </c>
      <c r="I90" s="90">
        <f>_xll.qlIndexFixing(M90,F90,TRUE,AllTriggers)</f>
        <v>1.4440148330884372E-2</v>
      </c>
      <c r="J90" s="89" t="str">
        <f t="shared" si="5"/>
        <v>EUR1YSW14Y=</v>
      </c>
      <c r="K90" s="108"/>
      <c r="L90" s="5"/>
      <c r="M90" s="59" t="str">
        <f>_xll.qlSwapIndex(,IborIndexFamily,D90,SettlementDays,Currency,Calendar,FixedLegTenor,FixedLegBDC,FixedLegDayCounter,IborIndex,DiscountingCurve,,Trigger)</f>
        <v>obj_008f8#0000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31</v>
      </c>
      <c r="E91" s="86" t="s">
        <v>115</v>
      </c>
      <c r="F91" s="98">
        <f t="shared" si="4"/>
        <v>42244</v>
      </c>
      <c r="G91" s="98">
        <f>_xll.qlInterestRateIndexValueDate(M91,F91)</f>
        <v>42248</v>
      </c>
      <c r="H91" s="98">
        <f>_xll.qlInterestRateIndexMaturity(M91,G91)</f>
        <v>47728</v>
      </c>
      <c r="I91" s="90">
        <f>_xll.qlIndexFixing(M91,F91,TRUE,AllTriggers)</f>
        <v>1.4880000000428948E-2</v>
      </c>
      <c r="J91" s="89" t="str">
        <f t="shared" si="5"/>
        <v>EUR1YSW15Y=</v>
      </c>
      <c r="K91" s="108" t="s">
        <v>171</v>
      </c>
      <c r="L91" s="5"/>
      <c r="M91" s="59" t="str">
        <f>_xll.qlSwapIndex(,IborIndexFamily,D91,SettlementDays,Currency,Calendar,FixedLegTenor,FixedLegBDC,FixedLegDayCounter,IborIndex,DiscountingCurve,,Trigger)</f>
        <v>obj_00913#0000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91</v>
      </c>
      <c r="E92" s="86" t="s">
        <v>115</v>
      </c>
      <c r="F92" s="98">
        <f t="shared" si="4"/>
        <v>42244</v>
      </c>
      <c r="G92" s="98">
        <f>_xll.qlInterestRateIndexValueDate(M92,F92)</f>
        <v>42248</v>
      </c>
      <c r="H92" s="98">
        <f>_xll.qlInterestRateIndexMaturity(M92,G92)</f>
        <v>48092</v>
      </c>
      <c r="I92" s="90">
        <f>_xll.qlIndexFixing(M92,F92,TRUE,AllTriggers)</f>
        <v>1.524986496291038E-2</v>
      </c>
      <c r="J92" s="89" t="str">
        <f t="shared" si="5"/>
        <v>EUR1YSW16Y=</v>
      </c>
      <c r="K92" s="108"/>
      <c r="L92" s="5"/>
      <c r="M92" s="59" t="str">
        <f>_xll.qlSwapIndex(,IborIndexFamily,D92,SettlementDays,Currency,Calendar,FixedLegTenor,FixedLegBDC,FixedLegDayCounter,IborIndex,DiscountingCurve,,Trigger)</f>
        <v>obj_008be#0000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92</v>
      </c>
      <c r="E93" s="86" t="s">
        <v>115</v>
      </c>
      <c r="F93" s="98">
        <f t="shared" si="4"/>
        <v>42244</v>
      </c>
      <c r="G93" s="98">
        <f>_xll.qlInterestRateIndexValueDate(M93,F93)</f>
        <v>42248</v>
      </c>
      <c r="H93" s="98">
        <f>_xll.qlInterestRateIndexMaturity(M93,G93)</f>
        <v>48458</v>
      </c>
      <c r="I93" s="90">
        <f>_xll.qlIndexFixing(M93,F93,TRUE,AllTriggers)</f>
        <v>1.5560594888286504E-2</v>
      </c>
      <c r="J93" s="89" t="str">
        <f t="shared" si="5"/>
        <v>EUR1YSW17Y=</v>
      </c>
      <c r="K93" s="108"/>
      <c r="L93" s="5"/>
      <c r="M93" s="59" t="str">
        <f>_xll.qlSwapIndex(,IborIndexFamily,D93,SettlementDays,Currency,Calendar,FixedLegTenor,FixedLegBDC,FixedLegDayCounter,IborIndex,DiscountingCurve,,Trigger)</f>
        <v>obj_008b0#0000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93</v>
      </c>
      <c r="E94" s="86" t="s">
        <v>115</v>
      </c>
      <c r="F94" s="98">
        <f t="shared" si="4"/>
        <v>42244</v>
      </c>
      <c r="G94" s="98">
        <f>_xll.qlInterestRateIndexValueDate(M94,F94)</f>
        <v>42248</v>
      </c>
      <c r="H94" s="98">
        <f>_xll.qlInterestRateIndexMaturity(M94,G94)</f>
        <v>48823</v>
      </c>
      <c r="I94" s="90">
        <f>_xll.qlIndexFixing(M94,F94,TRUE,AllTriggers)</f>
        <v>1.5806534825154751E-2</v>
      </c>
      <c r="J94" s="89" t="str">
        <f t="shared" si="5"/>
        <v>EUR1YSW18Y=</v>
      </c>
      <c r="K94" s="108"/>
      <c r="L94" s="5"/>
      <c r="M94" s="59" t="str">
        <f>_xll.qlSwapIndex(,IborIndexFamily,D94,SettlementDays,Currency,Calendar,FixedLegTenor,FixedLegBDC,FixedLegDayCounter,IborIndex,DiscountingCurve,,Trigger)</f>
        <v>obj_008c0#0000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94</v>
      </c>
      <c r="E95" s="86" t="s">
        <v>115</v>
      </c>
      <c r="F95" s="98">
        <f t="shared" si="4"/>
        <v>42244</v>
      </c>
      <c r="G95" s="98">
        <f>_xll.qlInterestRateIndexValueDate(M95,F95)</f>
        <v>42248</v>
      </c>
      <c r="H95" s="98">
        <f>_xll.qlInterestRateIndexMaturity(M95,G95)</f>
        <v>49188</v>
      </c>
      <c r="I95" s="90">
        <f>_xll.qlIndexFixing(M95,F95,TRUE,AllTriggers)</f>
        <v>1.5992368890109743E-2</v>
      </c>
      <c r="J95" s="89" t="str">
        <f t="shared" si="5"/>
        <v>EUR1YSW19Y=</v>
      </c>
      <c r="K95" s="108"/>
      <c r="L95" s="5"/>
      <c r="M95" s="59" t="str">
        <f>_xll.qlSwapIndex(,IborIndexFamily,D95,SettlementDays,Currency,Calendar,FixedLegTenor,FixedLegBDC,FixedLegDayCounter,IborIndex,DiscountingCurve,,Trigger)</f>
        <v>obj_00902#0000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95</v>
      </c>
      <c r="E96" s="86" t="s">
        <v>115</v>
      </c>
      <c r="F96" s="98">
        <f t="shared" si="4"/>
        <v>42244</v>
      </c>
      <c r="G96" s="98">
        <f>_xll.qlInterestRateIndexValueDate(M96,F96)</f>
        <v>42248</v>
      </c>
      <c r="H96" s="98">
        <f>_xll.qlInterestRateIndexMaturity(M96,G96)</f>
        <v>49555</v>
      </c>
      <c r="I96" s="90">
        <f>_xll.qlIndexFixing(M96,F96,TRUE,AllTriggers)</f>
        <v>1.6119999999675342E-2</v>
      </c>
      <c r="J96" s="89" t="str">
        <f t="shared" si="5"/>
        <v>EUR1YSW20Y=</v>
      </c>
      <c r="K96" s="108" t="s">
        <v>172</v>
      </c>
      <c r="L96" s="5"/>
      <c r="M96" s="59" t="str">
        <f>_xll.qlSwapIndex(,IborIndexFamily,D96,SettlementDays,Currency,Calendar,FixedLegTenor,FixedLegBDC,FixedLegDayCounter,IborIndex,DiscountingCurve,,Trigger)</f>
        <v>obj_008f5#0000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96" t="s">
        <v>96</v>
      </c>
      <c r="E97" s="86" t="s">
        <v>115</v>
      </c>
      <c r="F97" s="98">
        <f t="shared" si="4"/>
        <v>42244</v>
      </c>
      <c r="G97" s="98">
        <f>_xll.qlInterestRateIndexValueDate(M97,F97)</f>
        <v>42248</v>
      </c>
      <c r="H97" s="98">
        <f>_xll.qlInterestRateIndexMaturity(M97,G97)</f>
        <v>49919</v>
      </c>
      <c r="I97" s="90">
        <f>_xll.qlIndexFixing(M97,F97,TRUE,AllTriggers)</f>
        <v>1.6203733321878803E-2</v>
      </c>
      <c r="J97" s="89" t="str">
        <f t="shared" si="5"/>
        <v>EUR1YSW21Y=</v>
      </c>
      <c r="K97" s="108"/>
      <c r="L97" s="5"/>
      <c r="M97" s="59" t="str">
        <f>_xll.qlSwapIndex(,IborIndexFamily,D97,SettlementDays,Currency,Calendar,FixedLegTenor,FixedLegBDC,FixedLegDayCounter,IborIndex,DiscountingCurve,,Trigger)</f>
        <v>obj_0090b#0000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96" t="s">
        <v>97</v>
      </c>
      <c r="E98" s="86" t="s">
        <v>115</v>
      </c>
      <c r="F98" s="98">
        <f t="shared" si="4"/>
        <v>42244</v>
      </c>
      <c r="G98" s="98">
        <f>_xll.qlInterestRateIndexValueDate(M98,F98)</f>
        <v>42248</v>
      </c>
      <c r="H98" s="98">
        <f>_xll.qlInterestRateIndexMaturity(M98,G98)</f>
        <v>50284</v>
      </c>
      <c r="I98" s="90">
        <f>_xll.qlIndexFixing(M98,F98,TRUE,AllTriggers)</f>
        <v>1.625885914644629E-2</v>
      </c>
      <c r="J98" s="89" t="str">
        <f t="shared" si="5"/>
        <v>EUR1YSW22Y=</v>
      </c>
      <c r="K98" s="108"/>
      <c r="L98" s="5"/>
      <c r="M98" s="59" t="str">
        <f>_xll.qlSwapIndex(,IborIndexFamily,D98,SettlementDays,Currency,Calendar,FixedLegTenor,FixedLegBDC,FixedLegDayCounter,IborIndex,DiscountingCurve,,Trigger)</f>
        <v>obj_008a7#0000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96" t="s">
        <v>98</v>
      </c>
      <c r="E99" s="86" t="s">
        <v>115</v>
      </c>
      <c r="F99" s="98">
        <f t="shared" si="4"/>
        <v>42244</v>
      </c>
      <c r="G99" s="98">
        <f>_xll.qlInterestRateIndexValueDate(M99,F99)</f>
        <v>42248</v>
      </c>
      <c r="H99" s="98">
        <f>_xll.qlInterestRateIndexMaturity(M99,G99)</f>
        <v>50649</v>
      </c>
      <c r="I99" s="90">
        <f>_xll.qlIndexFixing(M99,F99,TRUE,AllTriggers)</f>
        <v>1.6293673647149867E-2</v>
      </c>
      <c r="J99" s="89" t="str">
        <f t="shared" si="5"/>
        <v>EUR1YSW23Y=</v>
      </c>
      <c r="K99" s="108"/>
      <c r="L99" s="5"/>
      <c r="M99" s="59" t="str">
        <f>_xll.qlSwapIndex(,IborIndexFamily,D99,SettlementDays,Currency,Calendar,FixedLegTenor,FixedLegBDC,FixedLegDayCounter,IborIndex,DiscountingCurve,,Trigger)</f>
        <v>obj_00908#0000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96" t="s">
        <v>99</v>
      </c>
      <c r="E100" s="86" t="s">
        <v>115</v>
      </c>
      <c r="F100" s="98">
        <f t="shared" si="4"/>
        <v>42244</v>
      </c>
      <c r="G100" s="98">
        <f>_xll.qlInterestRateIndexValueDate(M100,F100)</f>
        <v>42248</v>
      </c>
      <c r="H100" s="98">
        <f>_xll.qlInterestRateIndexMaturity(M100,G100)</f>
        <v>51014</v>
      </c>
      <c r="I100" s="90">
        <f>_xll.qlIndexFixing(M100,F100,TRUE,AllTriggers)</f>
        <v>1.6314732157499772E-2</v>
      </c>
      <c r="J100" s="89" t="str">
        <f t="shared" si="5"/>
        <v>EUR1YSW24Y=</v>
      </c>
      <c r="K100" s="108"/>
      <c r="L100" s="5"/>
      <c r="M100" s="59" t="str">
        <f>_xll.qlSwapIndex(,IborIndexFamily,D100,SettlementDays,Currency,Calendar,FixedLegTenor,FixedLegBDC,FixedLegDayCounter,IborIndex,DiscountingCurve,,Trigger)</f>
        <v>obj_00918#0000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96" t="s">
        <v>100</v>
      </c>
      <c r="E101" s="86" t="s">
        <v>115</v>
      </c>
      <c r="F101" s="98">
        <f t="shared" si="4"/>
        <v>42244</v>
      </c>
      <c r="G101" s="98">
        <f>_xll.qlInterestRateIndexValueDate(M101,F101)</f>
        <v>42248</v>
      </c>
      <c r="H101" s="98">
        <f>_xll.qlInterestRateIndexMaturity(M101,G101)</f>
        <v>51382</v>
      </c>
      <c r="I101" s="90">
        <f>_xll.qlIndexFixing(M101,F101,TRUE,AllTriggers)</f>
        <v>1.633000000006209E-2</v>
      </c>
      <c r="J101" s="89" t="str">
        <f t="shared" si="5"/>
        <v>EUR1YSW25Y=</v>
      </c>
      <c r="K101" s="108" t="s">
        <v>173</v>
      </c>
      <c r="L101" s="5"/>
      <c r="M101" s="59" t="str">
        <f>_xll.qlSwapIndex(,IborIndexFamily,D101,SettlementDays,Currency,Calendar,FixedLegTenor,FixedLegBDC,FixedLegDayCounter,IborIndex,DiscountingCurve,,Trigger)</f>
        <v>obj_0088d#0000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96" t="s">
        <v>101</v>
      </c>
      <c r="E102" s="86" t="s">
        <v>115</v>
      </c>
      <c r="F102" s="98">
        <f t="shared" si="4"/>
        <v>42244</v>
      </c>
      <c r="G102" s="98">
        <f>_xll.qlInterestRateIndexValueDate(M102,F102)</f>
        <v>42248</v>
      </c>
      <c r="H102" s="98">
        <f>_xll.qlInterestRateIndexMaturity(M102,G102)</f>
        <v>51746</v>
      </c>
      <c r="I102" s="90">
        <f>_xll.qlIndexFixing(M102,F102,TRUE,AllTriggers)</f>
        <v>1.6338345033691592E-2</v>
      </c>
      <c r="J102" s="89" t="str">
        <f t="shared" si="5"/>
        <v>EUR1YSW26Y=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obj_00895#0000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96" t="s">
        <v>102</v>
      </c>
      <c r="E103" s="86" t="s">
        <v>115</v>
      </c>
      <c r="F103" s="98">
        <f t="shared" si="4"/>
        <v>42244</v>
      </c>
      <c r="G103" s="98">
        <f>_xll.qlInterestRateIndexValueDate(M103,F103)</f>
        <v>42248</v>
      </c>
      <c r="H103" s="98">
        <f>_xll.qlInterestRateIndexMaturity(M103,G103)</f>
        <v>52110</v>
      </c>
      <c r="I103" s="90">
        <f>_xll.qlIndexFixing(M103,F103,TRUE,AllTriggers)</f>
        <v>1.6341308191856991E-2</v>
      </c>
      <c r="J103" s="89" t="str">
        <f t="shared" si="5"/>
        <v>EUR1YSW27Y=</v>
      </c>
      <c r="K103" s="108"/>
      <c r="L103" s="5"/>
      <c r="M103" s="59" t="str">
        <f>_xll.qlSwapIndex(,IborIndexFamily,D103,SettlementDays,Currency,Calendar,FixedLegTenor,FixedLegBDC,FixedLegDayCounter,IborIndex,DiscountingCurve,,Trigger)</f>
        <v>obj_0091d#0000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96" t="s">
        <v>103</v>
      </c>
      <c r="E104" s="86" t="s">
        <v>115</v>
      </c>
      <c r="F104" s="98">
        <f t="shared" si="4"/>
        <v>42244</v>
      </c>
      <c r="G104" s="98">
        <f>_xll.qlInterestRateIndexValueDate(M104,F104)</f>
        <v>42248</v>
      </c>
      <c r="H104" s="98">
        <f>_xll.qlInterestRateIndexMaturity(M104,G104)</f>
        <v>52475</v>
      </c>
      <c r="I104" s="90">
        <f>_xll.qlIndexFixing(M104,F104,TRUE,AllTriggers)</f>
        <v>1.6341996376226933E-2</v>
      </c>
      <c r="J104" s="89" t="str">
        <f t="shared" ref="J104:J106" si="6">Currency&amp;CurveTenor&amp;E104&amp;B65&amp;C65&amp;IF(E104="FRA",SUBSTITUTE(D104,"M",""),D104)&amp;"="</f>
        <v>EUR1YSW28Y=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obj_00920#0000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6" t="s">
        <v>104</v>
      </c>
      <c r="E105" s="86" t="s">
        <v>115</v>
      </c>
      <c r="F105" s="98">
        <f t="shared" si="4"/>
        <v>42244</v>
      </c>
      <c r="G105" s="98">
        <f>_xll.qlInterestRateIndexValueDate(M105,F105)</f>
        <v>42248</v>
      </c>
      <c r="H105" s="98">
        <f>_xll.qlInterestRateIndexMaturity(M105,G105)</f>
        <v>52841</v>
      </c>
      <c r="I105" s="90">
        <f>_xll.qlIndexFixing(M105,F105,TRUE,AllTriggers)</f>
        <v>1.634470939013808E-2</v>
      </c>
      <c r="J105" s="89" t="str">
        <f t="shared" si="6"/>
        <v>EUR1YSW29Y=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obj_008a3#0000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6" t="s">
        <v>105</v>
      </c>
      <c r="E106" s="86" t="s">
        <v>115</v>
      </c>
      <c r="F106" s="98">
        <f t="shared" si="4"/>
        <v>42244</v>
      </c>
      <c r="G106" s="98">
        <f>_xll.qlInterestRateIndexValueDate(M106,F106)</f>
        <v>42248</v>
      </c>
      <c r="H106" s="98">
        <f>_xll.qlInterestRateIndexMaturity(M106,G106)</f>
        <v>53206</v>
      </c>
      <c r="I106" s="90">
        <f>_xll.qlIndexFixing(M106,F106,TRUE,AllTriggers)</f>
        <v>1.6350000000070516E-2</v>
      </c>
      <c r="J106" s="89" t="str">
        <f t="shared" si="6"/>
        <v>EUR1YSW30Y=</v>
      </c>
      <c r="K106" s="108" t="s">
        <v>174</v>
      </c>
      <c r="L106" s="5"/>
      <c r="M106" s="59" t="str">
        <f>_xll.qlSwapIndex(,IborIndexFamily,D106,SettlementDays,Currency,Calendar,FixedLegTenor,FixedLegBDC,FixedLegDayCounter,IborIndex,DiscountingCurve,,Trigger)</f>
        <v>obj_008ad#0000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6" t="s">
        <v>116</v>
      </c>
      <c r="E107" s="86" t="s">
        <v>115</v>
      </c>
      <c r="F107" s="98">
        <f t="shared" si="4"/>
        <v>42244</v>
      </c>
      <c r="G107" s="98">
        <f>_xll.qlInterestRateIndexValueDate(M107,F107)</f>
        <v>42248</v>
      </c>
      <c r="H107" s="98">
        <f>_xll.qlInterestRateIndexMaturity(M107,G107)</f>
        <v>53573</v>
      </c>
      <c r="I107" s="90">
        <f>_xll.qlIndexFixing(M107,F107,TRUE,AllTriggers)</f>
        <v>1.6358334593241639E-2</v>
      </c>
      <c r="J107" s="89" t="str">
        <f t="shared" ref="J107:J115" si="7">Currency&amp;CurveTenor&amp;E107&amp;B68&amp;C68&amp;IF(E107="FRA",SUBSTITUTE(D107,"M",""),D107)&amp;"="</f>
        <v>EUR1YSW31Y=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obj_00873#0000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6" t="s">
        <v>117</v>
      </c>
      <c r="E108" s="86" t="s">
        <v>115</v>
      </c>
      <c r="F108" s="98">
        <f t="shared" si="4"/>
        <v>42244</v>
      </c>
      <c r="G108" s="98">
        <f>_xll.qlInterestRateIndexValueDate(M108,F108)</f>
        <v>42248</v>
      </c>
      <c r="H108" s="98">
        <f>_xll.qlInterestRateIndexMaturity(M108,G108)</f>
        <v>53937</v>
      </c>
      <c r="I108" s="90">
        <f>_xll.qlIndexFixing(M108,F108,TRUE,AllTriggers)</f>
        <v>1.6366733544928298E-2</v>
      </c>
      <c r="J108" s="89" t="str">
        <f t="shared" si="7"/>
        <v>EUR1YSW32Y=</v>
      </c>
      <c r="K108" s="108"/>
      <c r="L108" s="5"/>
      <c r="M108" s="59" t="str">
        <f>_xll.qlSwapIndex(,IborIndexFamily,D108,SettlementDays,Currency,Calendar,FixedLegTenor,FixedLegBDC,FixedLegDayCounter,IborIndex,DiscountingCurve,,Trigger)</f>
        <v>obj_0087a#0000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6" t="s">
        <v>118</v>
      </c>
      <c r="E109" s="86" t="s">
        <v>115</v>
      </c>
      <c r="F109" s="98">
        <f t="shared" si="4"/>
        <v>42244</v>
      </c>
      <c r="G109" s="98">
        <f>_xll.qlInterestRateIndexValueDate(M109,F109)</f>
        <v>42248</v>
      </c>
      <c r="H109" s="98">
        <f>_xll.qlInterestRateIndexMaturity(M109,G109)</f>
        <v>54302</v>
      </c>
      <c r="I109" s="90">
        <f>_xll.qlIndexFixing(M109,F109,TRUE,AllTriggers)</f>
        <v>1.6376140829944409E-2</v>
      </c>
      <c r="J109" s="89" t="str">
        <f t="shared" si="7"/>
        <v>EUR1YSW33Y=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obj_0088a#0000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6" t="s">
        <v>119</v>
      </c>
      <c r="E110" s="86" t="s">
        <v>115</v>
      </c>
      <c r="F110" s="98">
        <f t="shared" si="4"/>
        <v>42244</v>
      </c>
      <c r="G110" s="98">
        <f>_xll.qlInterestRateIndexValueDate(M110,F110)</f>
        <v>42248</v>
      </c>
      <c r="H110" s="98">
        <f>_xll.qlInterestRateIndexMaturity(M110,G110)</f>
        <v>54667</v>
      </c>
      <c r="I110" s="90">
        <f>_xll.qlIndexFixing(M110,F110,TRUE,AllTriggers)</f>
        <v>1.638426471480707E-2</v>
      </c>
      <c r="J110" s="89" t="str">
        <f t="shared" si="7"/>
        <v>EUR1YSW34Y=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obj_0087c#0000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6" t="s">
        <v>106</v>
      </c>
      <c r="E111" s="86" t="s">
        <v>115</v>
      </c>
      <c r="F111" s="98">
        <f t="shared" si="4"/>
        <v>42244</v>
      </c>
      <c r="G111" s="98">
        <f>_xll.qlInterestRateIndexValueDate(M111,F111)</f>
        <v>42248</v>
      </c>
      <c r="H111" s="98">
        <f>_xll.qlInterestRateIndexMaturity(M111,G111)</f>
        <v>55032</v>
      </c>
      <c r="I111" s="90">
        <f>_xll.qlIndexFixing(M111,F111,TRUE,AllTriggers)</f>
        <v>1.6392004876096218E-2</v>
      </c>
      <c r="J111" s="89" t="str">
        <f t="shared" si="7"/>
        <v>EUR1YSW35Y=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obj_00871#0000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6" t="s">
        <v>120</v>
      </c>
      <c r="E112" s="86" t="s">
        <v>115</v>
      </c>
      <c r="F112" s="98">
        <f t="shared" si="4"/>
        <v>42244</v>
      </c>
      <c r="G112" s="98">
        <f>_xll.qlInterestRateIndexValueDate(M112,F112)</f>
        <v>42248</v>
      </c>
      <c r="H112" s="98">
        <f>_xll.qlInterestRateIndexMaturity(M112,G112)</f>
        <v>55397</v>
      </c>
      <c r="I112" s="90">
        <f>_xll.qlIndexFixing(M112,F112,TRUE,AllTriggers)</f>
        <v>1.6399194625797149E-2</v>
      </c>
      <c r="J112" s="89" t="str">
        <f t="shared" si="7"/>
        <v>EUR1YSW36Y=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obj_0087d#0000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6" t="s">
        <v>121</v>
      </c>
      <c r="E113" s="86" t="s">
        <v>115</v>
      </c>
      <c r="F113" s="98">
        <f t="shared" si="4"/>
        <v>42244</v>
      </c>
      <c r="G113" s="98">
        <f>_xll.qlInterestRateIndexValueDate(M113,F113)</f>
        <v>42248</v>
      </c>
      <c r="H113" s="98">
        <f>_xll.qlInterestRateIndexMaturity(M113,G113)</f>
        <v>55764</v>
      </c>
      <c r="I113" s="90">
        <f>_xll.qlIndexFixing(M113,F113,TRUE,AllTriggers)</f>
        <v>1.6406591502145032E-2</v>
      </c>
      <c r="J113" s="89" t="str">
        <f t="shared" si="7"/>
        <v>EUR1YSW37Y=</v>
      </c>
      <c r="K113" s="108"/>
      <c r="L113" s="5"/>
      <c r="M113" s="59" t="str">
        <f>_xll.qlSwapIndex(,IborIndexFamily,D113,SettlementDays,Currency,Calendar,FixedLegTenor,FixedLegBDC,FixedLegDayCounter,IborIndex,DiscountingCurve,,Trigger)</f>
        <v>obj_00883#0000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6" t="s">
        <v>122</v>
      </c>
      <c r="E114" s="86" t="s">
        <v>115</v>
      </c>
      <c r="F114" s="98">
        <f t="shared" si="4"/>
        <v>42244</v>
      </c>
      <c r="G114" s="98">
        <f>_xll.qlInterestRateIndexValueDate(M114,F114)</f>
        <v>42248</v>
      </c>
      <c r="H114" s="98">
        <f>_xll.qlInterestRateIndexMaturity(M114,G114)</f>
        <v>56128</v>
      </c>
      <c r="I114" s="90">
        <f>_xll.qlIndexFixing(M114,F114,TRUE,AllTriggers)</f>
        <v>1.6412152666147276E-2</v>
      </c>
      <c r="J114" s="89" t="str">
        <f t="shared" si="7"/>
        <v>EUR1YSW38Y=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obj_00876#0000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6" t="s">
        <v>123</v>
      </c>
      <c r="E115" s="86" t="s">
        <v>115</v>
      </c>
      <c r="F115" s="98">
        <f t="shared" si="4"/>
        <v>42244</v>
      </c>
      <c r="G115" s="98">
        <f>_xll.qlInterestRateIndexValueDate(M115,F115)</f>
        <v>42248</v>
      </c>
      <c r="H115" s="98">
        <f>_xll.qlInterestRateIndexMaturity(M115,G115)</f>
        <v>56493</v>
      </c>
      <c r="I115" s="90">
        <f>_xll.qlIndexFixing(M115,F115,TRUE,AllTriggers)</f>
        <v>1.6416680570618958E-2</v>
      </c>
      <c r="J115" s="89" t="str">
        <f t="shared" si="7"/>
        <v>EUR1YSW39Y=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obj_00874#0000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107</v>
      </c>
      <c r="E116" s="86" t="s">
        <v>115</v>
      </c>
      <c r="F116" s="98">
        <f>EvaluationDate</f>
        <v>42244</v>
      </c>
      <c r="G116" s="98">
        <f>_xll.qlInterestRateIndexValueDate(M116,F116)</f>
        <v>42248</v>
      </c>
      <c r="H116" s="98">
        <f>_xll.qlInterestRateIndexMaturity(M116,G116)</f>
        <v>56858</v>
      </c>
      <c r="I116" s="90">
        <f>_xll.qlIndexFixing(M116,F116,TRUE,AllTriggers)</f>
        <v>1.6420000000055911E-2</v>
      </c>
      <c r="J116" s="89" t="str">
        <f>Currency&amp;CurveTenor&amp;E116&amp;B77&amp;C77&amp;IF(E116="FRA",SUBSTITUTE(D116,"M",""),D116)&amp;"="</f>
        <v>EUR1YSW40Y=</v>
      </c>
      <c r="K116" s="108" t="s">
        <v>175</v>
      </c>
      <c r="L116" s="5"/>
      <c r="M116" s="59" t="str">
        <f>_xll.qlSwapIndex(,IborIndexFamily,D116,SettlementDays,Currency,Calendar,FixedLegTenor,FixedLegBDC,FixedLegDayCounter,IborIndex,DiscountingCurve,,Trigger)</f>
        <v>obj_008db#0000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108</v>
      </c>
      <c r="E117" s="86" t="s">
        <v>115</v>
      </c>
      <c r="F117" s="98">
        <f>EvaluationDate</f>
        <v>42244</v>
      </c>
      <c r="G117" s="98">
        <f>_xll.qlInterestRateIndexValueDate(M117,F117)</f>
        <v>42248</v>
      </c>
      <c r="H117" s="98">
        <f>_xll.qlInterestRateIndexMaturity(M117,G117)</f>
        <v>60511</v>
      </c>
      <c r="I117" s="90">
        <f>_xll.qlIndexFixing(M117,F117,TRUE,AllTriggers)</f>
        <v>1.600000000008189E-2</v>
      </c>
      <c r="J117" s="89" t="str">
        <f>Currency&amp;CurveTenor&amp;E117&amp;B78&amp;C78&amp;IF(E117="FRA",SUBSTITUTE(D117,"M",""),D117)&amp;"="</f>
        <v>EUR1YSW50Y=</v>
      </c>
      <c r="K117" s="108" t="s">
        <v>176</v>
      </c>
      <c r="L117" s="5"/>
      <c r="M117" s="59" t="str">
        <f>_xll.qlSwapIndex(,IborIndexFamily,D117,SettlementDays,Currency,Calendar,FixedLegTenor,FixedLegBDC,FixedLegDayCounter,IborIndex,DiscountingCurve,,Trigger)</f>
        <v>obj_0089c#0000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99" t="s">
        <v>109</v>
      </c>
      <c r="E118" s="87" t="s">
        <v>115</v>
      </c>
      <c r="F118" s="102">
        <f>EvaluationDate</f>
        <v>42244</v>
      </c>
      <c r="G118" s="102">
        <f>_xll.qlInterestRateIndexValueDate(M118,F118)</f>
        <v>42248</v>
      </c>
      <c r="H118" s="102">
        <f>_xll.qlInterestRateIndexMaturity(M118,G118)</f>
        <v>64164</v>
      </c>
      <c r="I118" s="103">
        <f>_xll.qlIndexFixing(M118,F118,TRUE,AllTriggers)</f>
        <v>1.5809999999730057E-2</v>
      </c>
      <c r="J118" s="101" t="str">
        <f>Currency&amp;CurveTenor&amp;E118&amp;B79&amp;C79&amp;IF(E118="FRA",SUBSTITUTE(D118,"M",""),D118)&amp;"="</f>
        <v>EUR1YSW60Y=</v>
      </c>
      <c r="K118" s="109" t="s">
        <v>177</v>
      </c>
      <c r="L118" s="5"/>
      <c r="M118" s="65" t="str">
        <f>_xll.qlSwapIndex(,IborIndexFamily,D118,SettlementDays,Currency,Calendar,FixedLegTenor,FixedLegBDC,FixedLegDayCounter,IborIndex,DiscountingCurve,,Trigger)</f>
        <v>obj_008c4#0000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42244</v>
      </c>
      <c r="G6" s="70">
        <f>_xll.qlInterestRateIndexValueDate(OvernightIndex,F6)</f>
        <v>42244</v>
      </c>
      <c r="H6" s="70">
        <f>_xll.qlInterestRateIndexMaturity(OvernightIndex,G6)</f>
        <v>42247</v>
      </c>
      <c r="I6" s="67">
        <f>_xll.qlIndexFixing(OvernightIndex,F6,TRUE,AllTriggers)</f>
        <v>-1.2999999999951939E-3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42247</v>
      </c>
      <c r="G7" s="61">
        <f>_xll.qlInterestRateIndexValueDate(OvernightIndex,F7)</f>
        <v>42247</v>
      </c>
      <c r="H7" s="61">
        <f>_xll.qlInterestRateIndexMaturity(OvernightIndex,G7)</f>
        <v>42248</v>
      </c>
      <c r="I7" s="68">
        <f>_xll.qlIndexFixing(OvernightIndex,F7,TRUE,AllTriggers)</f>
        <v>-1.3000000000085166E-3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42248</v>
      </c>
      <c r="G8" s="61">
        <f>_xll.qlInterestRateIndexValueDate(OvernightIndex,F8)</f>
        <v>42248</v>
      </c>
      <c r="H8" s="61">
        <f>_xll.qlInterestRateIndexMaturity(OvernightIndex,G8)</f>
        <v>42249</v>
      </c>
      <c r="I8" s="68">
        <f>_xll.qlIndexFixing(OvernightIndex,F8,TRUE,AllTriggers)</f>
        <v>-1.675882962763886E-3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6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6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6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6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6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6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6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6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6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6" x14ac:dyDescent="0.2">
      <c r="A42" s="44"/>
      <c r="B42" s="27"/>
      <c r="C42" s="44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6" x14ac:dyDescent="0.2">
      <c r="A43" s="44"/>
      <c r="B43" s="27"/>
      <c r="C43" s="44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6" x14ac:dyDescent="0.2">
      <c r="B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6" x14ac:dyDescent="0.2">
      <c r="B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6" x14ac:dyDescent="0.2">
      <c r="B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6" ht="11.25" customHeight="1" x14ac:dyDescent="0.2">
      <c r="B47" s="27"/>
      <c r="D47" s="119"/>
      <c r="E47" s="120"/>
      <c r="F47" s="120"/>
      <c r="G47" s="120"/>
      <c r="H47" s="120"/>
      <c r="I47" s="125"/>
      <c r="J47" s="120"/>
      <c r="K47" s="120"/>
      <c r="L47" s="58"/>
      <c r="M47" s="71" t="s">
        <v>39</v>
      </c>
      <c r="N47" s="41"/>
      <c r="O47" s="71" t="s">
        <v>146</v>
      </c>
      <c r="P47" s="71" t="s">
        <v>147</v>
      </c>
    </row>
    <row r="48" spans="1:16" ht="11.25" customHeight="1" x14ac:dyDescent="0.2">
      <c r="B48" s="27"/>
      <c r="D48" s="52" t="s">
        <v>115</v>
      </c>
      <c r="E48" s="69" t="s">
        <v>39</v>
      </c>
      <c r="F48" s="70">
        <f t="shared" ref="F48:F118" si="2">EvaluationDate</f>
        <v>42244</v>
      </c>
      <c r="G48" s="70">
        <f>_xll.qlSwapStartDate(M48)</f>
        <v>42248</v>
      </c>
      <c r="H48" s="70">
        <f>_xll.qlSwapMaturityDate(M48)</f>
        <v>42255</v>
      </c>
      <c r="I48" s="67">
        <f>_xll.qlOvernightIndexedSwapFairRate(M48,AllTriggers)</f>
        <v>-1.2699999999814841E-3</v>
      </c>
      <c r="J48" s="67" t="str">
        <f t="shared" ref="J48:J61" si="3">Currency&amp;CurveTenor&amp;$E48&amp;$D48&amp;"="</f>
        <v>EURONOISSW=</v>
      </c>
      <c r="K48" s="67" t="str">
        <f t="shared" ref="K48:K61" si="4">Currency&amp;"EON"&amp;D48&amp;"=ICAP"</f>
        <v>EUREONSW=ICAP</v>
      </c>
      <c r="L48" s="58"/>
      <c r="M48" s="126" t="str">
        <f>_xll.qlMakeOIS(,SettlementDays,IF(D48="SN","1D",IF(D48="SW","1W",D48)),OvernightIndex,,FwdStart,DayCountConv,,,Trigger)</f>
        <v>obj_0083f#0000</v>
      </c>
      <c r="N48" s="41"/>
      <c r="O48" s="72" t="s">
        <v>148</v>
      </c>
      <c r="P48" s="72" t="s">
        <v>125</v>
      </c>
    </row>
    <row r="49" spans="2:18" ht="11.25" customHeight="1" x14ac:dyDescent="0.2">
      <c r="B49" s="27"/>
      <c r="D49" s="53" t="s">
        <v>16</v>
      </c>
      <c r="E49" s="60" t="s">
        <v>39</v>
      </c>
      <c r="F49" s="61">
        <f t="shared" si="2"/>
        <v>42244</v>
      </c>
      <c r="G49" s="61">
        <f>_xll.qlSwapStartDate(M49)</f>
        <v>42248</v>
      </c>
      <c r="H49" s="61">
        <f>_xll.qlSwapMaturityDate(M49)</f>
        <v>42262</v>
      </c>
      <c r="I49" s="68">
        <f>_xll.qlOvernightIndexedSwapFairRate(M49,AllTriggers)</f>
        <v>-1.2800000000038178E-3</v>
      </c>
      <c r="J49" s="68" t="str">
        <f t="shared" si="3"/>
        <v>EURONOIS2W=</v>
      </c>
      <c r="K49" s="68" t="str">
        <f t="shared" si="4"/>
        <v>EUREON2W=ICAP</v>
      </c>
      <c r="L49" s="58"/>
      <c r="M49" s="59" t="str">
        <f>_xll.qlMakeOIS(,SettlementDays,IF(D49="SN","1D",IF(D49="SW","1W",D49)),OvernightIndex,,FwdStart,DayCountConv,,,Trigger)</f>
        <v>obj_00826#0000</v>
      </c>
      <c r="N49" s="41"/>
      <c r="P49" s="5"/>
      <c r="Q49" s="5"/>
      <c r="R49" s="5"/>
    </row>
    <row r="50" spans="2:18" x14ac:dyDescent="0.2">
      <c r="B50" s="27"/>
      <c r="D50" s="53" t="s">
        <v>74</v>
      </c>
      <c r="E50" s="60" t="s">
        <v>39</v>
      </c>
      <c r="F50" s="61">
        <f t="shared" si="2"/>
        <v>42244</v>
      </c>
      <c r="G50" s="61">
        <f>_xll.qlSwapStartDate(M50)</f>
        <v>42248</v>
      </c>
      <c r="H50" s="61">
        <f>_xll.qlSwapMaturityDate(M50)</f>
        <v>42269</v>
      </c>
      <c r="I50" s="68">
        <f>_xll.qlOvernightIndexedSwapFairRate(M50,AllTriggers)</f>
        <v>-1.2899999999976025E-3</v>
      </c>
      <c r="J50" s="68" t="str">
        <f t="shared" si="3"/>
        <v>EURONOIS3W=</v>
      </c>
      <c r="K50" s="68" t="str">
        <f t="shared" si="4"/>
        <v>EUREON3W=ICAP</v>
      </c>
      <c r="L50" s="58"/>
      <c r="M50" s="59" t="str">
        <f>_xll.qlMakeOIS(,SettlementDays,IF(D50="SN","1D",IF(D50="SW","1W",D50)),OvernightIndex,,FwdStart,DayCountConv,,,Trigger)</f>
        <v>obj_00830#0000</v>
      </c>
      <c r="P50" s="5"/>
      <c r="Q50" s="5"/>
      <c r="R50" s="5"/>
    </row>
    <row r="51" spans="2:18" x14ac:dyDescent="0.2">
      <c r="B51" s="27"/>
      <c r="D51" s="53" t="s">
        <v>17</v>
      </c>
      <c r="E51" s="60" t="s">
        <v>39</v>
      </c>
      <c r="F51" s="61">
        <f t="shared" si="2"/>
        <v>42244</v>
      </c>
      <c r="G51" s="61">
        <f>_xll.qlSwapStartDate(M51)</f>
        <v>42248</v>
      </c>
      <c r="H51" s="61">
        <f>_xll.qlSwapMaturityDate(M51)</f>
        <v>42278</v>
      </c>
      <c r="I51" s="68">
        <f>_xll.qlOvernightIndexedSwapFairRate(M51,AllTriggers)</f>
        <v>-1.2700000000003266E-3</v>
      </c>
      <c r="J51" s="68" t="str">
        <f t="shared" si="3"/>
        <v>EURONOIS1M=</v>
      </c>
      <c r="K51" s="68" t="str">
        <f t="shared" si="4"/>
        <v>EUREON1M=ICAP</v>
      </c>
      <c r="L51" s="58"/>
      <c r="M51" s="59" t="str">
        <f>_xll.qlMakeOIS(,SettlementDays,IF(D51="SN","1D",IF(D51="SW","1W",D51)),OvernightIndex,,FwdStart,DayCountConv,,,Trigger)</f>
        <v>obj_0081d#0000</v>
      </c>
      <c r="P51" s="5"/>
      <c r="Q51" s="5"/>
      <c r="R51" s="5"/>
    </row>
    <row r="52" spans="2:18" x14ac:dyDescent="0.2">
      <c r="B52" s="27"/>
      <c r="D52" s="53" t="s">
        <v>18</v>
      </c>
      <c r="E52" s="60" t="s">
        <v>39</v>
      </c>
      <c r="F52" s="61">
        <f t="shared" si="2"/>
        <v>42244</v>
      </c>
      <c r="G52" s="61">
        <f>_xll.qlSwapStartDate(M52)</f>
        <v>42248</v>
      </c>
      <c r="H52" s="61">
        <f>_xll.qlSwapMaturityDate(M52)</f>
        <v>42310</v>
      </c>
      <c r="I52" s="68">
        <f>_xll.qlOvernightIndexedSwapFairRate(M52,AllTriggers)</f>
        <v>-1.2933831232336283E-3</v>
      </c>
      <c r="J52" s="68" t="str">
        <f t="shared" si="3"/>
        <v>EURONOIS2M=</v>
      </c>
      <c r="K52" s="68" t="str">
        <f t="shared" si="4"/>
        <v>EUREON2M=ICAP</v>
      </c>
      <c r="L52" s="58"/>
      <c r="M52" s="59" t="str">
        <f>_xll.qlMakeOIS(,SettlementDays,IF(D52="SN","1D",IF(D52="SW","1W",D52)),OvernightIndex,,FwdStart,DayCountConv,,,Trigger)</f>
        <v>obj_00834#0000</v>
      </c>
      <c r="P52" s="5"/>
      <c r="Q52" s="5"/>
      <c r="R52" s="5"/>
    </row>
    <row r="53" spans="2:18" x14ac:dyDescent="0.2">
      <c r="B53" s="27"/>
      <c r="D53" s="53" t="s">
        <v>19</v>
      </c>
      <c r="E53" s="60" t="s">
        <v>39</v>
      </c>
      <c r="F53" s="61">
        <f t="shared" si="2"/>
        <v>42244</v>
      </c>
      <c r="G53" s="61">
        <f>_xll.qlSwapStartDate(M53)</f>
        <v>42248</v>
      </c>
      <c r="H53" s="61">
        <f>_xll.qlSwapMaturityDate(M53)</f>
        <v>42339</v>
      </c>
      <c r="I53" s="68">
        <f>_xll.qlOvernightIndexedSwapFairRate(M53,AllTriggers)</f>
        <v>-1.3047030387023885E-3</v>
      </c>
      <c r="J53" s="68" t="str">
        <f t="shared" si="3"/>
        <v>EURONOIS3M=</v>
      </c>
      <c r="K53" s="68" t="str">
        <f t="shared" si="4"/>
        <v>EUREON3M=ICAP</v>
      </c>
      <c r="L53" s="58"/>
      <c r="M53" s="59" t="str">
        <f>_xll.qlMakeOIS(,SettlementDays,IF(D53="SN","1D",IF(D53="SW","1W",D53)),OvernightIndex,,FwdStart,DayCountConv,,,Trigger)</f>
        <v>obj_00843#0000</v>
      </c>
      <c r="P53" s="5"/>
      <c r="Q53" s="5"/>
      <c r="R53" s="5"/>
    </row>
    <row r="54" spans="2:18" x14ac:dyDescent="0.2">
      <c r="B54" s="27"/>
      <c r="D54" s="53" t="s">
        <v>20</v>
      </c>
      <c r="E54" s="60" t="s">
        <v>39</v>
      </c>
      <c r="F54" s="61">
        <f t="shared" si="2"/>
        <v>42244</v>
      </c>
      <c r="G54" s="61">
        <f>_xll.qlSwapStartDate(M54)</f>
        <v>42248</v>
      </c>
      <c r="H54" s="61">
        <f>_xll.qlSwapMaturityDate(M54)</f>
        <v>42373</v>
      </c>
      <c r="I54" s="68">
        <f>_xll.qlOvernightIndexedSwapFairRate(M54,AllTriggers)</f>
        <v>-1.3393105277426189E-3</v>
      </c>
      <c r="J54" s="68" t="str">
        <f t="shared" si="3"/>
        <v>EURONOIS4M=</v>
      </c>
      <c r="K54" s="68" t="str">
        <f t="shared" si="4"/>
        <v>EUREON4M=ICAP</v>
      </c>
      <c r="L54" s="58"/>
      <c r="M54" s="59" t="str">
        <f>_xll.qlMakeOIS(,SettlementDays,IF(D54="SN","1D",IF(D54="SW","1W",D54)),OvernightIndex,,FwdStart,DayCountConv,,,Trigger)</f>
        <v>obj_0084e#0000</v>
      </c>
      <c r="P54" s="5"/>
      <c r="Q54" s="5"/>
      <c r="R54" s="5"/>
    </row>
    <row r="55" spans="2:18" x14ac:dyDescent="0.2">
      <c r="B55" s="27"/>
      <c r="D55" s="53" t="s">
        <v>21</v>
      </c>
      <c r="E55" s="60" t="s">
        <v>39</v>
      </c>
      <c r="F55" s="61">
        <f t="shared" si="2"/>
        <v>42244</v>
      </c>
      <c r="G55" s="61">
        <f>_xll.qlSwapStartDate(M55)</f>
        <v>42248</v>
      </c>
      <c r="H55" s="61">
        <f>_xll.qlSwapMaturityDate(M55)</f>
        <v>42401</v>
      </c>
      <c r="I55" s="68">
        <f>_xll.qlOvernightIndexedSwapFairRate(M55,AllTriggers)</f>
        <v>-1.3505874441488432E-3</v>
      </c>
      <c r="J55" s="68" t="str">
        <f t="shared" si="3"/>
        <v>EURONOIS5M=</v>
      </c>
      <c r="K55" s="68" t="str">
        <f t="shared" si="4"/>
        <v>EUREON5M=ICAP</v>
      </c>
      <c r="L55" s="58"/>
      <c r="M55" s="59" t="str">
        <f>_xll.qlMakeOIS(,SettlementDays,IF(D55="SN","1D",IF(D55="SW","1W",D55)),OvernightIndex,,FwdStart,DayCountConv,,,Trigger)</f>
        <v>obj_00829#0000</v>
      </c>
      <c r="O55" s="78"/>
      <c r="P55" s="78"/>
      <c r="Q55" s="78"/>
      <c r="R55" s="78"/>
    </row>
    <row r="56" spans="2:18" x14ac:dyDescent="0.2">
      <c r="B56" s="27"/>
      <c r="D56" s="53" t="s">
        <v>14</v>
      </c>
      <c r="E56" s="60" t="s">
        <v>39</v>
      </c>
      <c r="F56" s="61">
        <f t="shared" si="2"/>
        <v>42244</v>
      </c>
      <c r="G56" s="61">
        <f>_xll.qlSwapStartDate(M56)</f>
        <v>42248</v>
      </c>
      <c r="H56" s="61">
        <f>_xll.qlSwapMaturityDate(M56)</f>
        <v>42430</v>
      </c>
      <c r="I56" s="68">
        <f>_xll.qlOvernightIndexedSwapFairRate(M56,AllTriggers)</f>
        <v>-1.3690818010564558E-3</v>
      </c>
      <c r="J56" s="68" t="str">
        <f t="shared" si="3"/>
        <v>EURONOIS6M=</v>
      </c>
      <c r="K56" s="68" t="str">
        <f t="shared" si="4"/>
        <v>EUREON6M=ICAP</v>
      </c>
      <c r="L56" s="58"/>
      <c r="M56" s="59" t="str">
        <f>_xll.qlMakeOIS(,SettlementDays,IF(D56="SN","1D",IF(D56="SW","1W",D56)),OvernightIndex,,FwdStart,DayCountConv,,,Trigger)</f>
        <v>obj_00846#0000</v>
      </c>
      <c r="O56" s="79"/>
      <c r="P56" s="80"/>
      <c r="Q56" s="80"/>
      <c r="R56" s="79"/>
    </row>
    <row r="57" spans="2:18" x14ac:dyDescent="0.2">
      <c r="B57" s="27"/>
      <c r="D57" s="53" t="s">
        <v>68</v>
      </c>
      <c r="E57" s="60" t="s">
        <v>39</v>
      </c>
      <c r="F57" s="61">
        <f t="shared" si="2"/>
        <v>42244</v>
      </c>
      <c r="G57" s="61">
        <f>_xll.qlSwapStartDate(M57)</f>
        <v>42248</v>
      </c>
      <c r="H57" s="61">
        <f>_xll.qlSwapMaturityDate(M57)</f>
        <v>42461</v>
      </c>
      <c r="I57" s="68">
        <f>_xll.qlOvernightIndexedSwapFairRate(M57,AllTriggers)</f>
        <v>-1.3863420618116734E-3</v>
      </c>
      <c r="J57" s="68" t="str">
        <f t="shared" si="3"/>
        <v>EURONOIS7M=</v>
      </c>
      <c r="K57" s="68" t="str">
        <f t="shared" si="4"/>
        <v>EUREON7M=ICAP</v>
      </c>
      <c r="L57" s="58"/>
      <c r="M57" s="59" t="str">
        <f>_xll.qlMakeOIS(,SettlementDays,IF(D57="SN","1D",IF(D57="SW","1W",D57)),OvernightIndex,,FwdStart,DayCountConv,,,Trigger)</f>
        <v>obj_00848#0000</v>
      </c>
      <c r="O57" s="79"/>
      <c r="P57" s="80"/>
      <c r="Q57" s="80"/>
      <c r="R57" s="79"/>
    </row>
    <row r="58" spans="2:18" x14ac:dyDescent="0.2">
      <c r="B58" s="27"/>
      <c r="D58" s="53" t="s">
        <v>69</v>
      </c>
      <c r="E58" s="60" t="s">
        <v>39</v>
      </c>
      <c r="F58" s="61">
        <f t="shared" si="2"/>
        <v>42244</v>
      </c>
      <c r="G58" s="61">
        <f>_xll.qlSwapStartDate(M58)</f>
        <v>42248</v>
      </c>
      <c r="H58" s="61">
        <f>_xll.qlSwapMaturityDate(M58)</f>
        <v>42492</v>
      </c>
      <c r="I58" s="68">
        <f>_xll.qlOvernightIndexedSwapFairRate(M58,AllTriggers)</f>
        <v>-1.3979903323727684E-3</v>
      </c>
      <c r="J58" s="68" t="str">
        <f t="shared" si="3"/>
        <v>EURONOIS8M=</v>
      </c>
      <c r="K58" s="68" t="str">
        <f t="shared" si="4"/>
        <v>EUREON8M=ICAP</v>
      </c>
      <c r="L58" s="58"/>
      <c r="M58" s="59" t="str">
        <f>_xll.qlMakeOIS(,SettlementDays,IF(D58="SN","1D",IF(D58="SW","1W",D58)),OvernightIndex,,FwdStart,DayCountConv,,,Trigger)</f>
        <v>obj_00840#0000</v>
      </c>
      <c r="O58" s="79"/>
      <c r="P58" s="80"/>
      <c r="Q58" s="80"/>
      <c r="R58" s="79"/>
    </row>
    <row r="59" spans="2:18" x14ac:dyDescent="0.2">
      <c r="B59" s="27"/>
      <c r="D59" s="53" t="s">
        <v>22</v>
      </c>
      <c r="E59" s="60" t="s">
        <v>39</v>
      </c>
      <c r="F59" s="61">
        <f t="shared" si="2"/>
        <v>42244</v>
      </c>
      <c r="G59" s="61">
        <f>_xll.qlSwapStartDate(M59)</f>
        <v>42248</v>
      </c>
      <c r="H59" s="61">
        <f>_xll.qlSwapMaturityDate(M59)</f>
        <v>42522</v>
      </c>
      <c r="I59" s="68">
        <f>_xll.qlOvernightIndexedSwapFairRate(M59,AllTriggers)</f>
        <v>-1.409060556790225E-3</v>
      </c>
      <c r="J59" s="68" t="str">
        <f t="shared" si="3"/>
        <v>EURONOIS9M=</v>
      </c>
      <c r="K59" s="68" t="str">
        <f t="shared" si="4"/>
        <v>EUREON9M=ICAP</v>
      </c>
      <c r="L59" s="58"/>
      <c r="M59" s="59" t="str">
        <f>_xll.qlMakeOIS(,SettlementDays,IF(D59="SN","1D",IF(D59="SW","1W",D59)),OvernightIndex,,FwdStart,DayCountConv,,,Trigger)</f>
        <v>obj_0082d#0000</v>
      </c>
      <c r="O59" s="79"/>
      <c r="P59" s="80"/>
      <c r="Q59" s="80"/>
      <c r="R59" s="79"/>
    </row>
    <row r="60" spans="2:18" x14ac:dyDescent="0.2">
      <c r="B60" s="27"/>
      <c r="D60" s="53" t="s">
        <v>70</v>
      </c>
      <c r="E60" s="60" t="s">
        <v>39</v>
      </c>
      <c r="F60" s="61">
        <f t="shared" si="2"/>
        <v>42244</v>
      </c>
      <c r="G60" s="61">
        <f>_xll.qlSwapStartDate(M60)</f>
        <v>42248</v>
      </c>
      <c r="H60" s="61">
        <f>_xll.qlSwapMaturityDate(M60)</f>
        <v>42552</v>
      </c>
      <c r="I60" s="68">
        <f>_xll.qlOvernightIndexedSwapFairRate(M60,AllTriggers)</f>
        <v>-1.418418825803604E-3</v>
      </c>
      <c r="J60" s="68" t="str">
        <f t="shared" si="3"/>
        <v>EURONOIS10M=</v>
      </c>
      <c r="K60" s="68" t="str">
        <f t="shared" si="4"/>
        <v>EUREON10M=ICAP</v>
      </c>
      <c r="L60" s="58"/>
      <c r="M60" s="59" t="str">
        <f>_xll.qlMakeOIS(,SettlementDays,IF(D60="SN","1D",IF(D60="SW","1W",D60)),OvernightIndex,,FwdStart,DayCountConv,,,Trigger)</f>
        <v>obj_0083b#0000</v>
      </c>
      <c r="O60" s="79"/>
      <c r="P60" s="80"/>
      <c r="Q60" s="80"/>
      <c r="R60" s="79"/>
    </row>
    <row r="61" spans="2:18" x14ac:dyDescent="0.2">
      <c r="B61" s="27"/>
      <c r="D61" s="53" t="s">
        <v>71</v>
      </c>
      <c r="E61" s="60" t="s">
        <v>39</v>
      </c>
      <c r="F61" s="61">
        <f t="shared" si="2"/>
        <v>42244</v>
      </c>
      <c r="G61" s="61">
        <f>_xll.qlSwapStartDate(M61)</f>
        <v>42248</v>
      </c>
      <c r="H61" s="61">
        <f>_xll.qlSwapMaturityDate(M61)</f>
        <v>42583</v>
      </c>
      <c r="I61" s="68">
        <f>_xll.qlOvernightIndexedSwapFairRate(M61,AllTriggers)</f>
        <v>-1.4254764279523129E-3</v>
      </c>
      <c r="J61" s="68" t="str">
        <f t="shared" si="3"/>
        <v>EURONOIS11M=</v>
      </c>
      <c r="K61" s="68" t="str">
        <f t="shared" si="4"/>
        <v>EUREON11M=ICAP</v>
      </c>
      <c r="L61" s="58"/>
      <c r="M61" s="59" t="str">
        <f>_xll.qlMakeOIS(,SettlementDays,IF(D61="SN","1D",IF(D61="SW","1W",D61)),OvernightIndex,,FwdStart,DayCountConv,,,Trigger)</f>
        <v>obj_0084f#0000</v>
      </c>
      <c r="O61" s="79"/>
      <c r="P61" s="80"/>
      <c r="Q61" s="80"/>
      <c r="R61" s="79"/>
    </row>
    <row r="62" spans="2:18" x14ac:dyDescent="0.2">
      <c r="B62" s="27"/>
      <c r="D62" s="119"/>
      <c r="E62" s="120"/>
      <c r="F62" s="120"/>
      <c r="G62" s="191"/>
      <c r="H62" s="191"/>
      <c r="I62" s="125"/>
      <c r="J62" s="120"/>
      <c r="K62" s="120"/>
      <c r="L62" s="58"/>
      <c r="M62" s="117"/>
      <c r="O62" s="79"/>
      <c r="P62" s="80"/>
      <c r="Q62" s="80"/>
      <c r="R62" s="79"/>
    </row>
    <row r="63" spans="2:18" x14ac:dyDescent="0.2">
      <c r="B63" s="27"/>
      <c r="D63" s="53" t="s">
        <v>23</v>
      </c>
      <c r="E63" s="60" t="s">
        <v>39</v>
      </c>
      <c r="F63" s="61">
        <f t="shared" si="2"/>
        <v>42244</v>
      </c>
      <c r="G63" s="61">
        <f>_xll.qlSwapStartDate(M63)</f>
        <v>42248</v>
      </c>
      <c r="H63" s="61">
        <f>_xll.qlSwapMaturityDate(M63)</f>
        <v>42614</v>
      </c>
      <c r="I63" s="68">
        <f>_xll.qlOvernightIndexedSwapFairRate(M63,AllTriggers)</f>
        <v>-1.4299992553349476E-3</v>
      </c>
      <c r="J63" s="35" t="str">
        <f t="shared" ref="J63:J75" si="5">Currency&amp;CurveTenor&amp;$E63&amp;$D63&amp;"="</f>
        <v>EURONOIS1Y=</v>
      </c>
      <c r="K63" s="35" t="str">
        <f>Currency&amp;"EON"&amp;D63&amp;"=ICAP"</f>
        <v>EUREON1Y=ICAP</v>
      </c>
      <c r="L63" s="58"/>
      <c r="M63" s="59" t="str">
        <f>_xll.qlMakeOIS(,SettlementDays,IF(D63="SN","1D",IF(D63="SW","1W",D63)),OvernightIndex,,FwdStart,DayCountConv,,,Trigger)</f>
        <v>obj_0083c#0000</v>
      </c>
      <c r="O63" s="79"/>
      <c r="P63" s="80"/>
      <c r="Q63" s="80"/>
      <c r="R63" s="79"/>
    </row>
    <row r="64" spans="2:18" x14ac:dyDescent="0.2">
      <c r="B64" s="27"/>
      <c r="D64" s="53" t="s">
        <v>75</v>
      </c>
      <c r="E64" s="60" t="s">
        <v>39</v>
      </c>
      <c r="F64" s="61">
        <f t="shared" si="2"/>
        <v>42244</v>
      </c>
      <c r="G64" s="61">
        <f>_xll.qlSwapStartDate(M64)</f>
        <v>42248</v>
      </c>
      <c r="H64" s="61">
        <f>_xll.qlSwapMaturityDate(M64)</f>
        <v>42646</v>
      </c>
      <c r="I64" s="68">
        <f>_xll.qlOvernightIndexedSwapFairRate(M64,AllTriggers)</f>
        <v>-1.4322808904357934E-3</v>
      </c>
      <c r="J64" s="35" t="str">
        <f t="shared" si="5"/>
        <v>EURONOIS13M=</v>
      </c>
      <c r="K64" s="35"/>
      <c r="L64" s="58"/>
      <c r="M64" s="59" t="str">
        <f>_xll.qlMakeOIS(,SettlementDays,IF(D64="SN","1D",IF(D64="SW","1W",D64)),OvernightIndex,,FwdStart,DayCountConv,,,Trigger)</f>
        <v>obj_00837#0000</v>
      </c>
      <c r="O64" s="79"/>
      <c r="P64" s="80"/>
      <c r="Q64" s="80"/>
      <c r="R64" s="79"/>
    </row>
    <row r="65" spans="2:18" x14ac:dyDescent="0.2">
      <c r="B65" s="27"/>
      <c r="D65" s="53" t="s">
        <v>76</v>
      </c>
      <c r="E65" s="60" t="s">
        <v>39</v>
      </c>
      <c r="F65" s="61">
        <f t="shared" si="2"/>
        <v>42244</v>
      </c>
      <c r="G65" s="61">
        <f>_xll.qlSwapStartDate(M65)</f>
        <v>42248</v>
      </c>
      <c r="H65" s="61">
        <f>_xll.qlSwapMaturityDate(M65)</f>
        <v>42675</v>
      </c>
      <c r="I65" s="68">
        <f>_xll.qlOvernightIndexedSwapFairRate(M65,AllTriggers)</f>
        <v>-1.432199812200311E-3</v>
      </c>
      <c r="J65" s="35" t="str">
        <f t="shared" si="5"/>
        <v>EURONOIS14M=</v>
      </c>
      <c r="K65" s="35"/>
      <c r="L65" s="58"/>
      <c r="M65" s="59" t="str">
        <f>_xll.qlMakeOIS(,SettlementDays,IF(D65="SN","1D",IF(D65="SW","1W",D65)),OvernightIndex,,FwdStart,DayCountConv,,,Trigger)</f>
        <v>obj_0084d#0000</v>
      </c>
      <c r="O65" s="73"/>
      <c r="P65" s="75"/>
      <c r="Q65" s="75"/>
      <c r="R65" s="73"/>
    </row>
    <row r="66" spans="2:18" x14ac:dyDescent="0.2">
      <c r="B66" s="27"/>
      <c r="D66" s="53" t="s">
        <v>77</v>
      </c>
      <c r="E66" s="60" t="s">
        <v>39</v>
      </c>
      <c r="F66" s="61">
        <f t="shared" si="2"/>
        <v>42244</v>
      </c>
      <c r="G66" s="61">
        <f>_xll.qlSwapStartDate(M66)</f>
        <v>42248</v>
      </c>
      <c r="H66" s="61">
        <f>_xll.qlSwapMaturityDate(M66)</f>
        <v>42705</v>
      </c>
      <c r="I66" s="68">
        <f>_xll.qlOvernightIndexedSwapFairRate(M66,AllTriggers)</f>
        <v>-1.4300000000217238E-3</v>
      </c>
      <c r="J66" s="35" t="str">
        <f t="shared" si="5"/>
        <v>EURONOIS15M=</v>
      </c>
      <c r="K66" s="35" t="str">
        <f>Currency&amp;"EON"&amp;D66&amp;"=ICAP"</f>
        <v>EUREON15M=ICAP</v>
      </c>
      <c r="L66" s="58"/>
      <c r="M66" s="59" t="str">
        <f>_xll.qlMakeOIS(,SettlementDays,IF(D66="SN","1D",IF(D66="SW","1W",D66)),OvernightIndex,,FwdStart,DayCountConv,,,Trigger)</f>
        <v>obj_00827#0000</v>
      </c>
      <c r="P66" s="5"/>
      <c r="Q66" s="5"/>
      <c r="R66" s="5"/>
    </row>
    <row r="67" spans="2:18" x14ac:dyDescent="0.2">
      <c r="B67" s="27"/>
      <c r="D67" s="53" t="s">
        <v>78</v>
      </c>
      <c r="E67" s="60" t="s">
        <v>39</v>
      </c>
      <c r="F67" s="61">
        <f t="shared" si="2"/>
        <v>42244</v>
      </c>
      <c r="G67" s="61">
        <f>_xll.qlSwapStartDate(M67)</f>
        <v>42248</v>
      </c>
      <c r="H67" s="61">
        <f>_xll.qlSwapMaturityDate(M67)</f>
        <v>42737</v>
      </c>
      <c r="I67" s="68">
        <f>_xll.qlOvernightIndexedSwapFairRate(M67,AllTriggers)</f>
        <v>-1.4201509574290545E-3</v>
      </c>
      <c r="J67" s="35" t="str">
        <f t="shared" si="5"/>
        <v>EURONOIS16M=</v>
      </c>
      <c r="K67" s="35"/>
      <c r="L67" s="58"/>
      <c r="M67" s="59" t="str">
        <f>_xll.qlMakeOIS(,SettlementDays,IF(D67="SN","1D",IF(D67="SW","1W",D67)),OvernightIndex,,FwdStart,DayCountConv,,,Trigger)</f>
        <v>obj_0083a#0000</v>
      </c>
      <c r="P67" s="5"/>
      <c r="Q67" s="5"/>
      <c r="R67" s="5"/>
    </row>
    <row r="68" spans="2:18" x14ac:dyDescent="0.2">
      <c r="B68" s="27"/>
      <c r="D68" s="53" t="s">
        <v>79</v>
      </c>
      <c r="E68" s="60" t="s">
        <v>39</v>
      </c>
      <c r="F68" s="61">
        <f t="shared" si="2"/>
        <v>42244</v>
      </c>
      <c r="G68" s="61">
        <f>_xll.qlSwapStartDate(M68)</f>
        <v>42248</v>
      </c>
      <c r="H68" s="61">
        <f>_xll.qlSwapMaturityDate(M68)</f>
        <v>42767</v>
      </c>
      <c r="I68" s="68">
        <f>_xll.qlOvernightIndexedSwapFairRate(M68,AllTriggers)</f>
        <v>-1.4120993825959985E-3</v>
      </c>
      <c r="J68" s="35" t="str">
        <f t="shared" si="5"/>
        <v>EURONOIS17M=</v>
      </c>
      <c r="K68" s="35"/>
      <c r="L68" s="58"/>
      <c r="M68" s="59" t="str">
        <f>_xll.qlMakeOIS(,SettlementDays,IF(D68="SN","1D",IF(D68="SW","1W",D68)),OvernightIndex,,FwdStart,DayCountConv,,,Trigger)</f>
        <v>obj_00839#0000</v>
      </c>
      <c r="P68" s="5"/>
      <c r="Q68" s="5"/>
      <c r="R68" s="5"/>
    </row>
    <row r="69" spans="2:18" x14ac:dyDescent="0.2">
      <c r="B69" s="27"/>
      <c r="D69" s="53" t="s">
        <v>45</v>
      </c>
      <c r="E69" s="60" t="s">
        <v>39</v>
      </c>
      <c r="F69" s="61">
        <f t="shared" si="2"/>
        <v>42244</v>
      </c>
      <c r="G69" s="61">
        <f>_xll.qlSwapStartDate(M69)</f>
        <v>42248</v>
      </c>
      <c r="H69" s="61">
        <f>_xll.qlSwapMaturityDate(M69)</f>
        <v>42795</v>
      </c>
      <c r="I69" s="68">
        <f>_xll.qlOvernightIndexedSwapFairRate(M69,AllTriggers)</f>
        <v>-1.4000000000003931E-3</v>
      </c>
      <c r="J69" s="35" t="str">
        <f t="shared" si="5"/>
        <v>EURONOIS18M=</v>
      </c>
      <c r="K69" s="35" t="str">
        <f>Currency&amp;"EON"&amp;D69&amp;"=ICAP"</f>
        <v>EUREON18M=ICAP</v>
      </c>
      <c r="L69" s="58"/>
      <c r="M69" s="59" t="str">
        <f>_xll.qlMakeOIS(,SettlementDays,IF(D69="SN","1D",IF(D69="SW","1W",D69)),OvernightIndex,,FwdStart,DayCountConv,,,Trigger)</f>
        <v>obj_00820#0000</v>
      </c>
      <c r="P69" s="5"/>
      <c r="Q69" s="5"/>
      <c r="R69" s="5"/>
    </row>
    <row r="70" spans="2:18" x14ac:dyDescent="0.2">
      <c r="B70" s="27"/>
      <c r="D70" s="53" t="s">
        <v>80</v>
      </c>
      <c r="E70" s="60" t="s">
        <v>39</v>
      </c>
      <c r="F70" s="61">
        <f t="shared" si="2"/>
        <v>42244</v>
      </c>
      <c r="G70" s="61">
        <f>_xll.qlSwapStartDate(M70)</f>
        <v>42248</v>
      </c>
      <c r="H70" s="61">
        <f>_xll.qlSwapMaturityDate(M70)</f>
        <v>42828</v>
      </c>
      <c r="I70" s="68">
        <f>_xll.qlOvernightIndexedSwapFairRate(M70,AllTriggers)</f>
        <v>-1.3791280962208669E-3</v>
      </c>
      <c r="J70" s="35" t="str">
        <f t="shared" si="5"/>
        <v>EURONOIS19M=</v>
      </c>
      <c r="K70" s="35"/>
      <c r="L70" s="58"/>
      <c r="M70" s="59" t="str">
        <f>_xll.qlMakeOIS(,SettlementDays,IF(D70="SN","1D",IF(D70="SW","1W",D70)),OvernightIndex,,FwdStart,DayCountConv,,,Trigger)</f>
        <v>obj_00838#0000</v>
      </c>
      <c r="P70" s="5"/>
      <c r="Q70" s="5"/>
      <c r="R70" s="5"/>
    </row>
    <row r="71" spans="2:18" x14ac:dyDescent="0.2">
      <c r="B71" s="27"/>
      <c r="D71" s="53" t="s">
        <v>81</v>
      </c>
      <c r="E71" s="60" t="s">
        <v>39</v>
      </c>
      <c r="F71" s="61">
        <f t="shared" si="2"/>
        <v>42244</v>
      </c>
      <c r="G71" s="61">
        <f>_xll.qlSwapStartDate(M71)</f>
        <v>42248</v>
      </c>
      <c r="H71" s="61">
        <f>_xll.qlSwapMaturityDate(M71)</f>
        <v>42857</v>
      </c>
      <c r="I71" s="68">
        <f>_xll.qlOvernightIndexedSwapFairRate(M71,AllTriggers)</f>
        <v>-1.356263041058785E-3</v>
      </c>
      <c r="J71" s="35" t="str">
        <f t="shared" si="5"/>
        <v>EURONOIS20M=</v>
      </c>
      <c r="K71" s="35"/>
      <c r="L71" s="58"/>
      <c r="M71" s="59" t="str">
        <f>_xll.qlMakeOIS(,SettlementDays,IF(D71="SN","1D",IF(D71="SW","1W",D71)),OvernightIndex,,FwdStart,DayCountConv,,,Trigger)</f>
        <v>obj_0082c#0000</v>
      </c>
      <c r="P71" s="5"/>
      <c r="Q71" s="5"/>
      <c r="R71" s="5"/>
    </row>
    <row r="72" spans="2:18" x14ac:dyDescent="0.2">
      <c r="B72" s="27"/>
      <c r="D72" s="53" t="s">
        <v>82</v>
      </c>
      <c r="E72" s="60" t="s">
        <v>39</v>
      </c>
      <c r="F72" s="61">
        <f t="shared" si="2"/>
        <v>42244</v>
      </c>
      <c r="G72" s="61">
        <f>_xll.qlSwapStartDate(M72)</f>
        <v>42248</v>
      </c>
      <c r="H72" s="61">
        <f>_xll.qlSwapMaturityDate(M72)</f>
        <v>42887</v>
      </c>
      <c r="I72" s="68">
        <f>_xll.qlOvernightIndexedSwapFairRate(M72,AllTriggers)</f>
        <v>-1.3300000005207237E-3</v>
      </c>
      <c r="J72" s="35" t="str">
        <f t="shared" si="5"/>
        <v>EURONOIS21M=</v>
      </c>
      <c r="K72" s="35" t="str">
        <f>Currency&amp;"EON"&amp;D72&amp;"=ICAP"</f>
        <v>EUREON21M=ICAP</v>
      </c>
      <c r="L72" s="58"/>
      <c r="M72" s="59" t="str">
        <f>_xll.qlMakeOIS(,SettlementDays,IF(D72="SN","1D",IF(D72="SW","1W",D72)),OvernightIndex,,FwdStart,DayCountConv,,,Trigger)</f>
        <v>obj_00822#0000</v>
      </c>
      <c r="P72" s="5"/>
      <c r="Q72" s="5"/>
      <c r="R72" s="5"/>
    </row>
    <row r="73" spans="2:18" x14ac:dyDescent="0.2">
      <c r="B73" s="27"/>
      <c r="D73" s="53" t="s">
        <v>83</v>
      </c>
      <c r="E73" s="60" t="s">
        <v>39</v>
      </c>
      <c r="F73" s="61">
        <f t="shared" si="2"/>
        <v>42244</v>
      </c>
      <c r="G73" s="61">
        <f>_xll.qlSwapStartDate(M73)</f>
        <v>42248</v>
      </c>
      <c r="H73" s="61">
        <f>_xll.qlSwapMaturityDate(M73)</f>
        <v>42919</v>
      </c>
      <c r="I73" s="68">
        <f>_xll.qlOvernightIndexedSwapFairRate(M73,AllTriggers)</f>
        <v>-1.3006019751094344E-3</v>
      </c>
      <c r="J73" s="35" t="str">
        <f t="shared" si="5"/>
        <v>EURONOIS22M=</v>
      </c>
      <c r="K73" s="35"/>
      <c r="L73" s="58"/>
      <c r="M73" s="59" t="str">
        <f>_xll.qlMakeOIS(,SettlementDays,IF(D73="SN","1D",IF(D73="SW","1W",D73)),OvernightIndex,,FwdStart,DayCountConv,,,Trigger)</f>
        <v>obj_0081f#0000</v>
      </c>
      <c r="P73" s="5"/>
      <c r="Q73" s="5"/>
      <c r="R73" s="5"/>
    </row>
    <row r="74" spans="2:18" x14ac:dyDescent="0.2">
      <c r="B74" s="27"/>
      <c r="D74" s="53" t="s">
        <v>84</v>
      </c>
      <c r="E74" s="60" t="s">
        <v>39</v>
      </c>
      <c r="F74" s="61">
        <f t="shared" si="2"/>
        <v>42244</v>
      </c>
      <c r="G74" s="61">
        <f>_xll.qlSwapStartDate(M74)</f>
        <v>42248</v>
      </c>
      <c r="H74" s="61">
        <f>_xll.qlSwapMaturityDate(M74)</f>
        <v>42948</v>
      </c>
      <c r="I74" s="68">
        <f>_xll.qlOvernightIndexedSwapFairRate(M74,AllTriggers)</f>
        <v>-1.2724381138144395E-3</v>
      </c>
      <c r="J74" s="35" t="str">
        <f t="shared" si="5"/>
        <v>EURONOIS23M=</v>
      </c>
      <c r="K74" s="35"/>
      <c r="L74" s="58"/>
      <c r="M74" s="59" t="str">
        <f>_xll.qlMakeOIS(,SettlementDays,IF(D74="SN","1D",IF(D74="SW","1W",D74)),OvernightIndex,,FwdStart,DayCountConv,,,Trigger)</f>
        <v>obj_00819#0000</v>
      </c>
      <c r="P74" s="5"/>
      <c r="Q74" s="5"/>
      <c r="R74" s="5"/>
    </row>
    <row r="75" spans="2:18" x14ac:dyDescent="0.2">
      <c r="B75" s="27"/>
      <c r="D75" s="53" t="s">
        <v>24</v>
      </c>
      <c r="E75" s="60" t="s">
        <v>39</v>
      </c>
      <c r="F75" s="61">
        <f t="shared" si="2"/>
        <v>42244</v>
      </c>
      <c r="G75" s="61">
        <f>_xll.qlSwapStartDate(M75)</f>
        <v>42248</v>
      </c>
      <c r="H75" s="61">
        <f>_xll.qlSwapMaturityDate(M75)</f>
        <v>42979</v>
      </c>
      <c r="I75" s="68">
        <f>_xll.qlOvernightIndexedSwapFairRate(M75,AllTriggers)</f>
        <v>-1.2399999999998359E-3</v>
      </c>
      <c r="J75" s="35" t="str">
        <f t="shared" si="5"/>
        <v>EURONOIS2Y=</v>
      </c>
      <c r="K75" s="35" t="str">
        <f>Currency&amp;"EON"&amp;D75&amp;"=ICAP"</f>
        <v>EUREON2Y=ICAP</v>
      </c>
      <c r="L75" s="58"/>
      <c r="M75" s="59" t="str">
        <f>_xll.qlMakeOIS(,SettlementDays,IF(D75="SN","1D",IF(D75="SW","1W",D75)),OvernightIndex,,FwdStart,DayCountConv,,,Trigger)</f>
        <v>obj_0083d#0000</v>
      </c>
      <c r="P75" s="5"/>
      <c r="Q75" s="5"/>
      <c r="R75" s="5"/>
    </row>
    <row r="76" spans="2:18" x14ac:dyDescent="0.2">
      <c r="B76" s="27"/>
      <c r="D76" s="53"/>
      <c r="E76" s="60"/>
      <c r="F76" s="61"/>
      <c r="G76" s="61"/>
      <c r="H76" s="61"/>
      <c r="I76" s="68"/>
      <c r="J76" s="35"/>
      <c r="K76" s="35"/>
      <c r="L76" s="58"/>
      <c r="M76" s="59"/>
      <c r="P76" s="5"/>
      <c r="Q76" s="5"/>
      <c r="R76" s="5"/>
    </row>
    <row r="77" spans="2:18" x14ac:dyDescent="0.2">
      <c r="B77" s="27"/>
      <c r="D77" s="53"/>
      <c r="E77" s="60"/>
      <c r="F77" s="61"/>
      <c r="G77" s="61"/>
      <c r="H77" s="61"/>
      <c r="I77" s="68"/>
      <c r="J77" s="68"/>
      <c r="K77" s="68"/>
      <c r="L77" s="58"/>
      <c r="M77" s="59"/>
      <c r="P77" s="5"/>
      <c r="Q77" s="5"/>
      <c r="R77" s="5"/>
    </row>
    <row r="78" spans="2:18" x14ac:dyDescent="0.2">
      <c r="B78" s="27"/>
      <c r="D78" s="53"/>
      <c r="E78" s="60"/>
      <c r="F78" s="61"/>
      <c r="G78" s="61"/>
      <c r="H78" s="61"/>
      <c r="I78" s="68"/>
      <c r="J78" s="68"/>
      <c r="K78" s="35"/>
      <c r="L78" s="58"/>
      <c r="M78" s="59"/>
      <c r="P78" s="5"/>
      <c r="Q78" s="5"/>
      <c r="R78" s="5"/>
    </row>
    <row r="79" spans="2:18" x14ac:dyDescent="0.2">
      <c r="B79" s="27"/>
      <c r="D79" s="53" t="s">
        <v>25</v>
      </c>
      <c r="E79" s="60" t="s">
        <v>39</v>
      </c>
      <c r="F79" s="61">
        <f t="shared" si="2"/>
        <v>42244</v>
      </c>
      <c r="G79" s="61">
        <f>_xll.qlSwapStartDate(M79)</f>
        <v>42248</v>
      </c>
      <c r="H79" s="61">
        <f>_xll.qlSwapMaturityDate(M79)</f>
        <v>43346</v>
      </c>
      <c r="I79" s="68">
        <f>_xll.qlOvernightIndexedSwapFairRate(M79,AllTriggers)</f>
        <v>-6.0999999999433588E-4</v>
      </c>
      <c r="J79" s="35" t="str">
        <f t="shared" ref="J79:J106" si="6">Currency&amp;CurveTenor&amp;$E79&amp;$D79&amp;"="</f>
        <v>EURONOIS3Y=</v>
      </c>
      <c r="K79" s="35" t="str">
        <f t="shared" ref="K79:K88" si="7">Currency&amp;"EON"&amp;D79&amp;"=ICAP"</f>
        <v>EUREON3Y=ICAP</v>
      </c>
      <c r="L79" s="58"/>
      <c r="M79" s="59" t="str">
        <f>_xll.qlMakeOIS(,SettlementDays,IF(D79="SN","1D",IF(D79="SW","1W",D79)),OvernightIndex,,FwdStart,DayCountConv,,,Trigger)</f>
        <v>obj_0082e#0000</v>
      </c>
      <c r="P79" s="5"/>
      <c r="Q79" s="5"/>
      <c r="R79" s="5"/>
    </row>
    <row r="80" spans="2:18" x14ac:dyDescent="0.2">
      <c r="B80" s="27"/>
      <c r="D80" s="53" t="s">
        <v>26</v>
      </c>
      <c r="E80" s="60" t="s">
        <v>39</v>
      </c>
      <c r="F80" s="61">
        <f t="shared" si="2"/>
        <v>42244</v>
      </c>
      <c r="G80" s="61">
        <f>_xll.qlSwapStartDate(M80)</f>
        <v>42248</v>
      </c>
      <c r="H80" s="61">
        <f>_xll.qlSwapMaturityDate(M80)</f>
        <v>43710</v>
      </c>
      <c r="I80" s="68">
        <f>_xll.qlOvernightIndexedSwapFairRate(M80,AllTriggers)</f>
        <v>4.3000000017333947E-4</v>
      </c>
      <c r="J80" s="35" t="str">
        <f t="shared" si="6"/>
        <v>EURONOIS4Y=</v>
      </c>
      <c r="K80" s="35" t="str">
        <f t="shared" si="7"/>
        <v>EUREON4Y=ICAP</v>
      </c>
      <c r="L80" s="58"/>
      <c r="M80" s="59" t="str">
        <f>_xll.qlMakeOIS(,SettlementDays,IF(D80="SN","1D",IF(D80="SW","1W",D80)),OvernightIndex,,FwdStart,DayCountConv,,,Trigger)</f>
        <v>obj_00828#0000</v>
      </c>
      <c r="P80" s="5"/>
      <c r="Q80" s="5"/>
      <c r="R80" s="5"/>
    </row>
    <row r="81" spans="2:18" x14ac:dyDescent="0.2">
      <c r="B81" s="27"/>
      <c r="D81" s="53" t="s">
        <v>27</v>
      </c>
      <c r="E81" s="60" t="s">
        <v>39</v>
      </c>
      <c r="F81" s="61">
        <f t="shared" si="2"/>
        <v>42244</v>
      </c>
      <c r="G81" s="61">
        <f>_xll.qlSwapStartDate(M81)</f>
        <v>42248</v>
      </c>
      <c r="H81" s="61">
        <f>_xll.qlSwapMaturityDate(M81)</f>
        <v>44075</v>
      </c>
      <c r="I81" s="68">
        <f>_xll.qlOvernightIndexedSwapFairRate(M81,AllTriggers)</f>
        <v>1.6499999998519017E-3</v>
      </c>
      <c r="J81" s="35" t="str">
        <f t="shared" si="6"/>
        <v>EURONOIS5Y=</v>
      </c>
      <c r="K81" s="35" t="str">
        <f t="shared" si="7"/>
        <v>EUREON5Y=ICAP</v>
      </c>
      <c r="L81" s="58"/>
      <c r="M81" s="59" t="str">
        <f>_xll.qlMakeOIS(,SettlementDays,IF(D81="SN","1D",IF(D81="SW","1W",D81)),OvernightIndex,,FwdStart,DayCountConv,,,Trigger)</f>
        <v>obj_00823#0000</v>
      </c>
      <c r="P81" s="5"/>
      <c r="Q81" s="5"/>
      <c r="R81" s="5"/>
    </row>
    <row r="82" spans="2:18" x14ac:dyDescent="0.2">
      <c r="B82" s="27"/>
      <c r="D82" s="53" t="s">
        <v>85</v>
      </c>
      <c r="E82" s="60" t="s">
        <v>39</v>
      </c>
      <c r="F82" s="61">
        <f t="shared" si="2"/>
        <v>42244</v>
      </c>
      <c r="G82" s="61">
        <f>_xll.qlSwapStartDate(M82)</f>
        <v>42248</v>
      </c>
      <c r="H82" s="61">
        <f>_xll.qlSwapMaturityDate(M82)</f>
        <v>44440</v>
      </c>
      <c r="I82" s="68">
        <f>_xll.qlOvernightIndexedSwapFairRate(M82,AllTriggers)</f>
        <v>2.9800000000410427E-3</v>
      </c>
      <c r="J82" s="35" t="str">
        <f t="shared" si="6"/>
        <v>EURONOIS6Y=</v>
      </c>
      <c r="K82" s="35" t="str">
        <f t="shared" si="7"/>
        <v>EUREON6Y=ICAP</v>
      </c>
      <c r="L82" s="58"/>
      <c r="M82" s="59" t="str">
        <f>_xll.qlMakeOIS(,SettlementDays,IF(D82="SN","1D",IF(D82="SW","1W",D82)),OvernightIndex,,FwdStart,DayCountConv,,,Trigger)</f>
        <v>obj_00821#0000</v>
      </c>
      <c r="P82" s="5"/>
      <c r="Q82" s="5"/>
      <c r="R82" s="5"/>
    </row>
    <row r="83" spans="2:18" x14ac:dyDescent="0.2">
      <c r="B83" s="27"/>
      <c r="D83" s="53" t="s">
        <v>28</v>
      </c>
      <c r="E83" s="60" t="s">
        <v>39</v>
      </c>
      <c r="F83" s="61">
        <f t="shared" si="2"/>
        <v>42244</v>
      </c>
      <c r="G83" s="61">
        <f>_xll.qlSwapStartDate(M83)</f>
        <v>42248</v>
      </c>
      <c r="H83" s="61">
        <f>_xll.qlSwapMaturityDate(M83)</f>
        <v>44805</v>
      </c>
      <c r="I83" s="68">
        <f>_xll.qlOvernightIndexedSwapFairRate(M83,AllTriggers)</f>
        <v>4.3400000000380001E-3</v>
      </c>
      <c r="J83" s="35" t="str">
        <f t="shared" si="6"/>
        <v>EURONOIS7Y=</v>
      </c>
      <c r="K83" s="35" t="str">
        <f t="shared" si="7"/>
        <v>EUREON7Y=ICAP</v>
      </c>
      <c r="L83" s="58"/>
      <c r="M83" s="59" t="str">
        <f>_xll.qlMakeOIS(,SettlementDays,IF(D83="SN","1D",IF(D83="SW","1W",D83)),OvernightIndex,,FwdStart,DayCountConv,,,Trigger)</f>
        <v>obj_00852#0000</v>
      </c>
      <c r="P83" s="5"/>
      <c r="Q83" s="5"/>
      <c r="R83" s="5"/>
    </row>
    <row r="84" spans="2:18" x14ac:dyDescent="0.2">
      <c r="B84" s="27"/>
      <c r="D84" s="53" t="s">
        <v>86</v>
      </c>
      <c r="E84" s="60" t="s">
        <v>39</v>
      </c>
      <c r="F84" s="61">
        <f t="shared" si="2"/>
        <v>42244</v>
      </c>
      <c r="G84" s="61">
        <f>_xll.qlSwapStartDate(M84)</f>
        <v>42248</v>
      </c>
      <c r="H84" s="61">
        <f>_xll.qlSwapMaturityDate(M84)</f>
        <v>45170</v>
      </c>
      <c r="I84" s="68">
        <f>_xll.qlOvernightIndexedSwapFairRate(M84,AllTriggers)</f>
        <v>5.6500000000302255E-3</v>
      </c>
      <c r="J84" s="35" t="str">
        <f t="shared" si="6"/>
        <v>EURONOIS8Y=</v>
      </c>
      <c r="K84" s="35" t="str">
        <f t="shared" si="7"/>
        <v>EUREON8Y=ICAP</v>
      </c>
      <c r="L84" s="58"/>
      <c r="M84" s="59" t="str">
        <f>_xll.qlMakeOIS(,SettlementDays,IF(D84="SN","1D",IF(D84="SW","1W",D84)),OvernightIndex,,FwdStart,DayCountConv,,,Trigger)</f>
        <v>obj_00844#0000</v>
      </c>
      <c r="P84" s="5"/>
      <c r="Q84" s="5"/>
      <c r="R84" s="5"/>
    </row>
    <row r="85" spans="2:18" x14ac:dyDescent="0.2">
      <c r="B85" s="27"/>
      <c r="D85" s="53" t="s">
        <v>87</v>
      </c>
      <c r="E85" s="60" t="s">
        <v>39</v>
      </c>
      <c r="F85" s="61">
        <f t="shared" si="2"/>
        <v>42244</v>
      </c>
      <c r="G85" s="61">
        <f>_xll.qlSwapStartDate(M85)</f>
        <v>42248</v>
      </c>
      <c r="H85" s="61">
        <f>_xll.qlSwapMaturityDate(M85)</f>
        <v>45537</v>
      </c>
      <c r="I85" s="68">
        <f>_xll.qlOvernightIndexedSwapFairRate(M85,AllTriggers)</f>
        <v>6.8600000000525697E-3</v>
      </c>
      <c r="J85" s="35" t="str">
        <f t="shared" si="6"/>
        <v>EURONOIS9Y=</v>
      </c>
      <c r="K85" s="35" t="str">
        <f t="shared" si="7"/>
        <v>EUREON9Y=ICAP</v>
      </c>
      <c r="L85" s="58"/>
      <c r="M85" s="59" t="str">
        <f>_xll.qlMakeOIS(,SettlementDays,IF(D85="SN","1D",IF(D85="SW","1W",D85)),OvernightIndex,,FwdStart,DayCountConv,,,Trigger)</f>
        <v>obj_00825#0000</v>
      </c>
      <c r="P85" s="5"/>
      <c r="Q85" s="5"/>
      <c r="R85" s="5"/>
    </row>
    <row r="86" spans="2:18" x14ac:dyDescent="0.2">
      <c r="B86" s="27"/>
      <c r="D86" s="53" t="s">
        <v>29</v>
      </c>
      <c r="E86" s="60" t="s">
        <v>39</v>
      </c>
      <c r="F86" s="61">
        <f t="shared" si="2"/>
        <v>42244</v>
      </c>
      <c r="G86" s="61">
        <f>_xll.qlSwapStartDate(M86)</f>
        <v>42248</v>
      </c>
      <c r="H86" s="61">
        <f>_xll.qlSwapMaturityDate(M86)</f>
        <v>45901</v>
      </c>
      <c r="I86" s="68">
        <f>_xll.qlOvernightIndexedSwapFairRate(M86,AllTriggers)</f>
        <v>7.9400000001028145E-3</v>
      </c>
      <c r="J86" s="35" t="str">
        <f t="shared" si="6"/>
        <v>EURONOIS10Y=</v>
      </c>
      <c r="K86" s="35" t="str">
        <f t="shared" si="7"/>
        <v>EUREON10Y=ICAP</v>
      </c>
      <c r="L86" s="58"/>
      <c r="M86" s="59" t="str">
        <f>_xll.qlMakeOIS(,SettlementDays,IF(D86="SN","1D",IF(D86="SW","1W",D86)),OvernightIndex,,FwdStart,DayCountConv,,,Trigger)</f>
        <v>obj_0084c#0000</v>
      </c>
      <c r="P86" s="5"/>
      <c r="Q86" s="5"/>
      <c r="R86" s="5"/>
    </row>
    <row r="87" spans="2:18" x14ac:dyDescent="0.2">
      <c r="B87" s="27"/>
      <c r="D87" s="53" t="s">
        <v>88</v>
      </c>
      <c r="E87" s="60" t="s">
        <v>39</v>
      </c>
      <c r="F87" s="61">
        <f t="shared" si="2"/>
        <v>42244</v>
      </c>
      <c r="G87" s="61">
        <f>_xll.qlSwapStartDate(M87)</f>
        <v>42248</v>
      </c>
      <c r="H87" s="61">
        <f>_xll.qlSwapMaturityDate(M87)</f>
        <v>46266</v>
      </c>
      <c r="I87" s="68">
        <f>_xll.qlOvernightIndexedSwapFairRate(M87,AllTriggers)</f>
        <v>8.8900000002017747E-3</v>
      </c>
      <c r="J87" s="35" t="str">
        <f t="shared" si="6"/>
        <v>EURONOIS11Y=</v>
      </c>
      <c r="K87" s="35" t="str">
        <f t="shared" si="7"/>
        <v>EUREON11Y=ICAP</v>
      </c>
      <c r="L87" s="58"/>
      <c r="M87" s="59" t="str">
        <f>_xll.qlMakeOIS(,SettlementDays,IF(D87="SN","1D",IF(D87="SW","1W",D87)),OvernightIndex,,FwdStart,DayCountConv,,,Trigger)</f>
        <v>obj_00842#0000</v>
      </c>
      <c r="P87" s="5"/>
      <c r="Q87" s="5"/>
      <c r="R87" s="5"/>
    </row>
    <row r="88" spans="2:18" x14ac:dyDescent="0.2">
      <c r="B88" s="27"/>
      <c r="D88" s="53" t="s">
        <v>30</v>
      </c>
      <c r="E88" s="60" t="s">
        <v>39</v>
      </c>
      <c r="F88" s="61">
        <f t="shared" si="2"/>
        <v>42244</v>
      </c>
      <c r="G88" s="61">
        <f>_xll.qlSwapStartDate(M88)</f>
        <v>42248</v>
      </c>
      <c r="H88" s="61">
        <f>_xll.qlSwapMaturityDate(M88)</f>
        <v>46631</v>
      </c>
      <c r="I88" s="68">
        <f>_xll.qlOvernightIndexedSwapFairRate(M88,AllTriggers)</f>
        <v>9.7200000002518223E-3</v>
      </c>
      <c r="J88" s="35" t="str">
        <f t="shared" si="6"/>
        <v>EURONOIS12Y=</v>
      </c>
      <c r="K88" s="35" t="str">
        <f t="shared" si="7"/>
        <v>EUREON12Y=ICAP</v>
      </c>
      <c r="L88" s="58"/>
      <c r="M88" s="59" t="str">
        <f>_xll.qlMakeOIS(,SettlementDays,IF(D88="SN","1D",IF(D88="SW","1W",D88)),OvernightIndex,,FwdStart,DayCountConv,,,Trigger)</f>
        <v>obj_0081b#0000</v>
      </c>
      <c r="P88" s="5"/>
      <c r="Q88" s="5"/>
      <c r="R88" s="5"/>
    </row>
    <row r="89" spans="2:18" x14ac:dyDescent="0.2">
      <c r="B89" s="27"/>
      <c r="D89" s="53" t="s">
        <v>89</v>
      </c>
      <c r="E89" s="60" t="s">
        <v>39</v>
      </c>
      <c r="F89" s="61">
        <f t="shared" si="2"/>
        <v>42244</v>
      </c>
      <c r="G89" s="61">
        <f>_xll.qlSwapStartDate(M89)</f>
        <v>42248</v>
      </c>
      <c r="H89" s="61">
        <f>_xll.qlSwapMaturityDate(M89)</f>
        <v>46997</v>
      </c>
      <c r="I89" s="68">
        <f>_xll.qlOvernightIndexedSwapFairRate(M89,AllTriggers)</f>
        <v>1.0445386378439586E-2</v>
      </c>
      <c r="J89" s="35" t="str">
        <f t="shared" si="6"/>
        <v>EURONOIS13Y=</v>
      </c>
      <c r="K89" s="35"/>
      <c r="L89" s="58"/>
      <c r="M89" s="59" t="str">
        <f>_xll.qlMakeOIS(,SettlementDays,IF(D89="SN","1D",IF(D89="SW","1W",D89)),OvernightIndex,,FwdStart,DayCountConv,,,Trigger)</f>
        <v>obj_00833#0000</v>
      </c>
      <c r="P89" s="5"/>
      <c r="Q89" s="5"/>
      <c r="R89" s="5"/>
    </row>
    <row r="90" spans="2:18" x14ac:dyDescent="0.2">
      <c r="B90" s="27"/>
      <c r="D90" s="53" t="s">
        <v>90</v>
      </c>
      <c r="E90" s="60" t="s">
        <v>39</v>
      </c>
      <c r="F90" s="61">
        <f t="shared" si="2"/>
        <v>42244</v>
      </c>
      <c r="G90" s="61">
        <f>_xll.qlSwapStartDate(M90)</f>
        <v>42248</v>
      </c>
      <c r="H90" s="61">
        <f>_xll.qlSwapMaturityDate(M90)</f>
        <v>47364</v>
      </c>
      <c r="I90" s="68">
        <f>_xll.qlOvernightIndexedSwapFairRate(M90,AllTriggers)</f>
        <v>1.1074621044100277E-2</v>
      </c>
      <c r="J90" s="35" t="str">
        <f t="shared" si="6"/>
        <v>EURONOIS14Y=</v>
      </c>
      <c r="K90" s="35"/>
      <c r="L90" s="58"/>
      <c r="M90" s="59" t="str">
        <f>_xll.qlMakeOIS(,SettlementDays,IF(D90="SN","1D",IF(D90="SW","1W",D90)),OvernightIndex,,FwdStart,DayCountConv,,,Trigger)</f>
        <v>obj_0084a#0000</v>
      </c>
      <c r="P90" s="5"/>
      <c r="Q90" s="5"/>
      <c r="R90" s="5"/>
    </row>
    <row r="91" spans="2:18" x14ac:dyDescent="0.2">
      <c r="B91" s="27"/>
      <c r="D91" s="53" t="s">
        <v>31</v>
      </c>
      <c r="E91" s="60" t="s">
        <v>39</v>
      </c>
      <c r="F91" s="61">
        <f t="shared" si="2"/>
        <v>42244</v>
      </c>
      <c r="G91" s="61">
        <f>_xll.qlSwapStartDate(M91)</f>
        <v>42248</v>
      </c>
      <c r="H91" s="61">
        <f>_xll.qlSwapMaturityDate(M91)</f>
        <v>47728</v>
      </c>
      <c r="I91" s="68">
        <f>_xll.qlOvernightIndexedSwapFairRate(M91,AllTriggers)</f>
        <v>1.1610000000144763E-2</v>
      </c>
      <c r="J91" s="35" t="str">
        <f t="shared" si="6"/>
        <v>EURONOIS15Y=</v>
      </c>
      <c r="K91" s="35" t="str">
        <f>Currency&amp;"EON"&amp;D91&amp;"=ICAP"</f>
        <v>EUREON15Y=ICAP</v>
      </c>
      <c r="L91" s="58"/>
      <c r="M91" s="59" t="str">
        <f>_xll.qlMakeOIS(,SettlementDays,IF(D91="SN","1D",IF(D91="SW","1W",D91)),OvernightIndex,,FwdStart,DayCountConv,,,Trigger)</f>
        <v>obj_00831#0000</v>
      </c>
      <c r="P91" s="5"/>
      <c r="Q91" s="5"/>
      <c r="R91" s="5"/>
    </row>
    <row r="92" spans="2:18" x14ac:dyDescent="0.2">
      <c r="B92" s="27"/>
      <c r="D92" s="53" t="s">
        <v>91</v>
      </c>
      <c r="E92" s="60" t="s">
        <v>39</v>
      </c>
      <c r="F92" s="61">
        <f t="shared" si="2"/>
        <v>42244</v>
      </c>
      <c r="G92" s="61">
        <f>_xll.qlSwapStartDate(M92)</f>
        <v>42248</v>
      </c>
      <c r="H92" s="61">
        <f>_xll.qlSwapMaturityDate(M92)</f>
        <v>48092</v>
      </c>
      <c r="I92" s="68">
        <f>_xll.qlOvernightIndexedSwapFairRate(M92,AllTriggers)</f>
        <v>1.2065139833502238E-2</v>
      </c>
      <c r="J92" s="35" t="str">
        <f t="shared" si="6"/>
        <v>EURONOIS16Y=</v>
      </c>
      <c r="K92" s="35"/>
      <c r="L92" s="58"/>
      <c r="M92" s="59" t="str">
        <f>_xll.qlMakeOIS(,SettlementDays,IF(D92="SN","1D",IF(D92="SW","1W",D92)),OvernightIndex,,FwdStart,DayCountConv,,,Trigger)</f>
        <v>obj_0082b#0000</v>
      </c>
      <c r="P92" s="5"/>
      <c r="Q92" s="5"/>
      <c r="R92" s="5"/>
    </row>
    <row r="93" spans="2:18" x14ac:dyDescent="0.2">
      <c r="B93" s="27"/>
      <c r="D93" s="53" t="s">
        <v>92</v>
      </c>
      <c r="E93" s="60" t="s">
        <v>39</v>
      </c>
      <c r="F93" s="61">
        <f t="shared" si="2"/>
        <v>42244</v>
      </c>
      <c r="G93" s="61">
        <f>_xll.qlSwapStartDate(M93)</f>
        <v>42248</v>
      </c>
      <c r="H93" s="61">
        <f>_xll.qlSwapMaturityDate(M93)</f>
        <v>48458</v>
      </c>
      <c r="I93" s="68">
        <f>_xll.qlOvernightIndexedSwapFairRate(M93,AllTriggers)</f>
        <v>1.2449371711634467E-2</v>
      </c>
      <c r="J93" s="35" t="str">
        <f t="shared" si="6"/>
        <v>EURONOIS17Y=</v>
      </c>
      <c r="K93" s="35"/>
      <c r="L93" s="58"/>
      <c r="M93" s="59" t="str">
        <f>_xll.qlMakeOIS(,SettlementDays,IF(D93="SN","1D",IF(D93="SW","1W",D93)),OvernightIndex,,FwdStart,DayCountConv,,,Trigger)</f>
        <v>obj_00836#0000</v>
      </c>
      <c r="P93" s="5"/>
      <c r="Q93" s="5"/>
      <c r="R93" s="5"/>
    </row>
    <row r="94" spans="2:18" x14ac:dyDescent="0.2">
      <c r="B94" s="27"/>
      <c r="D94" s="53" t="s">
        <v>93</v>
      </c>
      <c r="E94" s="60" t="s">
        <v>39</v>
      </c>
      <c r="F94" s="61">
        <f t="shared" si="2"/>
        <v>42244</v>
      </c>
      <c r="G94" s="61">
        <f>_xll.qlSwapStartDate(M94)</f>
        <v>42248</v>
      </c>
      <c r="H94" s="61">
        <f>_xll.qlSwapMaturityDate(M94)</f>
        <v>48823</v>
      </c>
      <c r="I94" s="68">
        <f>_xll.qlOvernightIndexedSwapFairRate(M94,AllTriggers)</f>
        <v>1.276630500480669E-2</v>
      </c>
      <c r="J94" s="35" t="str">
        <f t="shared" si="6"/>
        <v>EURONOIS18Y=</v>
      </c>
      <c r="K94" s="35"/>
      <c r="L94" s="58"/>
      <c r="M94" s="59" t="str">
        <f>_xll.qlMakeOIS(,SettlementDays,IF(D94="SN","1D",IF(D94="SW","1W",D94)),OvernightIndex,,FwdStart,DayCountConv,,,Trigger)</f>
        <v>obj_0081c#0000</v>
      </c>
      <c r="P94" s="5"/>
      <c r="Q94" s="5"/>
      <c r="R94" s="5"/>
    </row>
    <row r="95" spans="2:18" x14ac:dyDescent="0.2">
      <c r="B95" s="27"/>
      <c r="D95" s="53" t="s">
        <v>94</v>
      </c>
      <c r="E95" s="60" t="s">
        <v>39</v>
      </c>
      <c r="F95" s="61">
        <f t="shared" si="2"/>
        <v>42244</v>
      </c>
      <c r="G95" s="61">
        <f>_xll.qlSwapStartDate(M95)</f>
        <v>42248</v>
      </c>
      <c r="H95" s="61">
        <f>_xll.qlSwapMaturityDate(M95)</f>
        <v>49188</v>
      </c>
      <c r="I95" s="68">
        <f>_xll.qlOvernightIndexedSwapFairRate(M95,AllTriggers)</f>
        <v>1.302396576062561E-2</v>
      </c>
      <c r="J95" s="35" t="str">
        <f t="shared" si="6"/>
        <v>EURONOIS19Y=</v>
      </c>
      <c r="K95" s="35"/>
      <c r="L95" s="58"/>
      <c r="M95" s="59" t="str">
        <f>_xll.qlMakeOIS(,SettlementDays,IF(D95="SN","1D",IF(D95="SW","1W",D95)),OvernightIndex,,FwdStart,DayCountConv,,,Trigger)</f>
        <v>obj_00851#0000</v>
      </c>
      <c r="P95" s="5"/>
      <c r="Q95" s="5"/>
      <c r="R95" s="5"/>
    </row>
    <row r="96" spans="2:18" x14ac:dyDescent="0.2">
      <c r="B96" s="27"/>
      <c r="D96" s="53" t="s">
        <v>95</v>
      </c>
      <c r="E96" s="60" t="s">
        <v>39</v>
      </c>
      <c r="F96" s="61">
        <f t="shared" si="2"/>
        <v>42244</v>
      </c>
      <c r="G96" s="61">
        <f>_xll.qlSwapStartDate(M96)</f>
        <v>42248</v>
      </c>
      <c r="H96" s="61">
        <f>_xll.qlSwapMaturityDate(M96)</f>
        <v>49555</v>
      </c>
      <c r="I96" s="68">
        <f>_xll.qlOvernightIndexedSwapFairRate(M96,AllTriggers)</f>
        <v>1.3230000000188513E-2</v>
      </c>
      <c r="J96" s="35" t="str">
        <f t="shared" si="6"/>
        <v>EURONOIS20Y=</v>
      </c>
      <c r="K96" s="35" t="str">
        <f>Currency&amp;"EON"&amp;D96&amp;"=ICAP"</f>
        <v>EUREON20Y=ICAP</v>
      </c>
      <c r="L96" s="58"/>
      <c r="M96" s="59" t="str">
        <f>_xll.qlMakeOIS(,SettlementDays,IF(D96="SN","1D",IF(D96="SW","1W",D96)),OvernightIndex,,FwdStart,DayCountConv,,,Trigger)</f>
        <v>obj_00818#0000</v>
      </c>
      <c r="P96" s="5"/>
      <c r="Q96" s="5"/>
      <c r="R96" s="5"/>
    </row>
    <row r="97" spans="2:18" x14ac:dyDescent="0.2">
      <c r="B97" s="27"/>
      <c r="D97" s="53" t="s">
        <v>96</v>
      </c>
      <c r="E97" s="60" t="s">
        <v>39</v>
      </c>
      <c r="F97" s="61">
        <f t="shared" si="2"/>
        <v>42244</v>
      </c>
      <c r="G97" s="61">
        <f>_xll.qlSwapStartDate(M97)</f>
        <v>42248</v>
      </c>
      <c r="H97" s="61">
        <f>_xll.qlSwapMaturityDate(M97)</f>
        <v>49919</v>
      </c>
      <c r="I97" s="68">
        <f>_xll.qlOvernightIndexedSwapFairRate(M97,AllTriggers)</f>
        <v>1.3388539207782466E-2</v>
      </c>
      <c r="J97" s="35" t="str">
        <f t="shared" si="6"/>
        <v>EURONOIS21Y=</v>
      </c>
      <c r="K97" s="35"/>
      <c r="L97" s="58"/>
      <c r="M97" s="59" t="str">
        <f>_xll.qlMakeOIS(,SettlementDays,IF(D97="SN","1D",IF(D97="SW","1W",D97)),OvernightIndex,,FwdStart,DayCountConv,,,Trigger)</f>
        <v>obj_0082a#0000</v>
      </c>
      <c r="P97" s="5"/>
      <c r="Q97" s="5"/>
      <c r="R97" s="5"/>
    </row>
    <row r="98" spans="2:18" x14ac:dyDescent="0.2">
      <c r="B98" s="27"/>
      <c r="D98" s="53" t="s">
        <v>97</v>
      </c>
      <c r="E98" s="60" t="s">
        <v>39</v>
      </c>
      <c r="F98" s="61">
        <f t="shared" si="2"/>
        <v>42244</v>
      </c>
      <c r="G98" s="61">
        <f>_xll.qlSwapStartDate(M98)</f>
        <v>42248</v>
      </c>
      <c r="H98" s="61">
        <f>_xll.qlSwapMaturityDate(M98)</f>
        <v>50284</v>
      </c>
      <c r="I98" s="68">
        <f>_xll.qlOvernightIndexedSwapFairRate(M98,AllTriggers)</f>
        <v>1.3509870504200423E-2</v>
      </c>
      <c r="J98" s="35" t="str">
        <f t="shared" si="6"/>
        <v>EURONOIS22Y=</v>
      </c>
      <c r="K98" s="35"/>
      <c r="L98" s="58"/>
      <c r="M98" s="59" t="str">
        <f>_xll.qlMakeOIS(,SettlementDays,IF(D98="SN","1D",IF(D98="SW","1W",D98)),OvernightIndex,,FwdStart,DayCountConv,,,Trigger)</f>
        <v>obj_0081a#0000</v>
      </c>
      <c r="P98" s="5"/>
      <c r="Q98" s="5"/>
      <c r="R98" s="5"/>
    </row>
    <row r="99" spans="2:18" x14ac:dyDescent="0.2">
      <c r="B99" s="27"/>
      <c r="D99" s="53" t="s">
        <v>98</v>
      </c>
      <c r="E99" s="60" t="s">
        <v>39</v>
      </c>
      <c r="F99" s="61">
        <f t="shared" si="2"/>
        <v>42244</v>
      </c>
      <c r="G99" s="61">
        <f>_xll.qlSwapStartDate(M99)</f>
        <v>42248</v>
      </c>
      <c r="H99" s="61">
        <f>_xll.qlSwapMaturityDate(M99)</f>
        <v>50649</v>
      </c>
      <c r="I99" s="68">
        <f>_xll.qlOvernightIndexedSwapFairRate(M99,AllTriggers)</f>
        <v>1.3601774889798468E-2</v>
      </c>
      <c r="J99" s="35" t="str">
        <f t="shared" si="6"/>
        <v>EURONOIS23Y=</v>
      </c>
      <c r="K99" s="35"/>
      <c r="L99" s="58"/>
      <c r="M99" s="59" t="str">
        <f>_xll.qlMakeOIS(,SettlementDays,IF(D99="SN","1D",IF(D99="SW","1W",D99)),OvernightIndex,,FwdStart,DayCountConv,,,Trigger)</f>
        <v>obj_00824#0000</v>
      </c>
      <c r="P99" s="5"/>
      <c r="Q99" s="5"/>
      <c r="R99" s="5"/>
    </row>
    <row r="100" spans="2:18" x14ac:dyDescent="0.2">
      <c r="B100" s="27"/>
      <c r="D100" s="53" t="s">
        <v>99</v>
      </c>
      <c r="E100" s="60" t="s">
        <v>39</v>
      </c>
      <c r="F100" s="61">
        <f t="shared" si="2"/>
        <v>42244</v>
      </c>
      <c r="G100" s="61">
        <f>_xll.qlSwapStartDate(M100)</f>
        <v>42248</v>
      </c>
      <c r="H100" s="61">
        <f>_xll.qlSwapMaturityDate(M100)</f>
        <v>51014</v>
      </c>
      <c r="I100" s="68">
        <f>_xll.qlOvernightIndexedSwapFairRate(M100,AllTriggers)</f>
        <v>1.367235134477547E-2</v>
      </c>
      <c r="J100" s="35" t="str">
        <f t="shared" si="6"/>
        <v>EURONOIS24Y=</v>
      </c>
      <c r="K100" s="35"/>
      <c r="L100" s="58"/>
      <c r="M100" s="59" t="str">
        <f>_xll.qlMakeOIS(,SettlementDays,IF(D100="SN","1D",IF(D100="SW","1W",D100)),OvernightIndex,,FwdStart,DayCountConv,,,Trigger)</f>
        <v>obj_0081e#0000</v>
      </c>
      <c r="P100" s="5"/>
      <c r="Q100" s="5"/>
      <c r="R100" s="5"/>
    </row>
    <row r="101" spans="2:18" x14ac:dyDescent="0.2">
      <c r="B101" s="27"/>
      <c r="D101" s="53" t="s">
        <v>100</v>
      </c>
      <c r="E101" s="60" t="s">
        <v>39</v>
      </c>
      <c r="F101" s="61">
        <f t="shared" si="2"/>
        <v>42244</v>
      </c>
      <c r="G101" s="61">
        <f>_xll.qlSwapStartDate(M101)</f>
        <v>42248</v>
      </c>
      <c r="H101" s="61">
        <f>_xll.qlSwapMaturityDate(M101)</f>
        <v>51382</v>
      </c>
      <c r="I101" s="68">
        <f>_xll.qlOvernightIndexedSwapFairRate(M101,AllTriggers)</f>
        <v>1.3729999999867635E-2</v>
      </c>
      <c r="J101" s="35" t="str">
        <f t="shared" si="6"/>
        <v>EURONOIS25Y=</v>
      </c>
      <c r="K101" s="35" t="str">
        <f>Currency&amp;"EON"&amp;D101&amp;"=ICAP"</f>
        <v>EUREON25Y=ICAP</v>
      </c>
      <c r="L101" s="58"/>
      <c r="M101" s="59" t="str">
        <f>_xll.qlMakeOIS(,SettlementDays,IF(D101="SN","1D",IF(D101="SW","1W",D101)),OvernightIndex,,FwdStart,DayCountConv,,,Trigger)</f>
        <v>obj_00849#0000</v>
      </c>
      <c r="P101" s="5"/>
      <c r="Q101" s="5"/>
      <c r="R101" s="5"/>
    </row>
    <row r="102" spans="2:18" x14ac:dyDescent="0.2">
      <c r="B102" s="27"/>
      <c r="D102" s="53" t="s">
        <v>101</v>
      </c>
      <c r="E102" s="60" t="s">
        <v>39</v>
      </c>
      <c r="F102" s="61">
        <f t="shared" si="2"/>
        <v>42244</v>
      </c>
      <c r="G102" s="61">
        <f>_xll.qlSwapStartDate(M102)</f>
        <v>42248</v>
      </c>
      <c r="H102" s="61">
        <f>_xll.qlSwapMaturityDate(M102)</f>
        <v>51746</v>
      </c>
      <c r="I102" s="68">
        <f>_xll.qlOvernightIndexedSwapFairRate(M102,AllTriggers)</f>
        <v>1.3780419348897347E-2</v>
      </c>
      <c r="J102" s="35" t="str">
        <f t="shared" si="6"/>
        <v>EURONOIS26Y=</v>
      </c>
      <c r="K102" s="35"/>
      <c r="L102" s="58"/>
      <c r="M102" s="59" t="str">
        <f>_xll.qlMakeOIS(,SettlementDays,IF(D102="SN","1D",IF(D102="SW","1W",D102)),OvernightIndex,,FwdStart,DayCountConv,,,Trigger)</f>
        <v>obj_0083e#0000</v>
      </c>
      <c r="P102" s="5"/>
      <c r="Q102" s="5"/>
      <c r="R102" s="5"/>
    </row>
    <row r="103" spans="2:18" x14ac:dyDescent="0.2">
      <c r="B103" s="27"/>
      <c r="D103" s="53" t="s">
        <v>102</v>
      </c>
      <c r="E103" s="60" t="s">
        <v>39</v>
      </c>
      <c r="F103" s="61">
        <f t="shared" si="2"/>
        <v>42244</v>
      </c>
      <c r="G103" s="61">
        <f>_xll.qlSwapStartDate(M103)</f>
        <v>42248</v>
      </c>
      <c r="H103" s="61">
        <f>_xll.qlSwapMaturityDate(M103)</f>
        <v>52110</v>
      </c>
      <c r="I103" s="68">
        <f>_xll.qlOvernightIndexedSwapFairRate(M103,AllTriggers)</f>
        <v>1.3826981880286486E-2</v>
      </c>
      <c r="J103" s="35" t="str">
        <f t="shared" si="6"/>
        <v>EURONOIS27Y=</v>
      </c>
      <c r="K103" s="35"/>
      <c r="L103" s="58"/>
      <c r="M103" s="59" t="str">
        <f>_xll.qlMakeOIS(,SettlementDays,IF(D103="SN","1D",IF(D103="SW","1W",D103)),OvernightIndex,,FwdStart,DayCountConv,,,Trigger)</f>
        <v>obj_00841#0000</v>
      </c>
      <c r="P103" s="5"/>
      <c r="Q103" s="5"/>
      <c r="R103" s="5"/>
    </row>
    <row r="104" spans="2:18" x14ac:dyDescent="0.2">
      <c r="B104" s="27"/>
      <c r="D104" s="53" t="s">
        <v>103</v>
      </c>
      <c r="E104" s="60" t="s">
        <v>39</v>
      </c>
      <c r="F104" s="61">
        <f t="shared" si="2"/>
        <v>42244</v>
      </c>
      <c r="G104" s="61">
        <f>_xll.qlSwapStartDate(M104)</f>
        <v>42248</v>
      </c>
      <c r="H104" s="61">
        <f>_xll.qlSwapMaturityDate(M104)</f>
        <v>52475</v>
      </c>
      <c r="I104" s="68">
        <f>_xll.qlOvernightIndexedSwapFairRate(M104,AllTriggers)</f>
        <v>1.3871428556180487E-2</v>
      </c>
      <c r="J104" s="35" t="str">
        <f t="shared" si="6"/>
        <v>EURONOIS28Y=</v>
      </c>
      <c r="K104" s="35"/>
      <c r="L104" s="58"/>
      <c r="M104" s="59" t="str">
        <f>_xll.qlMakeOIS(,SettlementDays,IF(D104="SN","1D",IF(D104="SW","1W",D104)),OvernightIndex,,FwdStart,DayCountConv,,,Trigger)</f>
        <v>obj_00845#0000</v>
      </c>
      <c r="P104" s="5"/>
      <c r="Q104" s="5"/>
      <c r="R104" s="5"/>
    </row>
    <row r="105" spans="2:18" x14ac:dyDescent="0.2">
      <c r="B105" s="27"/>
      <c r="D105" s="53" t="s">
        <v>104</v>
      </c>
      <c r="E105" s="60" t="s">
        <v>39</v>
      </c>
      <c r="F105" s="61">
        <f t="shared" si="2"/>
        <v>42244</v>
      </c>
      <c r="G105" s="61">
        <f>_xll.qlSwapStartDate(M105)</f>
        <v>42248</v>
      </c>
      <c r="H105" s="61">
        <f>_xll.qlSwapMaturityDate(M105)</f>
        <v>52841</v>
      </c>
      <c r="I105" s="68">
        <f>_xll.qlOvernightIndexedSwapFairRate(M105,AllTriggers)</f>
        <v>1.3915335073323088E-2</v>
      </c>
      <c r="J105" s="35" t="str">
        <f t="shared" si="6"/>
        <v>EURONOIS29Y=</v>
      </c>
      <c r="K105" s="35"/>
      <c r="L105" s="58"/>
      <c r="M105" s="59" t="str">
        <f>_xll.qlMakeOIS(,SettlementDays,IF(D105="SN","1D",IF(D105="SW","1W",D105)),OvernightIndex,,FwdStart,DayCountConv,,,Trigger)</f>
        <v>obj_0084b#0000</v>
      </c>
      <c r="P105" s="5"/>
      <c r="Q105" s="5"/>
      <c r="R105" s="5"/>
    </row>
    <row r="106" spans="2:18" x14ac:dyDescent="0.2">
      <c r="B106" s="27"/>
      <c r="D106" s="53" t="s">
        <v>105</v>
      </c>
      <c r="E106" s="60" t="s">
        <v>39</v>
      </c>
      <c r="F106" s="61">
        <f t="shared" si="2"/>
        <v>42244</v>
      </c>
      <c r="G106" s="61">
        <f>_xll.qlSwapStartDate(M106)</f>
        <v>42248</v>
      </c>
      <c r="H106" s="61">
        <f>_xll.qlSwapMaturityDate(M106)</f>
        <v>53206</v>
      </c>
      <c r="I106" s="68">
        <f>_xll.qlOvernightIndexedSwapFairRate(M106,AllTriggers)</f>
        <v>1.3959999999961789E-2</v>
      </c>
      <c r="J106" s="35" t="str">
        <f t="shared" si="6"/>
        <v>EURONOIS30Y=</v>
      </c>
      <c r="K106" s="35" t="str">
        <f>Currency&amp;"EON"&amp;D106&amp;"=ICAP"</f>
        <v>EUREON30Y=ICAP</v>
      </c>
      <c r="L106" s="58"/>
      <c r="M106" s="59" t="str">
        <f>_xll.qlMakeOIS(,SettlementDays,IF(D106="SN","1D",IF(D106="SW","1W",D106)),OvernightIndex,,FwdStart,DayCountConv,,,Trigger)</f>
        <v>obj_00850#0000</v>
      </c>
      <c r="P106" s="5"/>
      <c r="Q106" s="5"/>
      <c r="R106" s="5"/>
    </row>
    <row r="107" spans="2:18" x14ac:dyDescent="0.2">
      <c r="B107" s="27"/>
      <c r="D107" s="53"/>
      <c r="E107" s="60"/>
      <c r="F107" s="61"/>
      <c r="G107" s="61"/>
      <c r="H107" s="61"/>
      <c r="I107" s="68"/>
      <c r="J107" s="35"/>
      <c r="K107" s="35"/>
      <c r="L107" s="58"/>
      <c r="M107" s="59"/>
      <c r="P107" s="5"/>
      <c r="Q107" s="5"/>
      <c r="R107" s="5"/>
    </row>
    <row r="108" spans="2:18" x14ac:dyDescent="0.2">
      <c r="B108" s="27"/>
      <c r="D108" s="53"/>
      <c r="E108" s="60"/>
      <c r="F108" s="61"/>
      <c r="G108" s="61"/>
      <c r="H108" s="61"/>
      <c r="I108" s="68"/>
      <c r="J108" s="35"/>
      <c r="K108" s="35"/>
      <c r="L108" s="58"/>
      <c r="M108" s="59"/>
      <c r="P108" s="5"/>
      <c r="Q108" s="5"/>
      <c r="R108" s="5"/>
    </row>
    <row r="109" spans="2:18" x14ac:dyDescent="0.2">
      <c r="B109" s="27"/>
      <c r="D109" s="53"/>
      <c r="E109" s="60"/>
      <c r="F109" s="61"/>
      <c r="G109" s="61"/>
      <c r="H109" s="61"/>
      <c r="I109" s="68"/>
      <c r="J109" s="35"/>
      <c r="K109" s="35"/>
      <c r="L109" s="58"/>
      <c r="M109" s="59"/>
      <c r="P109" s="5"/>
      <c r="Q109" s="5"/>
      <c r="R109" s="5"/>
    </row>
    <row r="110" spans="2:18" x14ac:dyDescent="0.2">
      <c r="B110" s="27"/>
      <c r="D110" s="53"/>
      <c r="E110" s="60"/>
      <c r="F110" s="61"/>
      <c r="G110" s="61"/>
      <c r="H110" s="61"/>
      <c r="I110" s="68"/>
      <c r="J110" s="35"/>
      <c r="K110" s="35"/>
      <c r="L110" s="58"/>
      <c r="M110" s="59"/>
      <c r="P110" s="5"/>
      <c r="Q110" s="5"/>
      <c r="R110" s="5"/>
    </row>
    <row r="111" spans="2:18" x14ac:dyDescent="0.2">
      <c r="B111" s="27"/>
      <c r="D111" s="53" t="s">
        <v>106</v>
      </c>
      <c r="E111" s="60" t="s">
        <v>39</v>
      </c>
      <c r="F111" s="61">
        <f t="shared" si="2"/>
        <v>42244</v>
      </c>
      <c r="G111" s="61">
        <f>_xll.qlSwapStartDate(M111)</f>
        <v>42248</v>
      </c>
      <c r="H111" s="61">
        <f>_xll.qlSwapMaturityDate(M111)</f>
        <v>55032</v>
      </c>
      <c r="I111" s="68">
        <f>_xll.qlOvernightIndexedSwapFairRate(M111,AllTriggers)</f>
        <v>1.418932552476279E-2</v>
      </c>
      <c r="J111" s="35" t="str">
        <f>Currency&amp;CurveTenor&amp;$E111&amp;$D111&amp;"="</f>
        <v>EURONOIS35Y=</v>
      </c>
      <c r="K111" s="35"/>
      <c r="L111" s="58"/>
      <c r="M111" s="59" t="str">
        <f>_xll.qlMakeOIS(,SettlementDays,IF(D111="SN","1D",IF(D111="SW","1W",D111)),OvernightIndex,,FwdStart,DayCountConv,,,Trigger)</f>
        <v>obj_0082f#0000</v>
      </c>
      <c r="P111" s="5"/>
      <c r="Q111" s="5"/>
      <c r="R111" s="5"/>
    </row>
    <row r="112" spans="2:18" x14ac:dyDescent="0.2">
      <c r="B112" s="27"/>
      <c r="D112" s="53"/>
      <c r="E112" s="60"/>
      <c r="F112" s="61"/>
      <c r="G112" s="61"/>
      <c r="H112" s="61"/>
      <c r="I112" s="68"/>
      <c r="J112" s="35"/>
      <c r="K112" s="35"/>
      <c r="L112" s="58"/>
      <c r="M112" s="59"/>
      <c r="P112" s="5"/>
      <c r="Q112" s="5"/>
      <c r="R112" s="5"/>
    </row>
    <row r="113" spans="2:18" x14ac:dyDescent="0.2">
      <c r="B113" s="27"/>
      <c r="D113" s="53"/>
      <c r="E113" s="60"/>
      <c r="F113" s="61"/>
      <c r="G113" s="61"/>
      <c r="H113" s="61"/>
      <c r="I113" s="68"/>
      <c r="J113" s="35"/>
      <c r="K113" s="35"/>
      <c r="L113" s="58"/>
      <c r="M113" s="59"/>
      <c r="P113" s="5"/>
      <c r="Q113" s="5"/>
      <c r="R113" s="5"/>
    </row>
    <row r="114" spans="2:18" x14ac:dyDescent="0.2">
      <c r="B114" s="27"/>
      <c r="D114" s="53"/>
      <c r="E114" s="60"/>
      <c r="F114" s="61"/>
      <c r="G114" s="61"/>
      <c r="H114" s="61"/>
      <c r="I114" s="68"/>
      <c r="J114" s="35"/>
      <c r="K114" s="35"/>
      <c r="L114" s="58"/>
      <c r="M114" s="59"/>
      <c r="P114" s="5"/>
      <c r="Q114" s="5"/>
      <c r="R114" s="5"/>
    </row>
    <row r="115" spans="2:18" x14ac:dyDescent="0.2">
      <c r="B115" s="27"/>
      <c r="D115" s="53"/>
      <c r="E115" s="60"/>
      <c r="F115" s="61"/>
      <c r="G115" s="61"/>
      <c r="H115" s="61"/>
      <c r="I115" s="68"/>
      <c r="J115" s="35"/>
      <c r="K115" s="35"/>
      <c r="L115" s="58"/>
      <c r="M115" s="59"/>
      <c r="P115" s="5"/>
      <c r="Q115" s="5"/>
      <c r="R115" s="5"/>
    </row>
    <row r="116" spans="2:18" x14ac:dyDescent="0.2">
      <c r="B116" s="27"/>
      <c r="D116" s="53" t="s">
        <v>107</v>
      </c>
      <c r="E116" s="60" t="s">
        <v>39</v>
      </c>
      <c r="F116" s="61">
        <f t="shared" si="2"/>
        <v>42244</v>
      </c>
      <c r="G116" s="61">
        <f>_xll.qlSwapStartDate(M116)</f>
        <v>42248</v>
      </c>
      <c r="H116" s="61">
        <f>_xll.qlSwapMaturityDate(M116)</f>
        <v>56858</v>
      </c>
      <c r="I116" s="68">
        <f>_xll.qlOvernightIndexedSwapFairRate(M116,AllTriggers)</f>
        <v>1.4309999999788875E-2</v>
      </c>
      <c r="J116" s="35" t="str">
        <f>Currency&amp;CurveTenor&amp;$E116&amp;$D116&amp;"="</f>
        <v>EURONOIS40Y=</v>
      </c>
      <c r="K116" s="35" t="str">
        <f>Currency&amp;"EON"&amp;D116&amp;"=ICAP"</f>
        <v>EUREON40Y=ICAP</v>
      </c>
      <c r="L116" s="58"/>
      <c r="M116" s="59" t="str">
        <f>_xll.qlMakeOIS(,SettlementDays,IF(D116="SN","1D",IF(D116="SW","1W",D116)),OvernightIndex,,FwdStart,DayCountConv,,,Trigger)</f>
        <v>obj_00832#0000</v>
      </c>
      <c r="P116" s="5"/>
      <c r="Q116" s="5"/>
      <c r="R116" s="5"/>
    </row>
    <row r="117" spans="2:18" x14ac:dyDescent="0.2">
      <c r="B117" s="27"/>
      <c r="D117" s="53" t="s">
        <v>108</v>
      </c>
      <c r="E117" s="60" t="s">
        <v>39</v>
      </c>
      <c r="F117" s="61">
        <f t="shared" si="2"/>
        <v>42244</v>
      </c>
      <c r="G117" s="61">
        <f>_xll.qlSwapStartDate(M117)</f>
        <v>42248</v>
      </c>
      <c r="H117" s="61">
        <f>_xll.qlSwapMaturityDate(M117)</f>
        <v>60511</v>
      </c>
      <c r="I117" s="68">
        <f>_xll.qlOvernightIndexedSwapFairRate(M117,AllTriggers)</f>
        <v>1.4079999999658503E-2</v>
      </c>
      <c r="J117" s="35" t="str">
        <f>Currency&amp;CurveTenor&amp;$E117&amp;$D117&amp;"="</f>
        <v>EURONOIS50Y=</v>
      </c>
      <c r="K117" s="35" t="str">
        <f>Currency&amp;"EON"&amp;D117&amp;"=ICAP"</f>
        <v>EUREON50Y=ICAP</v>
      </c>
      <c r="L117" s="58"/>
      <c r="M117" s="59" t="str">
        <f>_xll.qlMakeOIS(,SettlementDays,IF(D117="SN","1D",IF(D117="SW","1W",D117)),OvernightIndex,,FwdStart,DayCountConv,,,Trigger)</f>
        <v>obj_00847#0000</v>
      </c>
      <c r="P117" s="5"/>
      <c r="Q117" s="5"/>
      <c r="R117" s="5"/>
    </row>
    <row r="118" spans="2:18" x14ac:dyDescent="0.2">
      <c r="B118" s="27"/>
      <c r="D118" s="54" t="s">
        <v>109</v>
      </c>
      <c r="E118" s="62" t="s">
        <v>39</v>
      </c>
      <c r="F118" s="63">
        <f t="shared" si="2"/>
        <v>42244</v>
      </c>
      <c r="G118" s="63">
        <f>_xll.qlSwapStartDate(M118)</f>
        <v>42248</v>
      </c>
      <c r="H118" s="63">
        <f>_xll.qlSwapMaturityDate(M118)</f>
        <v>64164</v>
      </c>
      <c r="I118" s="64">
        <f>_xll.qlOvernightIndexedSwapFairRate(M118,AllTriggers)</f>
        <v>1.4039999999894645E-2</v>
      </c>
      <c r="J118" s="64" t="str">
        <f>Currency&amp;CurveTenor&amp;$E118&amp;$D118&amp;"="</f>
        <v>EURONOIS60Y=</v>
      </c>
      <c r="K118" s="64" t="str">
        <f>Currency&amp;"EON"&amp;D118&amp;"=ICAP"</f>
        <v>EUREON60Y=ICAP</v>
      </c>
      <c r="L118" s="58"/>
      <c r="M118" s="65" t="str">
        <f>_xll.qlMakeOIS(,SettlementDays,IF(D118="SN","1D",IF(D118="SW","1W",D118)),OvernightIndex,,FwdStart,DayCountConv,,,Trigger)</f>
        <v>obj_00835#0000</v>
      </c>
    </row>
    <row r="119" spans="2:18" x14ac:dyDescent="0.2">
      <c r="B119" s="27"/>
    </row>
    <row r="120" spans="2:18" x14ac:dyDescent="0.2">
      <c r="B120" s="27"/>
    </row>
    <row r="121" spans="2:18" x14ac:dyDescent="0.2">
      <c r="B121" s="27"/>
    </row>
    <row r="122" spans="2:18" x14ac:dyDescent="0.2">
      <c r="B122" s="27"/>
    </row>
    <row r="123" spans="2:18" x14ac:dyDescent="0.2">
      <c r="B123" s="27"/>
    </row>
    <row r="124" spans="2:18" x14ac:dyDescent="0.2">
      <c r="B124" s="27"/>
    </row>
    <row r="125" spans="2:18" x14ac:dyDescent="0.2">
      <c r="B125" s="27"/>
    </row>
    <row r="126" spans="2:18" x14ac:dyDescent="0.2">
      <c r="B126" s="27"/>
    </row>
    <row r="127" spans="2:18" x14ac:dyDescent="0.2">
      <c r="B127" s="27"/>
    </row>
    <row r="128" spans="2:18" x14ac:dyDescent="0.2">
      <c r="B128" s="27"/>
    </row>
    <row r="129" spans="2:2" x14ac:dyDescent="0.2">
      <c r="B129" s="27"/>
    </row>
    <row r="130" spans="2:2" x14ac:dyDescent="0.2">
      <c r="B130" s="27"/>
    </row>
    <row r="131" spans="2:2" x14ac:dyDescent="0.2">
      <c r="B131" s="27"/>
    </row>
    <row r="132" spans="2:2" x14ac:dyDescent="0.2">
      <c r="B132" s="27"/>
    </row>
    <row r="133" spans="2:2" x14ac:dyDescent="0.2">
      <c r="B133" s="27"/>
    </row>
    <row r="134" spans="2:2" x14ac:dyDescent="0.2">
      <c r="B134" s="27"/>
    </row>
    <row r="135" spans="2:2" x14ac:dyDescent="0.2">
      <c r="B135" s="27"/>
    </row>
    <row r="136" spans="2:2" x14ac:dyDescent="0.2">
      <c r="B136" s="27"/>
    </row>
    <row r="137" spans="2:2" x14ac:dyDescent="0.2">
      <c r="B137" s="27"/>
    </row>
    <row r="138" spans="2:2" x14ac:dyDescent="0.2">
      <c r="B138" s="27"/>
    </row>
    <row r="139" spans="2:2" x14ac:dyDescent="0.2">
      <c r="B139" s="27"/>
    </row>
    <row r="140" spans="2:2" x14ac:dyDescent="0.2">
      <c r="B140" s="27"/>
    </row>
    <row r="141" spans="2:2" x14ac:dyDescent="0.2">
      <c r="B141" s="27"/>
    </row>
    <row r="142" spans="2:2" x14ac:dyDescent="0.2">
      <c r="B142" s="27"/>
    </row>
    <row r="143" spans="2:2" x14ac:dyDescent="0.2">
      <c r="B143" s="27"/>
    </row>
    <row r="144" spans="2:2" x14ac:dyDescent="0.2">
      <c r="B144" s="27"/>
    </row>
  </sheetData>
  <dataValidations count="1">
    <dataValidation type="list" allowBlank="1" showInputMessage="1" showErrorMessage="1" sqref="P4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70</vt:i4>
      </vt:variant>
    </vt:vector>
  </HeadingPairs>
  <TitlesOfParts>
    <vt:vector size="7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BARONE RICCARDO</cp:lastModifiedBy>
  <cp:lastPrinted>2013-07-11T09:05:29Z</cp:lastPrinted>
  <dcterms:created xsi:type="dcterms:W3CDTF">2013-06-26T06:50:40Z</dcterms:created>
  <dcterms:modified xsi:type="dcterms:W3CDTF">2015-08-31T15:13:32Z</dcterms:modified>
</cp:coreProperties>
</file>