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7905" tabRatio="750" activeTab="7"/>
  </bookViews>
  <sheets>
    <sheet name="General Settings" sheetId="29" r:id="rId1"/>
    <sheet name="1MSynthDepo" sheetId="59" r:id="rId2"/>
    <sheet name="3MSynthDepo" sheetId="43" r:id="rId3"/>
    <sheet name="6MSynthDepo" sheetId="57" r:id="rId4"/>
    <sheet name="Contribution" sheetId="33" r:id="rId5"/>
    <sheet name="Delta 1M" sheetId="58" r:id="rId6"/>
    <sheet name="Delta 3M" sheetId="42" r:id="rId7"/>
    <sheet name="Delta 6M" sheetId="60" r:id="rId8"/>
    <sheet name="6M_LiborSwapForBasisCalc" sheetId="55" r:id="rId9"/>
  </sheets>
  <externalReferences>
    <externalReference r:id="rId10"/>
    <externalReference r:id="rId11"/>
  </externalReferences>
  <definedNames>
    <definedName name="AllTriggers">'General Settings'!$I$19:$I$23</definedName>
    <definedName name="B3Minterpolation">'Delta 3M'!$N$1</definedName>
    <definedName name="B6Minterpolation">'Delta 6M'!$N$1</definedName>
    <definedName name="basis3Minterpolation" localSheetId="5">'Delta 1M'!$V$1</definedName>
    <definedName name="basis3Minterpolation">'Delta 3M'!$Y$1</definedName>
    <definedName name="Calendar">'General Settings'!$D$5</definedName>
    <definedName name="Currency">'General Settings'!$D$4</definedName>
    <definedName name="DayCounter">'General Settings'!$D$9</definedName>
    <definedName name="Discounting">'General Settings'!$D$8</definedName>
    <definedName name="EvaluationDate">'General Settings'!$I$20</definedName>
    <definedName name="FileOverwrite">'General Settings'!$I$8</definedName>
    <definedName name="GENERAL_SETTINGS">'General Settings'!$B$2</definedName>
    <definedName name="iborindex6M">'General Settings'!$D$21</definedName>
    <definedName name="IborTenor6M">'General Settings'!$D$19</definedName>
    <definedName name="IborType">'General Settings'!$D$6</definedName>
    <definedName name="InterestRatesTrigger">'General Settings'!$I$21</definedName>
    <definedName name="interpolatedbasis3M">'Delta 3M'!$N$3</definedName>
    <definedName name="interpolator3M" localSheetId="1">'1MSynthDepo'!$D$11</definedName>
    <definedName name="interpolator3M">'3MSynthDepo'!$D$11</definedName>
    <definedName name="Interpolator6M">'6MSynthDepo'!$D$11</definedName>
    <definedName name="LastFixingsTrigger">'General Settings'!$I$22</definedName>
    <definedName name="LastUpdate">'General Settings'!$D$13</definedName>
    <definedName name="LiveDataFeed">'General Settings'!$D$14</definedName>
    <definedName name="Months12M" localSheetId="4">Contribution!$A$25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NDays">'General Settings'!$D$20</definedName>
    <definedName name="ObjectOverwrite">'General Settings'!$I$5</definedName>
    <definedName name="OisCurve">'General Settings'!$D$8</definedName>
    <definedName name="OisEngine">'General Settings'!$D$11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4">Contribution!$L$3:$L$84</definedName>
    <definedName name="QuoteLive" localSheetId="4">Contribution!$H$3:$H$84</definedName>
    <definedName name="QuoteStatic" localSheetId="4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Settings'!$D$10</definedName>
    <definedName name="Tenor12M" localSheetId="4">Contribution!$A$26</definedName>
    <definedName name="Tenor1M" localSheetId="4">Contribution!$A$4</definedName>
    <definedName name="Tenor3M" localSheetId="4">Contribution!$A$9</definedName>
    <definedName name="Tenor6M" localSheetId="4">Contribution!$A$16</definedName>
    <definedName name="Trigger">'General Settings'!$I$19</definedName>
    <definedName name="TriggerCounter">'General Settings'!$I$23</definedName>
    <definedName name="YieldCurve6M">'General Settings'!$D$27</definedName>
  </definedNames>
  <calcPr calcId="145621"/>
</workbook>
</file>

<file path=xl/calcChain.xml><?xml version="1.0" encoding="utf-8"?>
<calcChain xmlns="http://schemas.openxmlformats.org/spreadsheetml/2006/main">
  <c r="E3" i="60" l="1"/>
  <c r="F3" i="60"/>
  <c r="X3" i="60"/>
  <c r="R3" i="60"/>
  <c r="P21" i="60"/>
  <c r="P20" i="60"/>
  <c r="P19" i="60"/>
  <c r="P18" i="60"/>
  <c r="P17" i="60"/>
  <c r="P16" i="60"/>
  <c r="P15" i="60"/>
  <c r="P14" i="60"/>
  <c r="P13" i="60"/>
  <c r="P12" i="60"/>
  <c r="P11" i="60"/>
  <c r="P10" i="60"/>
  <c r="P9" i="60"/>
  <c r="P8" i="60"/>
  <c r="P7" i="60"/>
  <c r="P6" i="60"/>
  <c r="P5" i="60"/>
  <c r="P4" i="60"/>
  <c r="L21" i="60"/>
  <c r="L20" i="60"/>
  <c r="L19" i="60"/>
  <c r="L18" i="60"/>
  <c r="L17" i="60"/>
  <c r="L16" i="60"/>
  <c r="L15" i="60"/>
  <c r="L14" i="60"/>
  <c r="L13" i="60"/>
  <c r="L12" i="60"/>
  <c r="L11" i="60"/>
  <c r="L10" i="60"/>
  <c r="L9" i="60"/>
  <c r="L8" i="60"/>
  <c r="L7" i="60"/>
  <c r="L6" i="60"/>
  <c r="L5" i="60"/>
  <c r="L4" i="60"/>
  <c r="K21" i="60"/>
  <c r="K20" i="60"/>
  <c r="K19" i="60"/>
  <c r="K18" i="60"/>
  <c r="K17" i="60"/>
  <c r="K16" i="60"/>
  <c r="K15" i="60"/>
  <c r="K14" i="60"/>
  <c r="K13" i="60"/>
  <c r="K12" i="60"/>
  <c r="K11" i="60"/>
  <c r="K10" i="60"/>
  <c r="K9" i="60"/>
  <c r="K8" i="60"/>
  <c r="K7" i="60"/>
  <c r="K6" i="60"/>
  <c r="K5" i="60"/>
  <c r="K4" i="60"/>
  <c r="D21" i="60"/>
  <c r="D20" i="60"/>
  <c r="D19" i="60"/>
  <c r="D18" i="60"/>
  <c r="D17" i="60"/>
  <c r="D16" i="60"/>
  <c r="D15" i="60"/>
  <c r="D14" i="60"/>
  <c r="D13" i="60"/>
  <c r="D12" i="60"/>
  <c r="D11" i="60"/>
  <c r="D10" i="60"/>
  <c r="D9" i="60"/>
  <c r="D8" i="60"/>
  <c r="D7" i="60"/>
  <c r="D6" i="60"/>
  <c r="D5" i="60"/>
  <c r="D4" i="60"/>
  <c r="C21" i="60"/>
  <c r="C20" i="60"/>
  <c r="C19" i="60"/>
  <c r="C18" i="60"/>
  <c r="C17" i="60"/>
  <c r="C16" i="60"/>
  <c r="C15" i="60"/>
  <c r="C14" i="60"/>
  <c r="C13" i="60"/>
  <c r="C12" i="60"/>
  <c r="C11" i="60"/>
  <c r="C10" i="60"/>
  <c r="C9" i="60"/>
  <c r="C8" i="60"/>
  <c r="C7" i="60"/>
  <c r="C6" i="60"/>
  <c r="C5" i="60"/>
  <c r="C4" i="60"/>
  <c r="D3" i="60"/>
  <c r="D2" i="60"/>
  <c r="V7" i="60"/>
  <c r="W10" i="60"/>
  <c r="V15" i="60"/>
  <c r="W18" i="60"/>
  <c r="V23" i="60"/>
  <c r="W26" i="60"/>
  <c r="V31" i="60"/>
  <c r="W34" i="60"/>
  <c r="V39" i="60"/>
  <c r="W42" i="60"/>
  <c r="V47" i="60"/>
  <c r="W50" i="60"/>
  <c r="V55" i="60"/>
  <c r="W58" i="60"/>
  <c r="V63" i="60"/>
  <c r="W66" i="60"/>
  <c r="V71" i="60"/>
  <c r="W74" i="60"/>
  <c r="V79" i="60"/>
  <c r="W82" i="60"/>
  <c r="V87" i="60"/>
  <c r="W90" i="60"/>
  <c r="V95" i="60"/>
  <c r="W98" i="60"/>
  <c r="V103" i="60"/>
  <c r="W106" i="60"/>
  <c r="V111" i="60"/>
  <c r="W114" i="60"/>
  <c r="V119" i="60"/>
  <c r="W122" i="60"/>
  <c r="V127" i="60"/>
  <c r="W130" i="60"/>
  <c r="V135" i="60"/>
  <c r="W138" i="60"/>
  <c r="V143" i="60"/>
  <c r="W146" i="60"/>
  <c r="V151" i="60"/>
  <c r="W154" i="60"/>
  <c r="V159" i="60"/>
  <c r="W162" i="60"/>
  <c r="V167" i="60"/>
  <c r="W170" i="60"/>
  <c r="V4" i="60"/>
  <c r="W7" i="60"/>
  <c r="V12" i="60"/>
  <c r="W15" i="60"/>
  <c r="V20" i="60"/>
  <c r="W23" i="60"/>
  <c r="V28" i="60"/>
  <c r="W31" i="60"/>
  <c r="V36" i="60"/>
  <c r="W39" i="60"/>
  <c r="V44" i="60"/>
  <c r="W47" i="60"/>
  <c r="W4" i="60"/>
  <c r="W6" i="60"/>
  <c r="W8" i="60"/>
  <c r="V17" i="60"/>
  <c r="V19" i="60"/>
  <c r="V21" i="60"/>
  <c r="W36" i="60"/>
  <c r="W38" i="60"/>
  <c r="W40" i="60"/>
  <c r="W54" i="60"/>
  <c r="V56" i="60"/>
  <c r="W65" i="60"/>
  <c r="V67" i="60"/>
  <c r="W76" i="60"/>
  <c r="V78" i="60"/>
  <c r="W85" i="60"/>
  <c r="W87" i="60"/>
  <c r="V89" i="60"/>
  <c r="W96" i="60"/>
  <c r="V98" i="60"/>
  <c r="V100" i="60"/>
  <c r="W107" i="60"/>
  <c r="V109" i="60"/>
  <c r="W118" i="60"/>
  <c r="V120" i="60"/>
  <c r="W129" i="60"/>
  <c r="V131" i="60"/>
  <c r="W140" i="60"/>
  <c r="V142" i="60"/>
  <c r="W149" i="60"/>
  <c r="W151" i="60"/>
  <c r="V153" i="60"/>
  <c r="W160" i="60"/>
  <c r="V162" i="60"/>
  <c r="V164" i="60"/>
  <c r="W171" i="60"/>
  <c r="V173" i="60"/>
  <c r="W176" i="60"/>
  <c r="V181" i="60"/>
  <c r="W184" i="60"/>
  <c r="V189" i="60"/>
  <c r="W192" i="60"/>
  <c r="V197" i="60"/>
  <c r="W200" i="60"/>
  <c r="V205" i="60"/>
  <c r="W208" i="60"/>
  <c r="V213" i="60"/>
  <c r="W216" i="60"/>
  <c r="V221" i="60"/>
  <c r="W224" i="60"/>
  <c r="V229" i="60"/>
  <c r="W232" i="60"/>
  <c r="V237" i="60"/>
  <c r="W240" i="60"/>
  <c r="V245" i="60"/>
  <c r="W248" i="60"/>
  <c r="V253" i="60"/>
  <c r="W256" i="60"/>
  <c r="V261" i="60"/>
  <c r="W131" i="60"/>
  <c r="V144" i="60"/>
  <c r="W153" i="60"/>
  <c r="V166" i="60"/>
  <c r="W173" i="60"/>
  <c r="W181" i="60"/>
  <c r="W189" i="60"/>
  <c r="W197" i="60"/>
  <c r="W205" i="60"/>
  <c r="V210" i="60"/>
  <c r="W213" i="60"/>
  <c r="W221" i="60"/>
  <c r="V226" i="60"/>
  <c r="W237" i="60"/>
  <c r="V242" i="60"/>
  <c r="V250" i="60"/>
  <c r="W261" i="60"/>
  <c r="W49" i="60"/>
  <c r="V62" i="60"/>
  <c r="W71" i="60"/>
  <c r="V82" i="60"/>
  <c r="W91" i="60"/>
  <c r="W17" i="60"/>
  <c r="W19" i="60"/>
  <c r="W21" i="60"/>
  <c r="V30" i="60"/>
  <c r="V32" i="60"/>
  <c r="V34" i="60"/>
  <c r="V49" i="60"/>
  <c r="W56" i="60"/>
  <c r="V58" i="60"/>
  <c r="V60" i="60"/>
  <c r="W67" i="60"/>
  <c r="V69" i="60"/>
  <c r="W78" i="60"/>
  <c r="V80" i="60"/>
  <c r="W89" i="60"/>
  <c r="V91" i="60"/>
  <c r="W100" i="60"/>
  <c r="V102" i="60"/>
  <c r="W109" i="60"/>
  <c r="W111" i="60"/>
  <c r="V113" i="60"/>
  <c r="W120" i="60"/>
  <c r="V122" i="60"/>
  <c r="V124" i="60"/>
  <c r="V133" i="60"/>
  <c r="W142" i="60"/>
  <c r="V155" i="60"/>
  <c r="W164" i="60"/>
  <c r="V178" i="60"/>
  <c r="V186" i="60"/>
  <c r="V194" i="60"/>
  <c r="V202" i="60"/>
  <c r="V218" i="60"/>
  <c r="W229" i="60"/>
  <c r="V234" i="60"/>
  <c r="W245" i="60"/>
  <c r="W253" i="60"/>
  <c r="V258" i="60"/>
  <c r="V51" i="60"/>
  <c r="W69" i="60"/>
  <c r="W80" i="60"/>
  <c r="V93" i="60"/>
  <c r="V9" i="60"/>
  <c r="V11" i="60"/>
  <c r="V13" i="60"/>
  <c r="W28" i="60"/>
  <c r="W30" i="60"/>
  <c r="W32" i="60"/>
  <c r="V41" i="60"/>
  <c r="V43" i="60"/>
  <c r="V45" i="60"/>
  <c r="W60" i="60"/>
  <c r="V73" i="60"/>
  <c r="V84" i="60"/>
  <c r="V18" i="60"/>
  <c r="V22" i="60"/>
  <c r="V25" i="60"/>
  <c r="W35" i="60"/>
  <c r="W63" i="60"/>
  <c r="V72" i="60"/>
  <c r="W75" i="60"/>
  <c r="V81" i="60"/>
  <c r="W84" i="60"/>
  <c r="V101" i="60"/>
  <c r="V106" i="60"/>
  <c r="V118" i="60"/>
  <c r="V123" i="60"/>
  <c r="W125" i="60"/>
  <c r="V128" i="60"/>
  <c r="V140" i="60"/>
  <c r="V145" i="60"/>
  <c r="W147" i="60"/>
  <c r="V150" i="60"/>
  <c r="W152" i="60"/>
  <c r="W157" i="60"/>
  <c r="W169" i="60"/>
  <c r="V172" i="60"/>
  <c r="V174" i="60"/>
  <c r="V176" i="60"/>
  <c r="W191" i="60"/>
  <c r="W193" i="60"/>
  <c r="W195" i="60"/>
  <c r="V204" i="60"/>
  <c r="V206" i="60"/>
  <c r="V208" i="60"/>
  <c r="W223" i="60"/>
  <c r="W225" i="60"/>
  <c r="W227" i="60"/>
  <c r="V236" i="60"/>
  <c r="V238" i="60"/>
  <c r="V240" i="60"/>
  <c r="W255" i="60"/>
  <c r="W257" i="60"/>
  <c r="W259" i="60"/>
  <c r="W93" i="60"/>
  <c r="V99" i="60"/>
  <c r="V104" i="60"/>
  <c r="V121" i="60"/>
  <c r="V126" i="60"/>
  <c r="W133" i="60"/>
  <c r="W145" i="60"/>
  <c r="W150" i="60"/>
  <c r="W155" i="60"/>
  <c r="W167" i="60"/>
  <c r="W172" i="60"/>
  <c r="V183" i="60"/>
  <c r="V187" i="60"/>
  <c r="W204" i="60"/>
  <c r="V217" i="60"/>
  <c r="W234" i="60"/>
  <c r="W238" i="60"/>
  <c r="V247" i="60"/>
  <c r="V251" i="60"/>
  <c r="W5" i="60"/>
  <c r="V29" i="60"/>
  <c r="V33" i="60"/>
  <c r="W52" i="60"/>
  <c r="V61" i="60"/>
  <c r="V70" i="60"/>
  <c r="W104" i="60"/>
  <c r="W126" i="60"/>
  <c r="W143" i="60"/>
  <c r="W187" i="60"/>
  <c r="V200" i="60"/>
  <c r="W217" i="60"/>
  <c r="V228" i="60"/>
  <c r="W247" i="60"/>
  <c r="V260" i="60"/>
  <c r="V16" i="60"/>
  <c r="W33" i="60"/>
  <c r="W70" i="60"/>
  <c r="V88" i="60"/>
  <c r="V114" i="60"/>
  <c r="W124" i="60"/>
  <c r="V141" i="60"/>
  <c r="V163" i="60"/>
  <c r="V5" i="60"/>
  <c r="V8" i="60"/>
  <c r="W22" i="60"/>
  <c r="W25" i="60"/>
  <c r="V42" i="60"/>
  <c r="V46" i="60"/>
  <c r="V52" i="60"/>
  <c r="W55" i="60"/>
  <c r="V64" i="60"/>
  <c r="W72" i="60"/>
  <c r="W81" i="60"/>
  <c r="V90" i="60"/>
  <c r="W101" i="60"/>
  <c r="V116" i="60"/>
  <c r="W123" i="60"/>
  <c r="W128" i="60"/>
  <c r="V148" i="60"/>
  <c r="W174" i="60"/>
  <c r="V185" i="60"/>
  <c r="W202" i="60"/>
  <c r="W206" i="60"/>
  <c r="V215" i="60"/>
  <c r="V219" i="60"/>
  <c r="W236" i="60"/>
  <c r="V249" i="60"/>
  <c r="W9" i="60"/>
  <c r="V26" i="60"/>
  <c r="W46" i="60"/>
  <c r="W64" i="60"/>
  <c r="W73" i="60"/>
  <c r="W99" i="60"/>
  <c r="W116" i="60"/>
  <c r="V138" i="60"/>
  <c r="W148" i="60"/>
  <c r="V165" i="60"/>
  <c r="W185" i="60"/>
  <c r="V198" i="60"/>
  <c r="W215" i="60"/>
  <c r="V232" i="60"/>
  <c r="W249" i="60"/>
  <c r="W29" i="60"/>
  <c r="V53" i="60"/>
  <c r="V76" i="60"/>
  <c r="W102" i="60"/>
  <c r="W119" i="60"/>
  <c r="V146" i="60"/>
  <c r="W165" i="60"/>
  <c r="W12" i="60"/>
  <c r="W43" i="60"/>
  <c r="V96" i="60"/>
  <c r="W121" i="60"/>
  <c r="V160" i="60"/>
  <c r="V170" i="60"/>
  <c r="W183" i="60"/>
  <c r="V196" i="60"/>
  <c r="W219" i="60"/>
  <c r="V230" i="60"/>
  <c r="W251" i="60"/>
  <c r="V262" i="60"/>
  <c r="W61" i="60"/>
  <c r="V97" i="60"/>
  <c r="V136" i="60"/>
  <c r="V158" i="60"/>
  <c r="V168" i="60"/>
  <c r="W79" i="60"/>
  <c r="V6" i="60"/>
  <c r="W13" i="60"/>
  <c r="W20" i="60"/>
  <c r="V40" i="60"/>
  <c r="W53" i="60"/>
  <c r="V59" i="60"/>
  <c r="W88" i="60"/>
  <c r="V94" i="60"/>
  <c r="V129" i="60"/>
  <c r="V134" i="60"/>
  <c r="V139" i="60"/>
  <c r="W158" i="60"/>
  <c r="W163" i="60"/>
  <c r="W168" i="60"/>
  <c r="W179" i="60"/>
  <c r="W182" i="60"/>
  <c r="W186" i="60"/>
  <c r="V203" i="60"/>
  <c r="V207" i="60"/>
  <c r="W220" i="60"/>
  <c r="V241" i="60"/>
  <c r="V244" i="60"/>
  <c r="W254" i="60"/>
  <c r="W258" i="60"/>
  <c r="V27" i="60"/>
  <c r="W41" i="60"/>
  <c r="W59" i="60"/>
  <c r="V65" i="60"/>
  <c r="V77" i="60"/>
  <c r="W94" i="60"/>
  <c r="V105" i="60"/>
  <c r="V110" i="60"/>
  <c r="V115" i="60"/>
  <c r="W134" i="60"/>
  <c r="W139" i="60"/>
  <c r="W144" i="60"/>
  <c r="V193" i="60"/>
  <c r="W203" i="60"/>
  <c r="W207" i="60"/>
  <c r="W210" i="60"/>
  <c r="V224" i="60"/>
  <c r="V227" i="60"/>
  <c r="V231" i="60"/>
  <c r="W241" i="60"/>
  <c r="W244" i="60"/>
  <c r="V14" i="60"/>
  <c r="W27" i="60"/>
  <c r="V48" i="60"/>
  <c r="W77" i="60"/>
  <c r="W95" i="60"/>
  <c r="W110" i="60"/>
  <c r="V149" i="60"/>
  <c r="W159" i="60"/>
  <c r="V177" i="60"/>
  <c r="W190" i="60"/>
  <c r="V211" i="60"/>
  <c r="W228" i="60"/>
  <c r="V248" i="60"/>
  <c r="V255" i="60"/>
  <c r="V35" i="60"/>
  <c r="W48" i="60"/>
  <c r="V54" i="60"/>
  <c r="W83" i="60"/>
  <c r="V125" i="60"/>
  <c r="W135" i="60"/>
  <c r="W177" i="60"/>
  <c r="W211" i="60"/>
  <c r="W218" i="60"/>
  <c r="V239" i="60"/>
  <c r="W252" i="60"/>
  <c r="W16" i="60"/>
  <c r="V37" i="60"/>
  <c r="W62" i="60"/>
  <c r="V107" i="60"/>
  <c r="V117" i="60"/>
  <c r="W141" i="60"/>
  <c r="V161" i="60"/>
  <c r="V188" i="60"/>
  <c r="W198" i="60"/>
  <c r="W235" i="60"/>
  <c r="V259" i="60"/>
  <c r="W44" i="60"/>
  <c r="V86" i="60"/>
  <c r="W112" i="60"/>
  <c r="V137" i="60"/>
  <c r="W166" i="60"/>
  <c r="V209" i="60"/>
  <c r="W226" i="60"/>
  <c r="W260" i="60"/>
  <c r="V57" i="60"/>
  <c r="W86" i="60"/>
  <c r="W132" i="60"/>
  <c r="W178" i="60"/>
  <c r="V199" i="60"/>
  <c r="W246" i="60"/>
  <c r="W45" i="60"/>
  <c r="V75" i="60"/>
  <c r="W103" i="60"/>
  <c r="V152" i="60"/>
  <c r="V182" i="60"/>
  <c r="V216" i="60"/>
  <c r="W230" i="60"/>
  <c r="V190" i="60"/>
  <c r="V83" i="60"/>
  <c r="W105" i="60"/>
  <c r="W115" i="60"/>
  <c r="V154" i="60"/>
  <c r="V180" i="60"/>
  <c r="W194" i="60"/>
  <c r="V214" i="60"/>
  <c r="W231" i="60"/>
  <c r="V252" i="60"/>
  <c r="W262" i="60"/>
  <c r="W14" i="60"/>
  <c r="V66" i="60"/>
  <c r="V130" i="60"/>
  <c r="V169" i="60"/>
  <c r="W180" i="60"/>
  <c r="V201" i="60"/>
  <c r="W214" i="60"/>
  <c r="V235" i="60"/>
  <c r="V50" i="60"/>
  <c r="V68" i="60"/>
  <c r="W97" i="60"/>
  <c r="V112" i="60"/>
  <c r="W136" i="60"/>
  <c r="V156" i="60"/>
  <c r="V184" i="60"/>
  <c r="W201" i="60"/>
  <c r="V225" i="60"/>
  <c r="W239" i="60"/>
  <c r="V256" i="60"/>
  <c r="W37" i="60"/>
  <c r="W68" i="60"/>
  <c r="W117" i="60"/>
  <c r="V132" i="60"/>
  <c r="W161" i="60"/>
  <c r="W188" i="60"/>
  <c r="W222" i="60"/>
  <c r="V243" i="60"/>
  <c r="V10" i="60"/>
  <c r="W51" i="60"/>
  <c r="V92" i="60"/>
  <c r="W127" i="60"/>
  <c r="V171" i="60"/>
  <c r="V192" i="60"/>
  <c r="W212" i="60"/>
  <c r="W243" i="60"/>
  <c r="W11" i="60"/>
  <c r="W108" i="60"/>
  <c r="V147" i="60"/>
  <c r="V179" i="60"/>
  <c r="W196" i="60"/>
  <c r="V223" i="60"/>
  <c r="W233" i="60"/>
  <c r="V257" i="60"/>
  <c r="V85" i="60"/>
  <c r="V191" i="60"/>
  <c r="V222" i="60"/>
  <c r="W242" i="60"/>
  <c r="V24" i="60"/>
  <c r="W156" i="60"/>
  <c r="V175" i="60"/>
  <c r="V212" i="60"/>
  <c r="V246" i="60"/>
  <c r="W24" i="60"/>
  <c r="V74" i="60"/>
  <c r="V108" i="60"/>
  <c r="W137" i="60"/>
  <c r="W175" i="60"/>
  <c r="V195" i="60"/>
  <c r="W209" i="60"/>
  <c r="V233" i="60"/>
  <c r="W250" i="60"/>
  <c r="V38" i="60"/>
  <c r="W57" i="60"/>
  <c r="W92" i="60"/>
  <c r="W113" i="60"/>
  <c r="V157" i="60"/>
  <c r="W199" i="60"/>
  <c r="V220" i="60"/>
  <c r="V254" i="60"/>
  <c r="W3" i="60"/>
  <c r="V3" i="60"/>
  <c r="T4" i="60"/>
  <c r="T12" i="60"/>
  <c r="T20" i="60"/>
  <c r="T28" i="60"/>
  <c r="T36" i="60"/>
  <c r="T44" i="60"/>
  <c r="T52" i="60"/>
  <c r="T60" i="60"/>
  <c r="T68" i="60"/>
  <c r="T76" i="60"/>
  <c r="T84" i="60"/>
  <c r="T92" i="60"/>
  <c r="T100" i="60"/>
  <c r="T108" i="60"/>
  <c r="T116" i="60"/>
  <c r="T124" i="60"/>
  <c r="T132" i="60"/>
  <c r="T140" i="60"/>
  <c r="T148" i="60"/>
  <c r="T156" i="60"/>
  <c r="T164" i="60"/>
  <c r="T172" i="60"/>
  <c r="T180" i="60"/>
  <c r="T188" i="60"/>
  <c r="T196" i="60"/>
  <c r="T204" i="60"/>
  <c r="T212" i="60"/>
  <c r="T220" i="60"/>
  <c r="T228" i="60"/>
  <c r="T236" i="60"/>
  <c r="T244" i="60"/>
  <c r="T252" i="60"/>
  <c r="T260" i="60"/>
  <c r="T5" i="60"/>
  <c r="T13" i="60"/>
  <c r="T21" i="60"/>
  <c r="T29" i="60"/>
  <c r="T37" i="60"/>
  <c r="T45" i="60"/>
  <c r="T53" i="60"/>
  <c r="T61" i="60"/>
  <c r="T69" i="60"/>
  <c r="T77" i="60"/>
  <c r="T85" i="60"/>
  <c r="T101" i="60"/>
  <c r="T109" i="60"/>
  <c r="T117" i="60"/>
  <c r="T125" i="60"/>
  <c r="T133" i="60"/>
  <c r="T141" i="60"/>
  <c r="T149" i="60"/>
  <c r="T157" i="60"/>
  <c r="T173" i="60"/>
  <c r="T181" i="60"/>
  <c r="T197" i="60"/>
  <c r="T213" i="60"/>
  <c r="T229" i="60"/>
  <c r="T245" i="60"/>
  <c r="T261" i="60"/>
  <c r="T6" i="60"/>
  <c r="T22" i="60"/>
  <c r="T30" i="60"/>
  <c r="T46" i="60"/>
  <c r="T62" i="60"/>
  <c r="T78" i="60"/>
  <c r="T94" i="60"/>
  <c r="T110" i="60"/>
  <c r="T126" i="60"/>
  <c r="T142" i="60"/>
  <c r="T166" i="60"/>
  <c r="T182" i="60"/>
  <c r="T198" i="60"/>
  <c r="T214" i="60"/>
  <c r="T230" i="60"/>
  <c r="T246" i="60"/>
  <c r="T262" i="60"/>
  <c r="T15" i="60"/>
  <c r="T31" i="60"/>
  <c r="T55" i="60"/>
  <c r="T71" i="60"/>
  <c r="T87" i="60"/>
  <c r="T103" i="60"/>
  <c r="T119" i="60"/>
  <c r="T135" i="60"/>
  <c r="T151" i="60"/>
  <c r="T167" i="60"/>
  <c r="T183" i="60"/>
  <c r="T207" i="60"/>
  <c r="T223" i="60"/>
  <c r="T239" i="60"/>
  <c r="T255" i="60"/>
  <c r="T16" i="60"/>
  <c r="T40" i="60"/>
  <c r="T56" i="60"/>
  <c r="T72" i="60"/>
  <c r="T88" i="60"/>
  <c r="T104" i="60"/>
  <c r="T120" i="60"/>
  <c r="T144" i="60"/>
  <c r="T160" i="60"/>
  <c r="T184" i="60"/>
  <c r="T208" i="60"/>
  <c r="T232" i="60"/>
  <c r="T9" i="60"/>
  <c r="T33" i="60"/>
  <c r="T57" i="60"/>
  <c r="T81" i="60"/>
  <c r="T105" i="60"/>
  <c r="T129" i="60"/>
  <c r="T153" i="60"/>
  <c r="T177" i="60"/>
  <c r="T201" i="60"/>
  <c r="T225" i="60"/>
  <c r="T249" i="60"/>
  <c r="T18" i="60"/>
  <c r="T34" i="60"/>
  <c r="T50" i="60"/>
  <c r="T74" i="60"/>
  <c r="T106" i="60"/>
  <c r="T130" i="60"/>
  <c r="T162" i="60"/>
  <c r="T186" i="60"/>
  <c r="T210" i="60"/>
  <c r="T234" i="60"/>
  <c r="T258" i="60"/>
  <c r="T35" i="60"/>
  <c r="T51" i="60"/>
  <c r="T93" i="60"/>
  <c r="T165" i="60"/>
  <c r="T189" i="60"/>
  <c r="T205" i="60"/>
  <c r="T221" i="60"/>
  <c r="T237" i="60"/>
  <c r="T253" i="60"/>
  <c r="T14" i="60"/>
  <c r="T38" i="60"/>
  <c r="T54" i="60"/>
  <c r="T70" i="60"/>
  <c r="T86" i="60"/>
  <c r="T102" i="60"/>
  <c r="T118" i="60"/>
  <c r="T134" i="60"/>
  <c r="T150" i="60"/>
  <c r="T158" i="60"/>
  <c r="T174" i="60"/>
  <c r="T190" i="60"/>
  <c r="T206" i="60"/>
  <c r="T222" i="60"/>
  <c r="T238" i="60"/>
  <c r="T254" i="60"/>
  <c r="T7" i="60"/>
  <c r="T23" i="60"/>
  <c r="T39" i="60"/>
  <c r="T47" i="60"/>
  <c r="T63" i="60"/>
  <c r="T79" i="60"/>
  <c r="T95" i="60"/>
  <c r="T111" i="60"/>
  <c r="T127" i="60"/>
  <c r="T143" i="60"/>
  <c r="T159" i="60"/>
  <c r="T175" i="60"/>
  <c r="T191" i="60"/>
  <c r="T199" i="60"/>
  <c r="T215" i="60"/>
  <c r="T231" i="60"/>
  <c r="T247" i="60"/>
  <c r="T8" i="60"/>
  <c r="T32" i="60"/>
  <c r="T48" i="60"/>
  <c r="T64" i="60"/>
  <c r="T80" i="60"/>
  <c r="T96" i="60"/>
  <c r="T112" i="60"/>
  <c r="T128" i="60"/>
  <c r="T152" i="60"/>
  <c r="T168" i="60"/>
  <c r="T192" i="60"/>
  <c r="T216" i="60"/>
  <c r="T240" i="60"/>
  <c r="T256" i="60"/>
  <c r="T25" i="60"/>
  <c r="T49" i="60"/>
  <c r="T73" i="60"/>
  <c r="T97" i="60"/>
  <c r="T113" i="60"/>
  <c r="T137" i="60"/>
  <c r="T161" i="60"/>
  <c r="T185" i="60"/>
  <c r="T209" i="60"/>
  <c r="T233" i="60"/>
  <c r="T257" i="60"/>
  <c r="T26" i="60"/>
  <c r="T58" i="60"/>
  <c r="T82" i="60"/>
  <c r="T98" i="60"/>
  <c r="T122" i="60"/>
  <c r="T146" i="60"/>
  <c r="T170" i="60"/>
  <c r="T194" i="60"/>
  <c r="T218" i="60"/>
  <c r="T242" i="60"/>
  <c r="T27" i="60"/>
  <c r="T43" i="60"/>
  <c r="T67" i="60"/>
  <c r="T24" i="60"/>
  <c r="T136" i="60"/>
  <c r="T176" i="60"/>
  <c r="T200" i="60"/>
  <c r="T224" i="60"/>
  <c r="T248" i="60"/>
  <c r="T17" i="60"/>
  <c r="T41" i="60"/>
  <c r="T65" i="60"/>
  <c r="T89" i="60"/>
  <c r="T121" i="60"/>
  <c r="T145" i="60"/>
  <c r="T169" i="60"/>
  <c r="T193" i="60"/>
  <c r="T217" i="60"/>
  <c r="T241" i="60"/>
  <c r="T10" i="60"/>
  <c r="T42" i="60"/>
  <c r="T66" i="60"/>
  <c r="T90" i="60"/>
  <c r="T114" i="60"/>
  <c r="T138" i="60"/>
  <c r="T154" i="60"/>
  <c r="T178" i="60"/>
  <c r="T202" i="60"/>
  <c r="T226" i="60"/>
  <c r="T250" i="60"/>
  <c r="T19" i="60"/>
  <c r="T59" i="60"/>
  <c r="T11" i="60"/>
  <c r="T75" i="60"/>
  <c r="T139" i="60"/>
  <c r="T203" i="60"/>
  <c r="T83" i="60"/>
  <c r="T147" i="60"/>
  <c r="T211" i="60"/>
  <c r="T91" i="60"/>
  <c r="T155" i="60"/>
  <c r="T219" i="60"/>
  <c r="T99" i="60"/>
  <c r="T163" i="60"/>
  <c r="T227" i="60"/>
  <c r="T107" i="60"/>
  <c r="T171" i="60"/>
  <c r="T235" i="60"/>
  <c r="T115" i="60"/>
  <c r="T179" i="60"/>
  <c r="T243" i="60"/>
  <c r="T123" i="60"/>
  <c r="T187" i="60"/>
  <c r="T251" i="60"/>
  <c r="T131" i="60"/>
  <c r="T195" i="60"/>
  <c r="T259" i="60"/>
  <c r="T3" i="60"/>
  <c r="S4" i="60"/>
  <c r="S12" i="60"/>
  <c r="S20" i="60"/>
  <c r="S28" i="60"/>
  <c r="S36" i="60"/>
  <c r="S44" i="60"/>
  <c r="S52" i="60"/>
  <c r="S60" i="60"/>
  <c r="S68" i="60"/>
  <c r="S76" i="60"/>
  <c r="S84" i="60"/>
  <c r="S92" i="60"/>
  <c r="S100" i="60"/>
  <c r="S108" i="60"/>
  <c r="S116" i="60"/>
  <c r="S124" i="60"/>
  <c r="S132" i="60"/>
  <c r="S140" i="60"/>
  <c r="S148" i="60"/>
  <c r="S156" i="60"/>
  <c r="S164" i="60"/>
  <c r="S172" i="60"/>
  <c r="S180" i="60"/>
  <c r="S188" i="60"/>
  <c r="S196" i="60"/>
  <c r="S204" i="60"/>
  <c r="S212" i="60"/>
  <c r="S220" i="60"/>
  <c r="S228" i="60"/>
  <c r="S236" i="60"/>
  <c r="S244" i="60"/>
  <c r="S252" i="60"/>
  <c r="S260" i="60"/>
  <c r="S5" i="60"/>
  <c r="S13" i="60"/>
  <c r="S21" i="60"/>
  <c r="S29" i="60"/>
  <c r="S45" i="60"/>
  <c r="S53" i="60"/>
  <c r="S61" i="60"/>
  <c r="S69" i="60"/>
  <c r="S77" i="60"/>
  <c r="S85" i="60"/>
  <c r="S101" i="60"/>
  <c r="S109" i="60"/>
  <c r="S125" i="60"/>
  <c r="S141" i="60"/>
  <c r="S157" i="60"/>
  <c r="S173" i="60"/>
  <c r="S189" i="60"/>
  <c r="S205" i="60"/>
  <c r="S221" i="60"/>
  <c r="S237" i="60"/>
  <c r="S253" i="60"/>
  <c r="S6" i="60"/>
  <c r="S22" i="60"/>
  <c r="S30" i="60"/>
  <c r="S46" i="60"/>
  <c r="S62" i="60"/>
  <c r="S78" i="60"/>
  <c r="S94" i="60"/>
  <c r="S110" i="60"/>
  <c r="S126" i="60"/>
  <c r="S142" i="60"/>
  <c r="S158" i="60"/>
  <c r="S174" i="60"/>
  <c r="S190" i="60"/>
  <c r="S214" i="60"/>
  <c r="S230" i="60"/>
  <c r="S246" i="60"/>
  <c r="S262" i="60"/>
  <c r="S15" i="60"/>
  <c r="S31" i="60"/>
  <c r="S47" i="60"/>
  <c r="S63" i="60"/>
  <c r="S79" i="60"/>
  <c r="S95" i="60"/>
  <c r="S111" i="60"/>
  <c r="S127" i="60"/>
  <c r="S143" i="60"/>
  <c r="S167" i="60"/>
  <c r="S183" i="60"/>
  <c r="S207" i="60"/>
  <c r="S223" i="60"/>
  <c r="S239" i="60"/>
  <c r="S8" i="60"/>
  <c r="S32" i="60"/>
  <c r="S48" i="60"/>
  <c r="S72" i="60"/>
  <c r="S88" i="60"/>
  <c r="S112" i="60"/>
  <c r="S136" i="60"/>
  <c r="S160" i="60"/>
  <c r="S184" i="60"/>
  <c r="S208" i="60"/>
  <c r="S232" i="60"/>
  <c r="S256" i="60"/>
  <c r="S25" i="60"/>
  <c r="S41" i="60"/>
  <c r="S73" i="60"/>
  <c r="S97" i="60"/>
  <c r="S121" i="60"/>
  <c r="S145" i="60"/>
  <c r="S169" i="60"/>
  <c r="S193" i="60"/>
  <c r="S217" i="60"/>
  <c r="S241" i="60"/>
  <c r="S18" i="60"/>
  <c r="S42" i="60"/>
  <c r="S74" i="60"/>
  <c r="S98" i="60"/>
  <c r="S130" i="60"/>
  <c r="S154" i="60"/>
  <c r="S186" i="60"/>
  <c r="S210" i="60"/>
  <c r="S226" i="60"/>
  <c r="S250" i="60"/>
  <c r="S11" i="60"/>
  <c r="S35" i="60"/>
  <c r="S59" i="60"/>
  <c r="S91" i="60"/>
  <c r="S123" i="60"/>
  <c r="S147" i="60"/>
  <c r="S179" i="60"/>
  <c r="S203" i="60"/>
  <c r="S219" i="60"/>
  <c r="S251" i="60"/>
  <c r="S37" i="60"/>
  <c r="S93" i="60"/>
  <c r="S117" i="60"/>
  <c r="S133" i="60"/>
  <c r="S149" i="60"/>
  <c r="S165" i="60"/>
  <c r="S181" i="60"/>
  <c r="S197" i="60"/>
  <c r="S213" i="60"/>
  <c r="S229" i="60"/>
  <c r="S245" i="60"/>
  <c r="S261" i="60"/>
  <c r="S14" i="60"/>
  <c r="S38" i="60"/>
  <c r="S54" i="60"/>
  <c r="S70" i="60"/>
  <c r="S86" i="60"/>
  <c r="S102" i="60"/>
  <c r="S118" i="60"/>
  <c r="S134" i="60"/>
  <c r="S150" i="60"/>
  <c r="S166" i="60"/>
  <c r="S182" i="60"/>
  <c r="S198" i="60"/>
  <c r="S206" i="60"/>
  <c r="S222" i="60"/>
  <c r="S238" i="60"/>
  <c r="S254" i="60"/>
  <c r="S7" i="60"/>
  <c r="S23" i="60"/>
  <c r="S39" i="60"/>
  <c r="S55" i="60"/>
  <c r="S71" i="60"/>
  <c r="S87" i="60"/>
  <c r="S103" i="60"/>
  <c r="S119" i="60"/>
  <c r="S135" i="60"/>
  <c r="S159" i="60"/>
  <c r="S175" i="60"/>
  <c r="S191" i="60"/>
  <c r="S199" i="60"/>
  <c r="S215" i="60"/>
  <c r="S231" i="60"/>
  <c r="S255" i="60"/>
  <c r="S16" i="60"/>
  <c r="S40" i="60"/>
  <c r="S56" i="60"/>
  <c r="S80" i="60"/>
  <c r="S104" i="60"/>
  <c r="S128" i="60"/>
  <c r="S152" i="60"/>
  <c r="S176" i="60"/>
  <c r="S200" i="60"/>
  <c r="S224" i="60"/>
  <c r="S240" i="60"/>
  <c r="S9" i="60"/>
  <c r="S33" i="60"/>
  <c r="S57" i="60"/>
  <c r="S81" i="60"/>
  <c r="S105" i="60"/>
  <c r="S129" i="60"/>
  <c r="S161" i="60"/>
  <c r="S185" i="60"/>
  <c r="S209" i="60"/>
  <c r="S233" i="60"/>
  <c r="S257" i="60"/>
  <c r="S26" i="60"/>
  <c r="S50" i="60"/>
  <c r="S66" i="60"/>
  <c r="S90" i="60"/>
  <c r="S114" i="60"/>
  <c r="S138" i="60"/>
  <c r="S162" i="60"/>
  <c r="S178" i="60"/>
  <c r="S202" i="60"/>
  <c r="S234" i="60"/>
  <c r="S242" i="60"/>
  <c r="S27" i="60"/>
  <c r="S43" i="60"/>
  <c r="S67" i="60"/>
  <c r="S99" i="60"/>
  <c r="S115" i="60"/>
  <c r="S139" i="60"/>
  <c r="S163" i="60"/>
  <c r="S187" i="60"/>
  <c r="S211" i="60"/>
  <c r="S227" i="60"/>
  <c r="S259" i="60"/>
  <c r="S151" i="60"/>
  <c r="S247" i="60"/>
  <c r="S24" i="60"/>
  <c r="S64" i="60"/>
  <c r="S96" i="60"/>
  <c r="S120" i="60"/>
  <c r="S144" i="60"/>
  <c r="S168" i="60"/>
  <c r="S192" i="60"/>
  <c r="S216" i="60"/>
  <c r="S248" i="60"/>
  <c r="S17" i="60"/>
  <c r="S49" i="60"/>
  <c r="S65" i="60"/>
  <c r="S89" i="60"/>
  <c r="S113" i="60"/>
  <c r="S137" i="60"/>
  <c r="S153" i="60"/>
  <c r="S177" i="60"/>
  <c r="S201" i="60"/>
  <c r="S225" i="60"/>
  <c r="S249" i="60"/>
  <c r="S10" i="60"/>
  <c r="S58" i="60"/>
  <c r="S82" i="60"/>
  <c r="S106" i="60"/>
  <c r="S122" i="60"/>
  <c r="S146" i="60"/>
  <c r="S170" i="60"/>
  <c r="S194" i="60"/>
  <c r="S218" i="60"/>
  <c r="S258" i="60"/>
  <c r="S19" i="60"/>
  <c r="S51" i="60"/>
  <c r="S75" i="60"/>
  <c r="S107" i="60"/>
  <c r="S131" i="60"/>
  <c r="S171" i="60"/>
  <c r="S195" i="60"/>
  <c r="S243" i="60"/>
  <c r="S34" i="60"/>
  <c r="S83" i="60"/>
  <c r="S155" i="60"/>
  <c r="S235" i="60"/>
  <c r="S3" i="60"/>
  <c r="R5" i="60"/>
  <c r="R6" i="60" s="1"/>
  <c r="R7" i="60"/>
  <c r="R8" i="60" s="1"/>
  <c r="R9" i="60" s="1"/>
  <c r="R10" i="60" s="1"/>
  <c r="R11" i="60" s="1"/>
  <c r="R12" i="60" s="1"/>
  <c r="R13" i="60" s="1"/>
  <c r="R14" i="60" s="1"/>
  <c r="R15" i="60" s="1"/>
  <c r="R16" i="60" s="1"/>
  <c r="R17" i="60"/>
  <c r="R18" i="60" s="1"/>
  <c r="R19" i="60" s="1"/>
  <c r="R20" i="60" s="1"/>
  <c r="R21" i="60" s="1"/>
  <c r="R22" i="60" s="1"/>
  <c r="R23" i="60" s="1"/>
  <c r="R24" i="60" s="1"/>
  <c r="R25" i="60" s="1"/>
  <c r="R26" i="60" s="1"/>
  <c r="R27" i="60" s="1"/>
  <c r="R28" i="60" s="1"/>
  <c r="R29" i="60" s="1"/>
  <c r="R30" i="60" s="1"/>
  <c r="R31" i="60" s="1"/>
  <c r="R32" i="60" s="1"/>
  <c r="R33" i="60" s="1"/>
  <c r="R34" i="60" s="1"/>
  <c r="R35" i="60" s="1"/>
  <c r="R36" i="60" s="1"/>
  <c r="R37" i="60" s="1"/>
  <c r="R38" i="60" s="1"/>
  <c r="R39" i="60" s="1"/>
  <c r="R40" i="60" s="1"/>
  <c r="R41" i="60" s="1"/>
  <c r="R42" i="60" s="1"/>
  <c r="R43" i="60" s="1"/>
  <c r="R44" i="60" s="1"/>
  <c r="R45" i="60" s="1"/>
  <c r="R46" i="60" s="1"/>
  <c r="R47" i="60" s="1"/>
  <c r="R48" i="60" s="1"/>
  <c r="R49" i="60" s="1"/>
  <c r="R50" i="60" s="1"/>
  <c r="R51" i="60" s="1"/>
  <c r="R52" i="60" s="1"/>
  <c r="R53" i="60" s="1"/>
  <c r="R54" i="60" s="1"/>
  <c r="R55" i="60" s="1"/>
  <c r="R56" i="60" s="1"/>
  <c r="R57" i="60" s="1"/>
  <c r="R58" i="60" s="1"/>
  <c r="R59" i="60" s="1"/>
  <c r="R60" i="60" s="1"/>
  <c r="R61" i="60" s="1"/>
  <c r="R62" i="60" s="1"/>
  <c r="R63" i="60" s="1"/>
  <c r="R64" i="60" s="1"/>
  <c r="R65" i="60" s="1"/>
  <c r="R66" i="60" s="1"/>
  <c r="R67" i="60" s="1"/>
  <c r="R68" i="60" s="1"/>
  <c r="R69" i="60" s="1"/>
  <c r="R70" i="60" s="1"/>
  <c r="R71" i="60" s="1"/>
  <c r="R72" i="60" s="1"/>
  <c r="R73" i="60" s="1"/>
  <c r="R74" i="60" s="1"/>
  <c r="R75" i="60" s="1"/>
  <c r="R76" i="60" s="1"/>
  <c r="R77" i="60" s="1"/>
  <c r="R78" i="60" s="1"/>
  <c r="R79" i="60" s="1"/>
  <c r="R80" i="60" s="1"/>
  <c r="R81" i="60" s="1"/>
  <c r="R82" i="60" s="1"/>
  <c r="R83" i="60" s="1"/>
  <c r="R84" i="60" s="1"/>
  <c r="R85" i="60" s="1"/>
  <c r="R86" i="60" s="1"/>
  <c r="R87" i="60" s="1"/>
  <c r="R88" i="60" s="1"/>
  <c r="R89" i="60" s="1"/>
  <c r="R90" i="60" s="1"/>
  <c r="R91" i="60" s="1"/>
  <c r="R92" i="60" s="1"/>
  <c r="R93" i="60" s="1"/>
  <c r="R94" i="60" s="1"/>
  <c r="R95" i="60" s="1"/>
  <c r="R96" i="60" s="1"/>
  <c r="R97" i="60" s="1"/>
  <c r="R98" i="60" s="1"/>
  <c r="R99" i="60" s="1"/>
  <c r="R100" i="60" s="1"/>
  <c r="R101" i="60" s="1"/>
  <c r="R102" i="60" s="1"/>
  <c r="R103" i="60" s="1"/>
  <c r="R104" i="60" s="1"/>
  <c r="R105" i="60" s="1"/>
  <c r="R106" i="60" s="1"/>
  <c r="R107" i="60" s="1"/>
  <c r="R108" i="60" s="1"/>
  <c r="R109" i="60" s="1"/>
  <c r="R110" i="60" s="1"/>
  <c r="R111" i="60" s="1"/>
  <c r="R112" i="60" s="1"/>
  <c r="R113" i="60" s="1"/>
  <c r="R114" i="60" s="1"/>
  <c r="R115" i="60" s="1"/>
  <c r="R116" i="60" s="1"/>
  <c r="R117" i="60" s="1"/>
  <c r="R118" i="60" s="1"/>
  <c r="R119" i="60" s="1"/>
  <c r="R120" i="60" s="1"/>
  <c r="R121" i="60" s="1"/>
  <c r="R122" i="60" s="1"/>
  <c r="R123" i="60" s="1"/>
  <c r="R124" i="60" s="1"/>
  <c r="R125" i="60" s="1"/>
  <c r="R126" i="60" s="1"/>
  <c r="R127" i="60" s="1"/>
  <c r="R128" i="60" s="1"/>
  <c r="R129" i="60" s="1"/>
  <c r="R130" i="60" s="1"/>
  <c r="R131" i="60" s="1"/>
  <c r="R132" i="60" s="1"/>
  <c r="R133" i="60" s="1"/>
  <c r="R134" i="60" s="1"/>
  <c r="R135" i="60" s="1"/>
  <c r="R136" i="60" s="1"/>
  <c r="R137" i="60" s="1"/>
  <c r="R138" i="60" s="1"/>
  <c r="R139" i="60" s="1"/>
  <c r="R140" i="60" s="1"/>
  <c r="R141" i="60" s="1"/>
  <c r="R142" i="60" s="1"/>
  <c r="R143" i="60" s="1"/>
  <c r="R144" i="60" s="1"/>
  <c r="R145" i="60" s="1"/>
  <c r="R146" i="60" s="1"/>
  <c r="R147" i="60" s="1"/>
  <c r="R148" i="60" s="1"/>
  <c r="R149" i="60" s="1"/>
  <c r="R150" i="60" s="1"/>
  <c r="R151" i="60" s="1"/>
  <c r="R152" i="60" s="1"/>
  <c r="R153" i="60" s="1"/>
  <c r="R154" i="60" s="1"/>
  <c r="R155" i="60" s="1"/>
  <c r="R156" i="60" s="1"/>
  <c r="R157" i="60" s="1"/>
  <c r="R158" i="60" s="1"/>
  <c r="R159" i="60" s="1"/>
  <c r="R160" i="60" s="1"/>
  <c r="R161" i="60" s="1"/>
  <c r="R162" i="60" s="1"/>
  <c r="R163" i="60" s="1"/>
  <c r="R164" i="60" s="1"/>
  <c r="R165" i="60" s="1"/>
  <c r="R166" i="60" s="1"/>
  <c r="R167" i="60" s="1"/>
  <c r="R168" i="60" s="1"/>
  <c r="R169" i="60" s="1"/>
  <c r="R170" i="60" s="1"/>
  <c r="R171" i="60" s="1"/>
  <c r="R172" i="60" s="1"/>
  <c r="R173" i="60" s="1"/>
  <c r="R174" i="60" s="1"/>
  <c r="R175" i="60" s="1"/>
  <c r="R176" i="60" s="1"/>
  <c r="R177" i="60" s="1"/>
  <c r="R178" i="60" s="1"/>
  <c r="R179" i="60" s="1"/>
  <c r="R180" i="60" s="1"/>
  <c r="R181" i="60" s="1"/>
  <c r="R182" i="60" s="1"/>
  <c r="R183" i="60" s="1"/>
  <c r="R184" i="60" s="1"/>
  <c r="R185" i="60" s="1"/>
  <c r="R186" i="60" s="1"/>
  <c r="R187" i="60" s="1"/>
  <c r="R188" i="60" s="1"/>
  <c r="R189" i="60" s="1"/>
  <c r="R190" i="60" s="1"/>
  <c r="R191" i="60" s="1"/>
  <c r="R192" i="60" s="1"/>
  <c r="R193" i="60" s="1"/>
  <c r="R194" i="60" s="1"/>
  <c r="R195" i="60" s="1"/>
  <c r="R196" i="60" s="1"/>
  <c r="R197" i="60" s="1"/>
  <c r="R198" i="60" s="1"/>
  <c r="R199" i="60" s="1"/>
  <c r="R200" i="60" s="1"/>
  <c r="R201" i="60" s="1"/>
  <c r="R202" i="60" s="1"/>
  <c r="R203" i="60" s="1"/>
  <c r="R204" i="60" s="1"/>
  <c r="R205" i="60" s="1"/>
  <c r="R206" i="60" s="1"/>
  <c r="R207" i="60" s="1"/>
  <c r="R208" i="60" s="1"/>
  <c r="R209" i="60" s="1"/>
  <c r="R210" i="60" s="1"/>
  <c r="R211" i="60" s="1"/>
  <c r="R212" i="60" s="1"/>
  <c r="R213" i="60" s="1"/>
  <c r="R214" i="60" s="1"/>
  <c r="R215" i="60" s="1"/>
  <c r="R216" i="60" s="1"/>
  <c r="R217" i="60" s="1"/>
  <c r="R218" i="60" s="1"/>
  <c r="R219" i="60" s="1"/>
  <c r="R220" i="60" s="1"/>
  <c r="R221" i="60" s="1"/>
  <c r="R222" i="60" s="1"/>
  <c r="R223" i="60" s="1"/>
  <c r="R224" i="60" s="1"/>
  <c r="R225" i="60" s="1"/>
  <c r="R226" i="60" s="1"/>
  <c r="R227" i="60" s="1"/>
  <c r="R228" i="60" s="1"/>
  <c r="R229" i="60" s="1"/>
  <c r="R230" i="60" s="1"/>
  <c r="R231" i="60" s="1"/>
  <c r="R232" i="60" s="1"/>
  <c r="R233" i="60" s="1"/>
  <c r="R234" i="60" s="1"/>
  <c r="R235" i="60" s="1"/>
  <c r="R236" i="60" s="1"/>
  <c r="R237" i="60" s="1"/>
  <c r="R238" i="60" s="1"/>
  <c r="R239" i="60" s="1"/>
  <c r="R240" i="60" s="1"/>
  <c r="R241" i="60" s="1"/>
  <c r="R242" i="60" s="1"/>
  <c r="R243" i="60" s="1"/>
  <c r="R244" i="60" s="1"/>
  <c r="R245" i="60" s="1"/>
  <c r="R246" i="60" s="1"/>
  <c r="R247" i="60" s="1"/>
  <c r="R248" i="60" s="1"/>
  <c r="R249" i="60" s="1"/>
  <c r="R250" i="60" s="1"/>
  <c r="R251" i="60" s="1"/>
  <c r="R252" i="60" s="1"/>
  <c r="R253" i="60" s="1"/>
  <c r="R254" i="60" s="1"/>
  <c r="R255" i="60" s="1"/>
  <c r="R256" i="60" s="1"/>
  <c r="R257" i="60" s="1"/>
  <c r="R258" i="60" s="1"/>
  <c r="R259" i="60" s="1"/>
  <c r="R260" i="60" s="1"/>
  <c r="R261" i="60" s="1"/>
  <c r="R262" i="60" s="1"/>
  <c r="R4" i="60"/>
  <c r="I3" i="60"/>
  <c r="H7" i="60"/>
  <c r="H21" i="60"/>
  <c r="H13" i="60"/>
  <c r="H5" i="60"/>
  <c r="H20" i="60"/>
  <c r="H12" i="60"/>
  <c r="H4" i="60"/>
  <c r="H19" i="60"/>
  <c r="H11" i="60"/>
  <c r="H18" i="60"/>
  <c r="H10" i="60"/>
  <c r="H17" i="60"/>
  <c r="H9" i="60"/>
  <c r="H16" i="60"/>
  <c r="H8" i="60"/>
  <c r="H15" i="60"/>
  <c r="H14" i="60"/>
  <c r="H6" i="60"/>
  <c r="H3" i="60"/>
  <c r="F21" i="60"/>
  <c r="G21" i="60" s="1"/>
  <c r="F13" i="60"/>
  <c r="G13" i="60" s="1"/>
  <c r="F5" i="60"/>
  <c r="G5" i="60" s="1"/>
  <c r="F20" i="60"/>
  <c r="G20" i="60" s="1"/>
  <c r="F12" i="60"/>
  <c r="G12" i="60" s="1"/>
  <c r="F4" i="60"/>
  <c r="G4" i="60" s="1"/>
  <c r="F19" i="60"/>
  <c r="G19" i="60" s="1"/>
  <c r="F11" i="60"/>
  <c r="G11" i="60" s="1"/>
  <c r="F18" i="60"/>
  <c r="G18" i="60" s="1"/>
  <c r="F10" i="60"/>
  <c r="G10" i="60" s="1"/>
  <c r="F17" i="60"/>
  <c r="G17" i="60" s="1"/>
  <c r="F9" i="60"/>
  <c r="G9" i="60" s="1"/>
  <c r="F16" i="60"/>
  <c r="G16" i="60" s="1"/>
  <c r="F8" i="60"/>
  <c r="G8" i="60" s="1"/>
  <c r="F15" i="60"/>
  <c r="G15" i="60" s="1"/>
  <c r="F7" i="60"/>
  <c r="G7" i="60" s="1"/>
  <c r="F14" i="60"/>
  <c r="G14" i="60" s="1"/>
  <c r="F6" i="60"/>
  <c r="G6" i="60" s="1"/>
  <c r="E21" i="60"/>
  <c r="E13" i="60"/>
  <c r="E5" i="60"/>
  <c r="E20" i="60"/>
  <c r="E12" i="60"/>
  <c r="E19" i="60"/>
  <c r="E11" i="60"/>
  <c r="E18" i="60"/>
  <c r="E10" i="60"/>
  <c r="E17" i="60"/>
  <c r="E9" i="60"/>
  <c r="E16" i="60"/>
  <c r="E8" i="60"/>
  <c r="E15" i="60"/>
  <c r="E7" i="60"/>
  <c r="E14" i="60"/>
  <c r="E6" i="60"/>
  <c r="E4" i="60"/>
  <c r="H12" i="42"/>
  <c r="H11" i="42"/>
  <c r="H10" i="42"/>
  <c r="H9" i="42"/>
  <c r="H8" i="42"/>
  <c r="H7" i="42"/>
  <c r="H6" i="42"/>
  <c r="H5" i="42"/>
  <c r="H4" i="42"/>
  <c r="G3" i="60"/>
  <c r="J3" i="60"/>
  <c r="K3" i="60" l="1"/>
  <c r="L3" i="60" s="1"/>
  <c r="X254" i="60"/>
  <c r="X220" i="60"/>
  <c r="X157" i="60"/>
  <c r="X38" i="60"/>
  <c r="X233" i="60"/>
  <c r="X195" i="60"/>
  <c r="X108" i="60"/>
  <c r="X74" i="60"/>
  <c r="X246" i="60"/>
  <c r="X212" i="60"/>
  <c r="X175" i="60"/>
  <c r="X24" i="60"/>
  <c r="X222" i="60"/>
  <c r="X191" i="60"/>
  <c r="X85" i="60"/>
  <c r="X257" i="60"/>
  <c r="X223" i="60"/>
  <c r="X179" i="60"/>
  <c r="X147" i="60"/>
  <c r="X192" i="60"/>
  <c r="X171" i="60"/>
  <c r="X92" i="60"/>
  <c r="X10" i="60"/>
  <c r="X243" i="60"/>
  <c r="X132" i="60"/>
  <c r="X256" i="60"/>
  <c r="X225" i="60"/>
  <c r="X184" i="60"/>
  <c r="X156" i="60"/>
  <c r="X112" i="60"/>
  <c r="X68" i="60"/>
  <c r="X50" i="60"/>
  <c r="X235" i="60"/>
  <c r="X201" i="60"/>
  <c r="X169" i="60"/>
  <c r="X130" i="60"/>
  <c r="X66" i="60"/>
  <c r="X252" i="60"/>
  <c r="X214" i="60"/>
  <c r="X180" i="60"/>
  <c r="X154" i="60"/>
  <c r="X83" i="60"/>
  <c r="X190" i="60"/>
  <c r="X216" i="60"/>
  <c r="X182" i="60"/>
  <c r="X152" i="60"/>
  <c r="X75" i="60"/>
  <c r="X199" i="60"/>
  <c r="X57" i="60"/>
  <c r="X209" i="60"/>
  <c r="X137" i="60"/>
  <c r="X86" i="60"/>
  <c r="X259" i="60"/>
  <c r="X188" i="60"/>
  <c r="X161" i="60"/>
  <c r="X117" i="60"/>
  <c r="X107" i="60"/>
  <c r="X37" i="60"/>
  <c r="X239" i="60"/>
  <c r="X125" i="60"/>
  <c r="X54" i="60"/>
  <c r="X35" i="60"/>
  <c r="X255" i="60"/>
  <c r="X248" i="60"/>
  <c r="X211" i="60"/>
  <c r="X177" i="60"/>
  <c r="X149" i="60"/>
  <c r="X48" i="60"/>
  <c r="X14" i="60"/>
  <c r="X231" i="60"/>
  <c r="X227" i="60"/>
  <c r="X224" i="60"/>
  <c r="X193" i="60"/>
  <c r="X115" i="60"/>
  <c r="X110" i="60"/>
  <c r="X105" i="60"/>
  <c r="X77" i="60"/>
  <c r="X65" i="60"/>
  <c r="X27" i="60"/>
  <c r="X244" i="60"/>
  <c r="X241" i="60"/>
  <c r="X207" i="60"/>
  <c r="X203" i="60"/>
  <c r="X139" i="60"/>
  <c r="X134" i="60"/>
  <c r="X129" i="60"/>
  <c r="X94" i="60"/>
  <c r="X59" i="60"/>
  <c r="X40" i="60"/>
  <c r="X6" i="60"/>
  <c r="X168" i="60"/>
  <c r="X158" i="60"/>
  <c r="X136" i="60"/>
  <c r="X97" i="60"/>
  <c r="X262" i="60"/>
  <c r="X230" i="60"/>
  <c r="X196" i="60"/>
  <c r="X170" i="60"/>
  <c r="X160" i="60"/>
  <c r="X96" i="60"/>
  <c r="X146" i="60"/>
  <c r="X76" i="60"/>
  <c r="X53" i="60"/>
  <c r="X232" i="60"/>
  <c r="X198" i="60"/>
  <c r="X165" i="60"/>
  <c r="X138" i="60"/>
  <c r="X26" i="60"/>
  <c r="X249" i="60"/>
  <c r="X219" i="60"/>
  <c r="X215" i="60"/>
  <c r="X185" i="60"/>
  <c r="X148" i="60"/>
  <c r="X116" i="60"/>
  <c r="X90" i="60"/>
  <c r="X64" i="60"/>
  <c r="X52" i="60"/>
  <c r="X46" i="60"/>
  <c r="X42" i="60"/>
  <c r="X8" i="60"/>
  <c r="X5" i="60"/>
  <c r="X163" i="60"/>
  <c r="X141" i="60"/>
  <c r="X114" i="60"/>
  <c r="X88" i="60"/>
  <c r="X16" i="60"/>
  <c r="X260" i="60"/>
  <c r="X228" i="60"/>
  <c r="X200" i="60"/>
  <c r="X70" i="60"/>
  <c r="X61" i="60"/>
  <c r="X33" i="60"/>
  <c r="X29" i="60"/>
  <c r="X251" i="60"/>
  <c r="X247" i="60"/>
  <c r="X217" i="60"/>
  <c r="X187" i="60"/>
  <c r="X183" i="60"/>
  <c r="X126" i="60"/>
  <c r="X121" i="60"/>
  <c r="X104" i="60"/>
  <c r="X99" i="60"/>
  <c r="X240" i="60"/>
  <c r="X238" i="60"/>
  <c r="X236" i="60"/>
  <c r="X208" i="60"/>
  <c r="X206" i="60"/>
  <c r="X204" i="60"/>
  <c r="X176" i="60"/>
  <c r="X174" i="60"/>
  <c r="X172" i="60"/>
  <c r="X150" i="60"/>
  <c r="X145" i="60"/>
  <c r="X140" i="60"/>
  <c r="X128" i="60"/>
  <c r="X123" i="60"/>
  <c r="X118" i="60"/>
  <c r="X106" i="60"/>
  <c r="X101" i="60"/>
  <c r="X81" i="60"/>
  <c r="X72" i="60"/>
  <c r="X25" i="60"/>
  <c r="X22" i="60"/>
  <c r="X18" i="60"/>
  <c r="X84" i="60"/>
  <c r="X73" i="60"/>
  <c r="X45" i="60"/>
  <c r="X43" i="60"/>
  <c r="X41" i="60"/>
  <c r="X13" i="60"/>
  <c r="X11" i="60"/>
  <c r="X9" i="60"/>
  <c r="X93" i="60"/>
  <c r="X51" i="60"/>
  <c r="X258" i="60"/>
  <c r="X234" i="60"/>
  <c r="X218" i="60"/>
  <c r="X202" i="60"/>
  <c r="X194" i="60"/>
  <c r="X186" i="60"/>
  <c r="X178" i="60"/>
  <c r="X155" i="60"/>
  <c r="X133" i="60"/>
  <c r="X124" i="60"/>
  <c r="X122" i="60"/>
  <c r="X113" i="60"/>
  <c r="X102" i="60"/>
  <c r="X91" i="60"/>
  <c r="X80" i="60"/>
  <c r="X69" i="60"/>
  <c r="X60" i="60"/>
  <c r="X58" i="60"/>
  <c r="X49" i="60"/>
  <c r="X34" i="60"/>
  <c r="X32" i="60"/>
  <c r="X30" i="60"/>
  <c r="X82" i="60"/>
  <c r="X62" i="60"/>
  <c r="X250" i="60"/>
  <c r="X242" i="60"/>
  <c r="X226" i="60"/>
  <c r="X210" i="60"/>
  <c r="X166" i="60"/>
  <c r="X144" i="60"/>
  <c r="X261" i="60"/>
  <c r="X253" i="60"/>
  <c r="X245" i="60"/>
  <c r="X237" i="60"/>
  <c r="X229" i="60"/>
  <c r="X221" i="60"/>
  <c r="X213" i="60"/>
  <c r="X205" i="60"/>
  <c r="X197" i="60"/>
  <c r="X189" i="60"/>
  <c r="X181" i="60"/>
  <c r="X173" i="60"/>
  <c r="X164" i="60"/>
  <c r="X162" i="60"/>
  <c r="X153" i="60"/>
  <c r="X142" i="60"/>
  <c r="X131" i="60"/>
  <c r="X120" i="60"/>
  <c r="X109" i="60"/>
  <c r="X100" i="60"/>
  <c r="X98" i="60"/>
  <c r="X89" i="60"/>
  <c r="X78" i="60"/>
  <c r="X67" i="60"/>
  <c r="X56" i="60"/>
  <c r="X21" i="60"/>
  <c r="X19" i="60"/>
  <c r="X17" i="60"/>
  <c r="X44" i="60"/>
  <c r="X36" i="60"/>
  <c r="X28" i="60"/>
  <c r="X20" i="60"/>
  <c r="X12" i="60"/>
  <c r="X4" i="60"/>
  <c r="X167" i="60"/>
  <c r="X159" i="60"/>
  <c r="X151" i="60"/>
  <c r="X143" i="60"/>
  <c r="X135" i="60"/>
  <c r="X127" i="60"/>
  <c r="X119" i="60"/>
  <c r="X111" i="60"/>
  <c r="X103" i="60"/>
  <c r="X95" i="60"/>
  <c r="X87" i="60"/>
  <c r="X79" i="60"/>
  <c r="X71" i="60"/>
  <c r="X63" i="60"/>
  <c r="X55" i="60"/>
  <c r="X47" i="60"/>
  <c r="X39" i="60"/>
  <c r="X31" i="60"/>
  <c r="X23" i="60"/>
  <c r="X15" i="60"/>
  <c r="X7" i="60"/>
  <c r="N1" i="60"/>
  <c r="N3" i="60"/>
  <c r="N6" i="60"/>
  <c r="N14" i="60"/>
  <c r="N7" i="60"/>
  <c r="N15" i="60"/>
  <c r="N8" i="60"/>
  <c r="N16" i="60"/>
  <c r="N9" i="60"/>
  <c r="N17" i="60"/>
  <c r="N10" i="60"/>
  <c r="N18" i="60"/>
  <c r="N11" i="60"/>
  <c r="N19" i="60"/>
  <c r="N4" i="60"/>
  <c r="N12" i="60"/>
  <c r="N20" i="60"/>
  <c r="N5" i="60"/>
  <c r="N13" i="60"/>
  <c r="N21" i="60"/>
  <c r="U3" i="60"/>
  <c r="U216" i="60"/>
  <c r="U103" i="60"/>
  <c r="U244" i="60"/>
  <c r="U237" i="60"/>
  <c r="U206" i="60"/>
  <c r="U128" i="60"/>
  <c r="U152" i="60"/>
  <c r="U38" i="60"/>
  <c r="U229" i="60"/>
  <c r="U195" i="60"/>
  <c r="U127" i="60"/>
  <c r="U205" i="60"/>
  <c r="U123" i="60"/>
  <c r="U98" i="60"/>
  <c r="U81" i="60"/>
  <c r="U63" i="60"/>
  <c r="U254" i="60"/>
  <c r="U182" i="60"/>
  <c r="U147" i="60"/>
  <c r="U233" i="60"/>
  <c r="U171" i="60"/>
  <c r="U10" i="60"/>
  <c r="U208" i="60"/>
  <c r="U174" i="60"/>
  <c r="U23" i="60"/>
  <c r="U259" i="60"/>
  <c r="U256" i="60"/>
  <c r="U222" i="60"/>
  <c r="U188" i="60"/>
  <c r="U145" i="60"/>
  <c r="U106" i="60"/>
  <c r="U238" i="60"/>
  <c r="U201" i="60"/>
  <c r="U169" i="60"/>
  <c r="U130" i="60"/>
  <c r="U240" i="60"/>
  <c r="U203" i="60"/>
  <c r="U118" i="60"/>
  <c r="U18" i="60"/>
  <c r="U257" i="60"/>
  <c r="U220" i="60"/>
  <c r="U142" i="60"/>
  <c r="U31" i="60"/>
  <c r="U236" i="60"/>
  <c r="U192" i="60"/>
  <c r="U74" i="60"/>
  <c r="U57" i="60"/>
  <c r="U246" i="60"/>
  <c r="U212" i="60"/>
  <c r="U151" i="60"/>
  <c r="U56" i="60"/>
  <c r="U225" i="60"/>
  <c r="U184" i="60"/>
  <c r="U150" i="60"/>
  <c r="U101" i="60"/>
  <c r="U72" i="60"/>
  <c r="U21" i="60"/>
  <c r="U235" i="60"/>
  <c r="U204" i="60"/>
  <c r="U197" i="60"/>
  <c r="U125" i="60"/>
  <c r="U120" i="60"/>
  <c r="U89" i="60"/>
  <c r="U66" i="60"/>
  <c r="U54" i="60"/>
  <c r="U35" i="60"/>
  <c r="U252" i="60"/>
  <c r="U248" i="60"/>
  <c r="U214" i="60"/>
  <c r="U180" i="60"/>
  <c r="U176" i="60"/>
  <c r="U173" i="60"/>
  <c r="U159" i="60"/>
  <c r="U154" i="60"/>
  <c r="U149" i="60"/>
  <c r="U83" i="60"/>
  <c r="U48" i="60"/>
  <c r="U14" i="60"/>
  <c r="U7" i="60"/>
  <c r="U261" i="60"/>
  <c r="U227" i="60"/>
  <c r="U224" i="60"/>
  <c r="U193" i="60"/>
  <c r="U190" i="60"/>
  <c r="U110" i="60"/>
  <c r="U105" i="60"/>
  <c r="U77" i="60"/>
  <c r="U65" i="60"/>
  <c r="U27" i="60"/>
  <c r="U117" i="60"/>
  <c r="U85" i="60"/>
  <c r="U243" i="60"/>
  <c r="U213" i="60"/>
  <c r="U136" i="60"/>
  <c r="U109" i="60"/>
  <c r="U67" i="60"/>
  <c r="U161" i="60"/>
  <c r="U139" i="60"/>
  <c r="U129" i="60"/>
  <c r="U112" i="60"/>
  <c r="U94" i="60"/>
  <c r="U37" i="60"/>
  <c r="U6" i="60"/>
  <c r="U245" i="60"/>
  <c r="U209" i="60"/>
  <c r="U179" i="60"/>
  <c r="U158" i="60"/>
  <c r="U131" i="60"/>
  <c r="U79" i="60"/>
  <c r="U260" i="60"/>
  <c r="U232" i="60"/>
  <c r="U228" i="60"/>
  <c r="U198" i="60"/>
  <c r="U170" i="60"/>
  <c r="U165" i="60"/>
  <c r="U160" i="60"/>
  <c r="U143" i="60"/>
  <c r="U96" i="60"/>
  <c r="U70" i="60"/>
  <c r="U61" i="60"/>
  <c r="U29" i="60"/>
  <c r="U134" i="60"/>
  <c r="U107" i="60"/>
  <c r="U59" i="60"/>
  <c r="U50" i="60"/>
  <c r="U40" i="60"/>
  <c r="U241" i="60"/>
  <c r="U211" i="60"/>
  <c r="U181" i="60"/>
  <c r="U177" i="60"/>
  <c r="U163" i="60"/>
  <c r="U153" i="60"/>
  <c r="U141" i="60"/>
  <c r="U119" i="60"/>
  <c r="U114" i="60"/>
  <c r="U88" i="60"/>
  <c r="U19" i="60"/>
  <c r="U16" i="60"/>
  <c r="U262" i="60"/>
  <c r="U230" i="60"/>
  <c r="U200" i="60"/>
  <c r="U196" i="60"/>
  <c r="U138" i="60"/>
  <c r="U87" i="60"/>
  <c r="U253" i="60"/>
  <c r="U251" i="60"/>
  <c r="U249" i="60"/>
  <c r="U221" i="60"/>
  <c r="U219" i="60"/>
  <c r="U217" i="60"/>
  <c r="U189" i="60"/>
  <c r="U187" i="60"/>
  <c r="U185" i="60"/>
  <c r="U167" i="60"/>
  <c r="U162" i="60"/>
  <c r="U121" i="60"/>
  <c r="U99" i="60"/>
  <c r="U90" i="60"/>
  <c r="U78" i="60"/>
  <c r="U55" i="60"/>
  <c r="U46" i="60"/>
  <c r="U42" i="60"/>
  <c r="U39" i="60"/>
  <c r="U8" i="60"/>
  <c r="U5" i="60"/>
  <c r="U97" i="60"/>
  <c r="U64" i="60"/>
  <c r="U53" i="60"/>
  <c r="U26" i="60"/>
  <c r="U24" i="60"/>
  <c r="U22" i="60"/>
  <c r="U86" i="60"/>
  <c r="U75" i="60"/>
  <c r="U239" i="60"/>
  <c r="U223" i="60"/>
  <c r="U215" i="60"/>
  <c r="U207" i="60"/>
  <c r="U199" i="60"/>
  <c r="U191" i="60"/>
  <c r="U183" i="60"/>
  <c r="U175" i="60"/>
  <c r="U168" i="60"/>
  <c r="U146" i="60"/>
  <c r="U135" i="60"/>
  <c r="U126" i="60"/>
  <c r="U104" i="60"/>
  <c r="U93" i="60"/>
  <c r="U82" i="60"/>
  <c r="U73" i="60"/>
  <c r="U71" i="60"/>
  <c r="U62" i="60"/>
  <c r="U51" i="60"/>
  <c r="U47" i="60"/>
  <c r="U45" i="60"/>
  <c r="U43" i="60"/>
  <c r="U15" i="60"/>
  <c r="U13" i="60"/>
  <c r="U11" i="60"/>
  <c r="U95" i="60"/>
  <c r="U255" i="60"/>
  <c r="U247" i="60"/>
  <c r="U231" i="60"/>
  <c r="U157" i="60"/>
  <c r="U137" i="60"/>
  <c r="U115" i="60"/>
  <c r="U258" i="60"/>
  <c r="U250" i="60"/>
  <c r="U242" i="60"/>
  <c r="U234" i="60"/>
  <c r="U226" i="60"/>
  <c r="U218" i="60"/>
  <c r="U210" i="60"/>
  <c r="U202" i="60"/>
  <c r="U194" i="60"/>
  <c r="U186" i="60"/>
  <c r="U178" i="60"/>
  <c r="U166" i="60"/>
  <c r="U155" i="60"/>
  <c r="U144" i="60"/>
  <c r="U133" i="60"/>
  <c r="U122" i="60"/>
  <c r="U113" i="60"/>
  <c r="U111" i="60"/>
  <c r="U102" i="60"/>
  <c r="U91" i="60"/>
  <c r="U80" i="60"/>
  <c r="U69" i="60"/>
  <c r="U58" i="60"/>
  <c r="U49" i="60"/>
  <c r="U34" i="60"/>
  <c r="U32" i="60"/>
  <c r="U30" i="60"/>
  <c r="U41" i="60"/>
  <c r="U33" i="60"/>
  <c r="U25" i="60"/>
  <c r="U17" i="60"/>
  <c r="U9" i="60"/>
  <c r="U172" i="60"/>
  <c r="U164" i="60"/>
  <c r="U156" i="60"/>
  <c r="U148" i="60"/>
  <c r="U140" i="60"/>
  <c r="U132" i="60"/>
  <c r="U124" i="60"/>
  <c r="U116" i="60"/>
  <c r="U108" i="60"/>
  <c r="U100" i="60"/>
  <c r="U92" i="60"/>
  <c r="U84" i="60"/>
  <c r="U76" i="60"/>
  <c r="U68" i="60"/>
  <c r="U60" i="60"/>
  <c r="U52" i="60"/>
  <c r="U44" i="60"/>
  <c r="U36" i="60"/>
  <c r="U28" i="60"/>
  <c r="U20" i="60"/>
  <c r="U12" i="60"/>
  <c r="U4" i="60"/>
  <c r="P3" i="60" l="1"/>
  <c r="Y4" i="60"/>
  <c r="Y12" i="60"/>
  <c r="Y28" i="60"/>
  <c r="Y36" i="60"/>
  <c r="Y44" i="60"/>
  <c r="Y60" i="60"/>
  <c r="Y76" i="60"/>
  <c r="Y92" i="60"/>
  <c r="Y124" i="60"/>
  <c r="Y132" i="60"/>
  <c r="Y156" i="60"/>
  <c r="Y164" i="60"/>
  <c r="Y17" i="60"/>
  <c r="Y25" i="60"/>
  <c r="Y33" i="60"/>
  <c r="Y41" i="60"/>
  <c r="Y49" i="60"/>
  <c r="Y58" i="60"/>
  <c r="Y69" i="60"/>
  <c r="Y80" i="60"/>
  <c r="Y102" i="60"/>
  <c r="Y111" i="60"/>
  <c r="Y113" i="60"/>
  <c r="Y122" i="60"/>
  <c r="Y133" i="60"/>
  <c r="Y155" i="60"/>
  <c r="Y178" i="60"/>
  <c r="Y210" i="60"/>
  <c r="Y226" i="60"/>
  <c r="Y242" i="60"/>
  <c r="Y137" i="60"/>
  <c r="Y231" i="60"/>
  <c r="Y247" i="60"/>
  <c r="Y15" i="60"/>
  <c r="Y51" i="60"/>
  <c r="Y82" i="60"/>
  <c r="Y104" i="60"/>
  <c r="Y126" i="60"/>
  <c r="Y135" i="60"/>
  <c r="Y183" i="60"/>
  <c r="Y191" i="60"/>
  <c r="Y199" i="60"/>
  <c r="Y223" i="60"/>
  <c r="Y86" i="60"/>
  <c r="Y26" i="60"/>
  <c r="Y53" i="60"/>
  <c r="Y64" i="60"/>
  <c r="Y8" i="60"/>
  <c r="Y78" i="60"/>
  <c r="Y90" i="60"/>
  <c r="Y121" i="60"/>
  <c r="Y185" i="60"/>
  <c r="Y217" i="60"/>
  <c r="Y219" i="60"/>
  <c r="Y221" i="60"/>
  <c r="Y251" i="60"/>
  <c r="Y253" i="60"/>
  <c r="Y87" i="60"/>
  <c r="Y196" i="60"/>
  <c r="Y200" i="60"/>
  <c r="Y262" i="60"/>
  <c r="Y16" i="60"/>
  <c r="Y114" i="60"/>
  <c r="Y119" i="60"/>
  <c r="Y141" i="60"/>
  <c r="Y163" i="60"/>
  <c r="Y211" i="60"/>
  <c r="Y241" i="60"/>
  <c r="Y40" i="60"/>
  <c r="Y107" i="60"/>
  <c r="Y134" i="60"/>
  <c r="Y29" i="60"/>
  <c r="Y61" i="60"/>
  <c r="Y96" i="60"/>
  <c r="Y143" i="60"/>
  <c r="Y198" i="60"/>
  <c r="Y79" i="60"/>
  <c r="Y131" i="60"/>
  <c r="Y158" i="60"/>
  <c r="Y245" i="60"/>
  <c r="Y6" i="60"/>
  <c r="Y37" i="60"/>
  <c r="Y129" i="60"/>
  <c r="Y243" i="60"/>
  <c r="Y117" i="60"/>
  <c r="Y65" i="60"/>
  <c r="Y77" i="60"/>
  <c r="Y190" i="60"/>
  <c r="Y193" i="60"/>
  <c r="Y261" i="60"/>
  <c r="Y7" i="60"/>
  <c r="Y83" i="60"/>
  <c r="Y154" i="60"/>
  <c r="Y176" i="60"/>
  <c r="Y180" i="60"/>
  <c r="Y248" i="60"/>
  <c r="Y252" i="60"/>
  <c r="Y35" i="60"/>
  <c r="Y125" i="60"/>
  <c r="Y197" i="60"/>
  <c r="Y204" i="60"/>
  <c r="Y21" i="60"/>
  <c r="Y184" i="60"/>
  <c r="Y225" i="60"/>
  <c r="Y56" i="60"/>
  <c r="Y212" i="60"/>
  <c r="Y246" i="60"/>
  <c r="Y57" i="60"/>
  <c r="Y192" i="60"/>
  <c r="Y236" i="60"/>
  <c r="Y220" i="60"/>
  <c r="Y257" i="60"/>
  <c r="Y118" i="60"/>
  <c r="Y240" i="60"/>
  <c r="Y130" i="60"/>
  <c r="Y201" i="60"/>
  <c r="Y238" i="60"/>
  <c r="Y106" i="60"/>
  <c r="Y10" i="60"/>
  <c r="Y233" i="60"/>
  <c r="Y147" i="60"/>
  <c r="Y182" i="60"/>
  <c r="Y254" i="60"/>
  <c r="Y123" i="60"/>
  <c r="Y38" i="60"/>
  <c r="Y152" i="60"/>
  <c r="Y206" i="60"/>
  <c r="Y3" i="60"/>
  <c r="O21" i="60"/>
  <c r="O13" i="60"/>
  <c r="O5" i="60"/>
  <c r="O20" i="60"/>
  <c r="O12" i="60"/>
  <c r="O4" i="60"/>
  <c r="O19" i="60"/>
  <c r="O11" i="60"/>
  <c r="O18" i="60"/>
  <c r="O10" i="60"/>
  <c r="O17" i="60"/>
  <c r="O9" i="60"/>
  <c r="O16" i="60"/>
  <c r="O8" i="60"/>
  <c r="O15" i="60"/>
  <c r="O7" i="60"/>
  <c r="O14" i="60"/>
  <c r="O6" i="60"/>
  <c r="Y19" i="60"/>
  <c r="Y235" i="60"/>
  <c r="Y151" i="60"/>
  <c r="Y175" i="60"/>
  <c r="Y20" i="60"/>
  <c r="Y89" i="60"/>
  <c r="Y189" i="60"/>
  <c r="Y22" i="60"/>
  <c r="Y260" i="60"/>
  <c r="Y170" i="60"/>
  <c r="Y168" i="60"/>
  <c r="Y27" i="60"/>
  <c r="Y103" i="60"/>
  <c r="Y98" i="60"/>
  <c r="Y142" i="60"/>
  <c r="Y234" i="60"/>
  <c r="Y187" i="60"/>
  <c r="Y214" i="60"/>
  <c r="Y23" i="60"/>
  <c r="Y100" i="60"/>
  <c r="Y153" i="60"/>
  <c r="Y258" i="60"/>
  <c r="Y43" i="60"/>
  <c r="Y140" i="60"/>
  <c r="Y208" i="60"/>
  <c r="Y70" i="60"/>
  <c r="Y42" i="60"/>
  <c r="Y148" i="60"/>
  <c r="Y230" i="60"/>
  <c r="Y54" i="60"/>
  <c r="Y161" i="60"/>
  <c r="Y209" i="60"/>
  <c r="Y216" i="60"/>
  <c r="Y179" i="60"/>
  <c r="Y157" i="60"/>
  <c r="Y63" i="60"/>
  <c r="Y159" i="60"/>
  <c r="Y213" i="60"/>
  <c r="Y250" i="60"/>
  <c r="Y186" i="60"/>
  <c r="Y81" i="60"/>
  <c r="Y145" i="60"/>
  <c r="Y46" i="60"/>
  <c r="Y138" i="60"/>
  <c r="Y59" i="60"/>
  <c r="Y177" i="60"/>
  <c r="Y188" i="60"/>
  <c r="Y31" i="60"/>
  <c r="Y71" i="60"/>
  <c r="Y109" i="60"/>
  <c r="Y62" i="60"/>
  <c r="Y73" i="60"/>
  <c r="Y150" i="60"/>
  <c r="Y99" i="60"/>
  <c r="Y52" i="60"/>
  <c r="Y110" i="60"/>
  <c r="Y127" i="60"/>
  <c r="Y167" i="60"/>
  <c r="Y67" i="60"/>
  <c r="Y120" i="60"/>
  <c r="Y173" i="60"/>
  <c r="Y144" i="60"/>
  <c r="Y84" i="60"/>
  <c r="Y101" i="60"/>
  <c r="Y172" i="60"/>
  <c r="Y215" i="60"/>
  <c r="Y165" i="60"/>
  <c r="Y244" i="60"/>
  <c r="Y115" i="60"/>
  <c r="Y85" i="60"/>
  <c r="Y74" i="60"/>
  <c r="Y39" i="60"/>
  <c r="Y229" i="60"/>
  <c r="Y166" i="60"/>
  <c r="Y11" i="60"/>
  <c r="Y174" i="60"/>
  <c r="Y228" i="60"/>
  <c r="Y239" i="60"/>
  <c r="Y75" i="60"/>
  <c r="Y169" i="60"/>
  <c r="Y171" i="60"/>
  <c r="Y181" i="60"/>
  <c r="Y237" i="60"/>
  <c r="Y30" i="60"/>
  <c r="Y218" i="60"/>
  <c r="Y13" i="60"/>
  <c r="Y18" i="60"/>
  <c r="Y139" i="60"/>
  <c r="Y14" i="60"/>
  <c r="Y256" i="60"/>
  <c r="Y194" i="60"/>
  <c r="Y45" i="60"/>
  <c r="Y5" i="60"/>
  <c r="Y146" i="60"/>
  <c r="Y97" i="60"/>
  <c r="Y203" i="60"/>
  <c r="Y48" i="60"/>
  <c r="Y255" i="60"/>
  <c r="Y259" i="60"/>
  <c r="Y50" i="60"/>
  <c r="Y108" i="60"/>
  <c r="Y47" i="60"/>
  <c r="Y205" i="60"/>
  <c r="Y32" i="60"/>
  <c r="Y93" i="60"/>
  <c r="Y72" i="60"/>
  <c r="Y249" i="60"/>
  <c r="Y232" i="60"/>
  <c r="Y207" i="60"/>
  <c r="Y224" i="60"/>
  <c r="Y68" i="60"/>
  <c r="Y222" i="60"/>
  <c r="Y55" i="60"/>
  <c r="Y95" i="60"/>
  <c r="Y162" i="60"/>
  <c r="Y34" i="60"/>
  <c r="Y91" i="60"/>
  <c r="Y202" i="60"/>
  <c r="Y9" i="60"/>
  <c r="Y128" i="60"/>
  <c r="Y88" i="60"/>
  <c r="Y116" i="60"/>
  <c r="Y160" i="60"/>
  <c r="Y136" i="60"/>
  <c r="Y94" i="60"/>
  <c r="Y105" i="60"/>
  <c r="Y227" i="60"/>
  <c r="Y149" i="60"/>
  <c r="Y66" i="60"/>
  <c r="Y112" i="60"/>
  <c r="Y24" i="60"/>
  <c r="Y195" i="60"/>
  <c r="O3" i="60"/>
  <c r="L3" i="33" l="1" a="1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D7" i="29" l="1"/>
  <c r="D20" i="29"/>
  <c r="C4" i="33" l="1"/>
  <c r="C5" i="33"/>
  <c r="C6" i="33"/>
  <c r="C7" i="33"/>
  <c r="C3" i="33"/>
  <c r="N13" i="59"/>
  <c r="D10" i="59"/>
  <c r="C3" i="59" s="1"/>
  <c r="B7" i="59"/>
  <c r="B6" i="59"/>
  <c r="B5" i="59"/>
  <c r="B4" i="59"/>
  <c r="D3" i="58"/>
  <c r="H2" i="58"/>
  <c r="D2" i="58"/>
  <c r="J13" i="57" l="1"/>
  <c r="D10" i="57"/>
  <c r="C3" i="57" s="1"/>
  <c r="B7" i="57"/>
  <c r="C7" i="57" s="1"/>
  <c r="B6" i="57"/>
  <c r="C6" i="57" s="1"/>
  <c r="B5" i="57"/>
  <c r="C5" i="57" s="1"/>
  <c r="L4" i="57"/>
  <c r="B4" i="57"/>
  <c r="C4" i="57" s="1"/>
  <c r="L3" i="57"/>
  <c r="I37" i="55" l="1"/>
  <c r="H37" i="55"/>
  <c r="G37" i="55"/>
  <c r="I36" i="55"/>
  <c r="H36" i="55"/>
  <c r="G36" i="55"/>
  <c r="I35" i="55"/>
  <c r="H35" i="55"/>
  <c r="G35" i="55"/>
  <c r="I34" i="55"/>
  <c r="H34" i="55"/>
  <c r="G34" i="55"/>
  <c r="I33" i="55"/>
  <c r="H33" i="55"/>
  <c r="G33" i="55"/>
  <c r="I32" i="55"/>
  <c r="H32" i="55"/>
  <c r="G32" i="55"/>
  <c r="I31" i="55"/>
  <c r="H31" i="55"/>
  <c r="G31" i="55"/>
  <c r="I30" i="55"/>
  <c r="H30" i="55"/>
  <c r="G30" i="55"/>
  <c r="I29" i="55"/>
  <c r="H29" i="55"/>
  <c r="G29" i="55"/>
  <c r="I28" i="55"/>
  <c r="H28" i="55"/>
  <c r="G28" i="55"/>
  <c r="I27" i="55"/>
  <c r="H27" i="55"/>
  <c r="G27" i="55"/>
  <c r="I26" i="55"/>
  <c r="H26" i="55"/>
  <c r="G26" i="55"/>
  <c r="I25" i="55"/>
  <c r="H25" i="55"/>
  <c r="G25" i="55"/>
  <c r="I24" i="55"/>
  <c r="H24" i="55"/>
  <c r="G24" i="55"/>
  <c r="I23" i="55"/>
  <c r="H23" i="55"/>
  <c r="G23" i="55"/>
  <c r="I22" i="55"/>
  <c r="H22" i="55"/>
  <c r="G22" i="55"/>
  <c r="I21" i="55"/>
  <c r="H21" i="55"/>
  <c r="G21" i="55"/>
  <c r="I20" i="55"/>
  <c r="H20" i="55"/>
  <c r="G20" i="55"/>
  <c r="I19" i="55"/>
  <c r="H19" i="55"/>
  <c r="G19" i="55"/>
  <c r="I18" i="55"/>
  <c r="H18" i="55"/>
  <c r="G18" i="55"/>
  <c r="I17" i="55"/>
  <c r="H17" i="55"/>
  <c r="G17" i="55"/>
  <c r="I16" i="55"/>
  <c r="H16" i="55"/>
  <c r="G16" i="55"/>
  <c r="I15" i="55"/>
  <c r="H15" i="55"/>
  <c r="G15" i="55"/>
  <c r="I14" i="55"/>
  <c r="H14" i="55"/>
  <c r="G14" i="55"/>
  <c r="I13" i="55"/>
  <c r="H13" i="55"/>
  <c r="G13" i="55"/>
  <c r="I12" i="55"/>
  <c r="H12" i="55"/>
  <c r="G12" i="55"/>
  <c r="I11" i="55"/>
  <c r="H11" i="55"/>
  <c r="G11" i="55"/>
  <c r="I10" i="55"/>
  <c r="H10" i="55"/>
  <c r="G10" i="55"/>
  <c r="I9" i="55"/>
  <c r="H9" i="55"/>
  <c r="G9" i="55"/>
  <c r="I8" i="55"/>
  <c r="H8" i="55"/>
  <c r="G8" i="55"/>
  <c r="I7" i="55"/>
  <c r="H7" i="55"/>
  <c r="G7" i="55"/>
  <c r="I6" i="55"/>
  <c r="H6" i="55"/>
  <c r="G6" i="55"/>
  <c r="F6" i="55"/>
  <c r="F7" i="55" s="1"/>
  <c r="F8" i="55" s="1"/>
  <c r="F9" i="55" s="1"/>
  <c r="F10" i="55" s="1"/>
  <c r="F11" i="55" s="1"/>
  <c r="F12" i="55" s="1"/>
  <c r="F13" i="55" s="1"/>
  <c r="F14" i="55" s="1"/>
  <c r="F15" i="55" s="1"/>
  <c r="F16" i="55" s="1"/>
  <c r="F17" i="55" s="1"/>
  <c r="F18" i="55" s="1"/>
  <c r="F19" i="55" s="1"/>
  <c r="F20" i="55" s="1"/>
  <c r="F21" i="55" s="1"/>
  <c r="F22" i="55" s="1"/>
  <c r="F23" i="55" s="1"/>
  <c r="F24" i="55" s="1"/>
  <c r="F25" i="55" s="1"/>
  <c r="F26" i="55" s="1"/>
  <c r="F27" i="55" s="1"/>
  <c r="F28" i="55" s="1"/>
  <c r="F29" i="55" s="1"/>
  <c r="F30" i="55" s="1"/>
  <c r="F31" i="55" s="1"/>
  <c r="F32" i="55" s="1"/>
  <c r="F33" i="55" s="1"/>
  <c r="F34" i="55" s="1"/>
  <c r="F35" i="55" s="1"/>
  <c r="F36" i="55" s="1"/>
  <c r="F37" i="55" s="1"/>
  <c r="I5" i="55"/>
  <c r="H5" i="55"/>
  <c r="G5" i="55"/>
  <c r="F5" i="55"/>
  <c r="I4" i="55"/>
  <c r="H4" i="55"/>
  <c r="G4" i="55"/>
  <c r="I3" i="55"/>
  <c r="H3" i="55"/>
  <c r="G3" i="55"/>
  <c r="J2" i="55"/>
  <c r="K24" i="55"/>
  <c r="K16" i="55"/>
  <c r="K19" i="55"/>
  <c r="K31" i="55"/>
  <c r="K32" i="55"/>
  <c r="J35" i="55"/>
  <c r="K2" i="55"/>
  <c r="J15" i="55"/>
  <c r="J30" i="55"/>
  <c r="J18" i="55"/>
  <c r="J28" i="55"/>
  <c r="J5" i="55"/>
  <c r="J23" i="55"/>
  <c r="J3" i="55"/>
  <c r="J33" i="55"/>
  <c r="J13" i="55"/>
  <c r="J36" i="55"/>
  <c r="J34" i="55"/>
  <c r="J4" i="55"/>
  <c r="J9" i="55"/>
  <c r="J8" i="55"/>
  <c r="J6" i="55"/>
  <c r="J11" i="55"/>
  <c r="J10" i="55"/>
  <c r="J7" i="55"/>
  <c r="J12" i="55"/>
  <c r="K37" i="55" l="1"/>
  <c r="K27" i="55"/>
  <c r="K17" i="55"/>
  <c r="K22" i="55"/>
  <c r="K20" i="55"/>
  <c r="K25" i="55"/>
  <c r="K26" i="55"/>
  <c r="K29" i="55"/>
  <c r="K21" i="55"/>
  <c r="K14" i="55"/>
  <c r="K4" i="55"/>
  <c r="K34" i="55"/>
  <c r="K7" i="55"/>
  <c r="K18" i="55"/>
  <c r="K3" i="55"/>
  <c r="K30" i="55"/>
  <c r="K15" i="55"/>
  <c r="K10" i="55"/>
  <c r="K9" i="55"/>
  <c r="K11" i="55"/>
  <c r="K28" i="55"/>
  <c r="K5" i="55"/>
  <c r="K6" i="55"/>
  <c r="K35" i="55"/>
  <c r="K13" i="55"/>
  <c r="K36" i="55"/>
  <c r="K8" i="55"/>
  <c r="K23" i="55"/>
  <c r="K12" i="55"/>
  <c r="K33" i="55"/>
  <c r="D8" i="29" l="1"/>
  <c r="N13" i="43" l="1"/>
  <c r="B5" i="43"/>
  <c r="B6" i="43"/>
  <c r="B7" i="43"/>
  <c r="B4" i="43"/>
  <c r="H2" i="42"/>
  <c r="D2" i="42"/>
  <c r="B17" i="29"/>
  <c r="P4" i="43" l="1"/>
  <c r="P3" i="43"/>
  <c r="C4" i="43"/>
  <c r="C5" i="43"/>
  <c r="C6" i="43"/>
  <c r="C7" i="43"/>
  <c r="I23" i="29" l="1"/>
  <c r="I20" i="29"/>
  <c r="D4" i="33" s="1"/>
  <c r="D3" i="33"/>
  <c r="D7" i="33"/>
  <c r="D5" i="33"/>
  <c r="D6" i="33"/>
  <c r="G75" i="33" l="1"/>
  <c r="G76" i="33"/>
  <c r="G77" i="33"/>
  <c r="G78" i="33"/>
  <c r="G79" i="33"/>
  <c r="G80" i="33"/>
  <c r="G81" i="33"/>
  <c r="G82" i="33"/>
  <c r="G83" i="33"/>
  <c r="G84" i="33"/>
  <c r="G74" i="33"/>
  <c r="E3" i="33"/>
  <c r="E6" i="33"/>
  <c r="D11" i="29"/>
  <c r="E4" i="33"/>
  <c r="E7" i="33"/>
  <c r="E5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9" i="33" l="1"/>
  <c r="C12" i="33"/>
  <c r="C13" i="33"/>
  <c r="C8" i="33"/>
  <c r="C14" i="33"/>
  <c r="C11" i="33"/>
  <c r="C10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A16" i="33"/>
  <c r="A26" i="33"/>
  <c r="A4" i="33"/>
  <c r="C20" i="33" l="1"/>
  <c r="C22" i="33"/>
  <c r="C21" i="33"/>
  <c r="C23" i="33"/>
  <c r="C18" i="33"/>
  <c r="C24" i="33"/>
  <c r="C16" i="33"/>
  <c r="C15" i="33"/>
  <c r="C19" i="33"/>
  <c r="C17" i="33"/>
  <c r="D10" i="33"/>
  <c r="D15" i="33"/>
  <c r="B1" i="29"/>
  <c r="D12" i="33"/>
  <c r="D24" i="33"/>
  <c r="D14" i="33"/>
  <c r="D8" i="33"/>
  <c r="D18" i="33"/>
  <c r="D20" i="33"/>
  <c r="D11" i="33"/>
  <c r="D22" i="33"/>
  <c r="D19" i="33"/>
  <c r="D13" i="33"/>
  <c r="D23" i="33"/>
  <c r="D9" i="33"/>
  <c r="D17" i="33"/>
  <c r="D21" i="33"/>
  <c r="D16" i="33"/>
  <c r="D3" i="42" l="1"/>
  <c r="D10" i="43"/>
  <c r="C3" i="43" s="1"/>
  <c r="E9" i="33"/>
  <c r="E14" i="33"/>
  <c r="E16" i="33"/>
  <c r="E12" i="33"/>
  <c r="E11" i="33"/>
  <c r="E15" i="33"/>
  <c r="E8" i="33"/>
  <c r="E13" i="33"/>
  <c r="D10" i="29"/>
  <c r="E10" i="33"/>
  <c r="E16" i="59"/>
  <c r="E21" i="43"/>
  <c r="D7" i="43"/>
  <c r="D5" i="57"/>
  <c r="E23" i="57"/>
  <c r="E19" i="43"/>
  <c r="D6" i="43"/>
  <c r="E17" i="59"/>
  <c r="E21" i="57"/>
  <c r="D6" i="57"/>
  <c r="E24" i="57"/>
  <c r="E16" i="43"/>
  <c r="E20" i="57"/>
  <c r="E22" i="57"/>
  <c r="E17" i="43"/>
  <c r="E15" i="43"/>
  <c r="E18" i="59"/>
  <c r="E15" i="59"/>
  <c r="E19" i="57"/>
  <c r="D5" i="43"/>
  <c r="E16" i="57"/>
  <c r="E20" i="43"/>
  <c r="D7" i="57"/>
  <c r="E19" i="59"/>
  <c r="C4" i="42"/>
  <c r="E17" i="57"/>
  <c r="E18" i="43"/>
  <c r="E18" i="57"/>
  <c r="E15" i="57"/>
  <c r="D4" i="42" l="1"/>
  <c r="D17" i="59"/>
  <c r="D18" i="59"/>
  <c r="D16" i="59"/>
  <c r="D15" i="59"/>
  <c r="AF3" i="59"/>
  <c r="D19" i="59"/>
  <c r="D19" i="57"/>
  <c r="D20" i="57"/>
  <c r="D21" i="57"/>
  <c r="D22" i="57"/>
  <c r="D23" i="57"/>
  <c r="D24" i="57"/>
  <c r="D17" i="57"/>
  <c r="D18" i="57"/>
  <c r="AB3" i="57"/>
  <c r="D15" i="57"/>
  <c r="D16" i="57"/>
  <c r="D4" i="57"/>
  <c r="D18" i="43"/>
  <c r="AF3" i="43"/>
  <c r="D17" i="43"/>
  <c r="D16" i="43"/>
  <c r="D20" i="43"/>
  <c r="D21" i="43"/>
  <c r="D4" i="43"/>
  <c r="D19" i="43"/>
  <c r="D15" i="43"/>
  <c r="J18" i="59"/>
  <c r="G5" i="57"/>
  <c r="E5" i="57"/>
  <c r="J16" i="59"/>
  <c r="F17" i="57"/>
  <c r="E7" i="57"/>
  <c r="J17" i="59"/>
  <c r="E6" i="57"/>
  <c r="E4" i="57"/>
  <c r="F21" i="57"/>
  <c r="F16" i="57"/>
  <c r="G7" i="57"/>
  <c r="G4" i="57"/>
  <c r="AF4" i="59"/>
  <c r="AG4" i="59" s="1"/>
  <c r="F22" i="57"/>
  <c r="K5" i="43"/>
  <c r="AB4" i="57"/>
  <c r="F23" i="57"/>
  <c r="J15" i="59"/>
  <c r="F18" i="57"/>
  <c r="K6" i="43"/>
  <c r="E5" i="43"/>
  <c r="F24" i="57"/>
  <c r="G6" i="57"/>
  <c r="K4" i="43"/>
  <c r="F15" i="57"/>
  <c r="F19" i="57"/>
  <c r="AG3" i="59"/>
  <c r="K7" i="43"/>
  <c r="AC3" i="57"/>
  <c r="F20" i="57"/>
  <c r="J19" i="59"/>
  <c r="D2" i="33" l="1"/>
  <c r="J19" i="43"/>
  <c r="J18" i="43"/>
  <c r="H5" i="57"/>
  <c r="L5" i="43"/>
  <c r="AG3" i="43"/>
  <c r="AB5" i="57"/>
  <c r="H5" i="43"/>
  <c r="E7" i="43"/>
  <c r="AF5" i="59"/>
  <c r="J17" i="43"/>
  <c r="J21" i="43"/>
  <c r="H6" i="57"/>
  <c r="J15" i="43"/>
  <c r="H4" i="57"/>
  <c r="E6" i="43"/>
  <c r="AF6" i="59"/>
  <c r="J20" i="43"/>
  <c r="J16" i="43"/>
  <c r="E4" i="43"/>
  <c r="H7" i="57"/>
  <c r="AF4" i="43"/>
  <c r="AC4" i="57"/>
  <c r="AC5" i="57"/>
  <c r="K5" i="57" l="1"/>
  <c r="I5" i="57"/>
  <c r="J5" i="57"/>
  <c r="M5" i="43"/>
  <c r="J7" i="57"/>
  <c r="I7" i="57"/>
  <c r="K7" i="57"/>
  <c r="J6" i="57"/>
  <c r="K6" i="57"/>
  <c r="I6" i="57"/>
  <c r="K4" i="57"/>
  <c r="J4" i="57"/>
  <c r="I4" i="57"/>
  <c r="AF7" i="59"/>
  <c r="AB6" i="57"/>
  <c r="AG6" i="59"/>
  <c r="AG5" i="59"/>
  <c r="AG7" i="59"/>
  <c r="AF8" i="59"/>
  <c r="AG8" i="59"/>
  <c r="AF9" i="59"/>
  <c r="AG9" i="59"/>
  <c r="AF10" i="59"/>
  <c r="AF11" i="59"/>
  <c r="AG10" i="59"/>
  <c r="AG11" i="59"/>
  <c r="AF12" i="59"/>
  <c r="AG12" i="59"/>
  <c r="AF13" i="59"/>
  <c r="AG13" i="59"/>
  <c r="AF14" i="59"/>
  <c r="AF15" i="59"/>
  <c r="AG14" i="59"/>
  <c r="AF16" i="59"/>
  <c r="AG15" i="59"/>
  <c r="AG16" i="59"/>
  <c r="AF17" i="59"/>
  <c r="AG17" i="59"/>
  <c r="AF18" i="59"/>
  <c r="AF19" i="59"/>
  <c r="AG18" i="59"/>
  <c r="AG19" i="59"/>
  <c r="AF20" i="59"/>
  <c r="AF21" i="59"/>
  <c r="AG20" i="59"/>
  <c r="AG21" i="59"/>
  <c r="AF22" i="59"/>
  <c r="AF23" i="59"/>
  <c r="AG22" i="59"/>
  <c r="E33" i="33" l="1"/>
  <c r="E27" i="33"/>
  <c r="E36" i="33"/>
  <c r="E38" i="33"/>
  <c r="E39" i="33"/>
  <c r="E40" i="33"/>
  <c r="E35" i="33"/>
  <c r="E29" i="33"/>
  <c r="E30" i="33"/>
  <c r="E32" i="33"/>
  <c r="E31" i="33"/>
  <c r="E34" i="33"/>
  <c r="E26" i="33"/>
  <c r="E37" i="33"/>
  <c r="E25" i="33"/>
  <c r="E28" i="33"/>
  <c r="AC6" i="57"/>
  <c r="L4" i="43"/>
  <c r="AG4" i="43"/>
  <c r="E23" i="33"/>
  <c r="AG23" i="59"/>
  <c r="E21" i="33"/>
  <c r="E18" i="33"/>
  <c r="AB7" i="57"/>
  <c r="E17" i="33"/>
  <c r="E22" i="33"/>
  <c r="AC7" i="57"/>
  <c r="H7" i="43"/>
  <c r="L7" i="43"/>
  <c r="E24" i="33"/>
  <c r="H4" i="43"/>
  <c r="L6" i="43"/>
  <c r="E20" i="33"/>
  <c r="H6" i="43"/>
  <c r="AF5" i="43"/>
  <c r="E19" i="33"/>
  <c r="M6" i="43" l="1"/>
  <c r="N4" i="43"/>
  <c r="O4" i="43"/>
  <c r="M4" i="43"/>
  <c r="M7" i="43"/>
  <c r="O6" i="43"/>
  <c r="N6" i="43"/>
  <c r="O7" i="43"/>
  <c r="N7" i="43"/>
  <c r="N5" i="43"/>
  <c r="O5" i="43"/>
  <c r="AB8" i="57"/>
  <c r="AF6" i="43"/>
  <c r="AG5" i="43"/>
  <c r="AC8" i="57"/>
  <c r="N41" i="33" l="1"/>
  <c r="AG6" i="43"/>
  <c r="AB9" i="57"/>
  <c r="AF7" i="43"/>
  <c r="AF8" i="43"/>
  <c r="AC9" i="57"/>
  <c r="N25" i="33" l="1"/>
  <c r="F4" i="57" l="1" a="1"/>
  <c r="D27" i="29"/>
  <c r="D28" i="29"/>
  <c r="AG8" i="43"/>
  <c r="C31" i="29"/>
  <c r="D31" i="29" s="1"/>
  <c r="AG7" i="43"/>
  <c r="AB10" i="57"/>
  <c r="C30" i="29"/>
  <c r="AF9" i="43"/>
  <c r="AG9" i="43" s="1"/>
  <c r="AF10" i="43"/>
  <c r="AG10" i="43"/>
  <c r="AF11" i="43"/>
  <c r="AG11" i="43" s="1"/>
  <c r="AF12" i="43"/>
  <c r="AC10" i="57"/>
  <c r="AB11" i="57"/>
  <c r="AF13" i="43"/>
  <c r="AG12" i="43"/>
  <c r="AB12" i="57"/>
  <c r="AC11" i="57"/>
  <c r="AG13" i="43"/>
  <c r="AF14" i="43"/>
  <c r="AC12" i="57"/>
  <c r="AB13" i="57"/>
  <c r="AG14" i="43"/>
  <c r="AF15" i="43"/>
  <c r="AB14" i="57"/>
  <c r="AC13" i="57"/>
  <c r="AF16" i="43"/>
  <c r="AG15" i="43"/>
  <c r="AB15" i="57"/>
  <c r="AC14" i="57"/>
  <c r="AF17" i="43"/>
  <c r="AG16" i="43"/>
  <c r="AB16" i="57"/>
  <c r="AC15" i="57"/>
  <c r="AF18" i="43"/>
  <c r="AG17" i="43"/>
  <c r="AB17" i="57"/>
  <c r="AC16" i="57"/>
  <c r="AG18" i="43"/>
  <c r="AF19" i="43"/>
  <c r="AC17" i="57"/>
  <c r="AB18" i="57"/>
  <c r="AF20" i="43"/>
  <c r="AG19" i="43"/>
  <c r="AC18" i="57"/>
  <c r="AB19" i="57"/>
  <c r="AF21" i="43"/>
  <c r="AG20" i="43"/>
  <c r="AB20" i="57"/>
  <c r="AC19" i="57"/>
  <c r="AF22" i="43"/>
  <c r="AG21" i="43"/>
  <c r="AB21" i="57"/>
  <c r="AC20" i="57"/>
  <c r="AF23" i="43"/>
  <c r="AG22" i="43"/>
  <c r="AB22" i="57"/>
  <c r="AC21" i="57"/>
  <c r="AG23" i="43"/>
  <c r="AF24" i="43"/>
  <c r="AB23" i="57"/>
  <c r="AC22" i="57"/>
  <c r="AG24" i="43"/>
  <c r="AF25" i="43"/>
  <c r="AB24" i="57"/>
  <c r="AC23" i="57"/>
  <c r="AG25" i="43"/>
  <c r="AF26" i="43"/>
  <c r="AC24" i="57"/>
  <c r="AB25" i="57"/>
  <c r="AF27" i="43"/>
  <c r="AG26" i="43"/>
  <c r="AC25" i="57"/>
  <c r="AB26" i="57"/>
  <c r="AG27" i="43"/>
  <c r="AF28" i="43"/>
  <c r="AB27" i="57"/>
  <c r="AC26" i="57"/>
  <c r="AF29" i="43"/>
  <c r="AG28" i="43"/>
  <c r="AB28" i="57"/>
  <c r="AC27" i="57"/>
  <c r="AG29" i="43"/>
  <c r="AF30" i="43"/>
  <c r="AC28" i="57"/>
  <c r="AB29" i="57"/>
  <c r="AF31" i="43"/>
  <c r="AG30" i="43"/>
  <c r="AB30" i="57"/>
  <c r="AC29" i="57"/>
  <c r="AG31" i="43"/>
  <c r="AF32" i="43"/>
  <c r="AB31" i="57"/>
  <c r="AC30" i="57"/>
  <c r="AF33" i="43"/>
  <c r="AG32" i="43"/>
  <c r="AC31" i="57"/>
  <c r="AB32" i="57"/>
  <c r="AG33" i="43"/>
  <c r="AF34" i="43"/>
  <c r="AC32" i="57"/>
  <c r="AB33" i="57"/>
  <c r="AF35" i="43"/>
  <c r="AG34" i="43"/>
  <c r="AB34" i="57"/>
  <c r="AC33" i="57"/>
  <c r="AG35" i="43"/>
  <c r="AF36" i="43"/>
  <c r="AC34" i="57"/>
  <c r="AB35" i="57"/>
  <c r="AG36" i="43"/>
  <c r="AF37" i="43"/>
  <c r="AB36" i="57"/>
  <c r="AC35" i="57"/>
  <c r="AG37" i="43"/>
  <c r="AF38" i="43"/>
  <c r="AC36" i="57"/>
  <c r="AB37" i="57"/>
  <c r="AG38" i="43"/>
  <c r="AF39" i="43"/>
  <c r="AB38" i="57"/>
  <c r="AC37" i="57"/>
  <c r="AF40" i="43"/>
  <c r="AG39" i="43"/>
  <c r="AB39" i="57"/>
  <c r="AC38" i="57"/>
  <c r="AF41" i="43"/>
  <c r="AG40" i="43"/>
  <c r="AC39" i="57"/>
  <c r="AB40" i="57"/>
  <c r="AF42" i="43"/>
  <c r="AG41" i="43"/>
  <c r="AB41" i="57"/>
  <c r="AC40" i="57"/>
  <c r="AF43" i="43"/>
  <c r="AG42" i="43"/>
  <c r="AB42" i="57"/>
  <c r="AC41" i="57"/>
  <c r="AF44" i="43"/>
  <c r="AG43" i="43"/>
  <c r="AC42" i="57"/>
  <c r="AB43" i="57"/>
  <c r="AG44" i="43"/>
  <c r="AF45" i="43"/>
  <c r="AB44" i="57"/>
  <c r="AC43" i="57"/>
  <c r="AF46" i="43"/>
  <c r="AG45" i="43"/>
  <c r="AC44" i="57"/>
  <c r="AB45" i="57"/>
  <c r="AG46" i="43"/>
  <c r="AF47" i="43"/>
  <c r="AC45" i="57"/>
  <c r="AB46" i="57"/>
  <c r="AF48" i="43"/>
  <c r="AG47" i="43"/>
  <c r="AC46" i="57"/>
  <c r="AB47" i="57"/>
  <c r="AF49" i="43"/>
  <c r="AG48" i="43"/>
  <c r="AB48" i="57"/>
  <c r="AC47" i="57"/>
  <c r="AF50" i="43"/>
  <c r="AG49" i="43"/>
  <c r="AC48" i="57"/>
  <c r="AB49" i="57"/>
  <c r="AF51" i="43"/>
  <c r="AG50" i="43"/>
  <c r="AC49" i="57"/>
  <c r="AB50" i="57"/>
  <c r="AG51" i="43"/>
  <c r="AF52" i="43"/>
  <c r="AC50" i="57"/>
  <c r="AB51" i="57"/>
  <c r="AF53" i="43"/>
  <c r="AG52" i="43"/>
  <c r="AC51" i="57"/>
  <c r="AB52" i="57"/>
  <c r="AG53" i="43"/>
  <c r="AF54" i="43"/>
  <c r="AC52" i="57"/>
  <c r="AB53" i="57"/>
  <c r="AG54" i="43"/>
  <c r="AF55" i="43"/>
  <c r="AB54" i="57"/>
  <c r="AC53" i="57"/>
  <c r="AG55" i="43"/>
  <c r="AF56" i="43"/>
  <c r="AB55" i="57"/>
  <c r="AC54" i="57"/>
  <c r="AF57" i="43"/>
  <c r="AG56" i="43"/>
  <c r="AC55" i="57"/>
  <c r="AB56" i="57"/>
  <c r="AF58" i="43"/>
  <c r="AG57" i="43"/>
  <c r="AB57" i="57"/>
  <c r="AC56" i="57"/>
  <c r="AF59" i="43"/>
  <c r="AG58" i="43"/>
  <c r="AB58" i="57"/>
  <c r="AC57" i="57"/>
  <c r="AF60" i="43"/>
  <c r="AG59" i="43"/>
  <c r="AB59" i="57"/>
  <c r="AC58" i="57"/>
  <c r="AF61" i="43"/>
  <c r="AG60" i="43"/>
  <c r="AC59" i="57"/>
  <c r="AB60" i="57"/>
  <c r="AF62" i="43"/>
  <c r="AG61" i="43"/>
  <c r="AC60" i="57"/>
  <c r="AB61" i="57"/>
  <c r="AG62" i="43"/>
  <c r="AF63" i="43"/>
  <c r="AB62" i="57"/>
  <c r="AC61" i="57"/>
  <c r="AG63" i="43"/>
  <c r="AF64" i="43"/>
  <c r="AC62" i="57"/>
  <c r="AB63" i="57"/>
  <c r="AG64" i="43"/>
  <c r="AF65" i="43"/>
  <c r="AB64" i="57"/>
  <c r="AC63" i="57"/>
  <c r="AC64" i="57"/>
  <c r="AB65" i="57"/>
  <c r="AB66" i="57"/>
  <c r="AC65" i="57"/>
  <c r="AC66" i="57"/>
  <c r="AB67" i="57"/>
  <c r="AC67" i="57"/>
  <c r="AB68" i="57"/>
  <c r="AC68" i="57"/>
  <c r="AB69" i="57"/>
  <c r="AC69" i="57"/>
  <c r="AB70" i="57"/>
  <c r="AC70" i="57"/>
  <c r="AB71" i="57"/>
  <c r="AC71" i="57"/>
  <c r="AB72" i="57"/>
  <c r="AC72" i="57"/>
  <c r="AB73" i="57"/>
  <c r="AC73" i="57"/>
  <c r="AB74" i="57"/>
  <c r="AC74" i="57"/>
  <c r="AB75" i="57"/>
  <c r="AB76" i="57"/>
  <c r="AC75" i="57"/>
  <c r="AC76" i="57"/>
  <c r="AB77" i="57"/>
  <c r="AB78" i="57"/>
  <c r="AC77" i="57"/>
  <c r="AB79" i="57"/>
  <c r="AC78" i="57"/>
  <c r="AB80" i="57"/>
  <c r="AC79" i="57"/>
  <c r="AB81" i="57"/>
  <c r="AC80" i="57"/>
  <c r="AC81" i="57"/>
  <c r="AB82" i="57"/>
  <c r="AB83" i="57"/>
  <c r="AC82" i="57"/>
  <c r="AC83" i="57"/>
  <c r="AB84" i="57"/>
  <c r="AC84" i="57"/>
  <c r="AB85" i="57"/>
  <c r="AB86" i="57"/>
  <c r="AC85" i="57"/>
  <c r="AC86" i="57"/>
  <c r="AB87" i="57"/>
  <c r="AB88" i="57"/>
  <c r="AC87" i="57"/>
  <c r="AB89" i="57"/>
  <c r="AC88" i="57"/>
  <c r="AB90" i="57"/>
  <c r="AC89" i="57"/>
  <c r="AB91" i="57"/>
  <c r="AC90" i="57"/>
  <c r="AB92" i="57"/>
  <c r="AC91" i="57"/>
  <c r="AB93" i="57"/>
  <c r="AC92" i="57"/>
  <c r="AB94" i="57"/>
  <c r="AC93" i="57"/>
  <c r="AC94" i="57"/>
  <c r="AB95" i="57"/>
  <c r="AB96" i="57"/>
  <c r="AC95" i="57"/>
  <c r="AB97" i="57"/>
  <c r="AC96" i="57"/>
  <c r="AB98" i="57"/>
  <c r="AC97" i="57"/>
  <c r="AB99" i="57"/>
  <c r="AC98" i="57"/>
  <c r="AB100" i="57"/>
  <c r="AC99" i="57"/>
  <c r="AC100" i="57"/>
  <c r="AB101" i="57"/>
  <c r="AB102" i="57"/>
  <c r="AC101" i="57"/>
  <c r="AC102" i="57"/>
  <c r="AB103" i="57"/>
  <c r="AB104" i="57"/>
  <c r="AC103" i="57"/>
  <c r="AB105" i="57"/>
  <c r="AC104" i="57"/>
  <c r="AC105" i="57"/>
  <c r="AB106" i="57"/>
  <c r="AB107" i="57"/>
  <c r="AC106" i="57"/>
  <c r="AC107" i="57"/>
  <c r="AB108" i="57"/>
  <c r="AC108" i="57"/>
  <c r="AB109" i="57"/>
  <c r="AC109" i="57"/>
  <c r="AB110" i="57"/>
  <c r="AB111" i="57"/>
  <c r="AC110" i="57"/>
  <c r="AB112" i="57"/>
  <c r="AC111" i="57"/>
  <c r="AC112" i="57"/>
  <c r="AB113" i="57"/>
  <c r="AB114" i="57"/>
  <c r="AC113" i="57"/>
  <c r="AB115" i="57"/>
  <c r="AC114" i="57"/>
  <c r="AB116" i="57"/>
  <c r="AC115" i="57"/>
  <c r="AC116" i="57"/>
  <c r="AB117" i="57"/>
  <c r="AC117" i="57"/>
  <c r="AB118" i="57"/>
  <c r="AC118" i="57"/>
  <c r="AB119" i="57"/>
  <c r="AB120" i="57"/>
  <c r="AC119" i="57"/>
  <c r="AC120" i="57"/>
  <c r="AB121" i="57"/>
  <c r="AB122" i="57"/>
  <c r="AC121" i="57"/>
  <c r="AC122" i="57"/>
  <c r="AB123" i="57"/>
  <c r="AC123" i="57"/>
  <c r="AB124" i="57"/>
  <c r="AC124" i="57" s="1"/>
  <c r="AG65" i="43"/>
  <c r="D30" i="29"/>
  <c r="D21" i="29"/>
  <c r="I22" i="29" l="1"/>
  <c r="E3" i="42"/>
  <c r="E3" i="58"/>
  <c r="H3" i="42"/>
  <c r="D3" i="43"/>
  <c r="H3" i="58"/>
  <c r="D3" i="59"/>
  <c r="D3" i="57"/>
  <c r="E4" i="42"/>
  <c r="F3" i="42"/>
  <c r="F3" i="58"/>
  <c r="E3" i="43"/>
  <c r="K3" i="43"/>
  <c r="K3" i="59"/>
  <c r="E3" i="59"/>
  <c r="G3" i="57"/>
  <c r="E3" i="57"/>
  <c r="H3" i="57" s="1"/>
  <c r="C5" i="42"/>
  <c r="F4" i="42"/>
  <c r="G3" i="42"/>
  <c r="G3" i="58"/>
  <c r="H3" i="43"/>
  <c r="L3" i="43"/>
  <c r="H3" i="59"/>
  <c r="L3" i="59"/>
  <c r="E5" i="42"/>
  <c r="G4" i="42"/>
  <c r="F5" i="42"/>
  <c r="C6" i="42"/>
  <c r="G5" i="42"/>
  <c r="E6" i="42"/>
  <c r="C7" i="42"/>
  <c r="F6" i="42"/>
  <c r="E7" i="42"/>
  <c r="G6" i="42"/>
  <c r="F7" i="42"/>
  <c r="C8" i="42"/>
  <c r="G7" i="42"/>
  <c r="E8" i="42"/>
  <c r="C9" i="42"/>
  <c r="F8" i="42"/>
  <c r="E9" i="42"/>
  <c r="G8" i="42"/>
  <c r="F9" i="42"/>
  <c r="C10" i="42"/>
  <c r="G9" i="42"/>
  <c r="E10" i="42"/>
  <c r="F10" i="42"/>
  <c r="C11" i="42"/>
  <c r="G10" i="42"/>
  <c r="E11" i="42"/>
  <c r="F11" i="42"/>
  <c r="C12" i="42"/>
  <c r="G11" i="42"/>
  <c r="E12" i="42"/>
  <c r="F12" i="42"/>
  <c r="G12" i="42"/>
  <c r="D12" i="42" l="1"/>
  <c r="D11" i="42"/>
  <c r="D10" i="42"/>
  <c r="D9" i="42"/>
  <c r="D8" i="42"/>
  <c r="D7" i="42"/>
  <c r="D6" i="42"/>
  <c r="N3" i="59"/>
  <c r="M3" i="59"/>
  <c r="O3" i="59"/>
  <c r="N3" i="43"/>
  <c r="O3" i="43"/>
  <c r="M3" i="43"/>
  <c r="D5" i="42"/>
  <c r="I3" i="57"/>
  <c r="K3" i="57"/>
  <c r="J3" i="57"/>
  <c r="R3" i="42"/>
  <c r="U13" i="59" a="1"/>
  <c r="U9" i="59" a="1"/>
  <c r="U3" i="59" a="1"/>
  <c r="P3" i="57" a="1"/>
  <c r="P9" i="57" a="1"/>
  <c r="S3" i="59" a="1"/>
  <c r="T9" i="43" a="1"/>
  <c r="T3" i="43" a="1"/>
  <c r="S3" i="43" a="1"/>
  <c r="U9" i="43" a="1"/>
  <c r="U3" i="43" a="1"/>
  <c r="U13" i="43" a="1"/>
  <c r="S3" i="42"/>
  <c r="R4" i="42"/>
  <c r="Q3" i="57" a="1"/>
  <c r="Q13" i="57" a="1"/>
  <c r="Q9" i="57" a="1"/>
  <c r="T9" i="59" a="1"/>
  <c r="T3" i="59" a="1"/>
  <c r="O3" i="57" a="1"/>
  <c r="T3" i="42"/>
  <c r="S4" i="42"/>
  <c r="R5" i="42"/>
  <c r="T4" i="42"/>
  <c r="S5" i="42"/>
  <c r="R6" i="42"/>
  <c r="T5" i="42"/>
  <c r="R7" i="42"/>
  <c r="S6" i="42"/>
  <c r="S7" i="42"/>
  <c r="R8" i="42"/>
  <c r="T6" i="42"/>
  <c r="T7" i="42"/>
  <c r="S8" i="42"/>
  <c r="R9" i="42"/>
  <c r="T8" i="42"/>
  <c r="R10" i="42"/>
  <c r="S9" i="42"/>
  <c r="R11" i="42"/>
  <c r="S10" i="42"/>
  <c r="T9" i="42"/>
  <c r="R12" i="42"/>
  <c r="S11" i="42"/>
  <c r="T10" i="42"/>
  <c r="R13" i="42"/>
  <c r="S12" i="42"/>
  <c r="T11" i="42"/>
  <c r="S13" i="42"/>
  <c r="R14" i="42"/>
  <c r="T12" i="42"/>
  <c r="T13" i="42"/>
  <c r="S14" i="42"/>
  <c r="R15" i="42"/>
  <c r="T14" i="42"/>
  <c r="R16" i="42"/>
  <c r="S15" i="42"/>
  <c r="R17" i="42"/>
  <c r="S16" i="42"/>
  <c r="T15" i="42"/>
  <c r="R18" i="42"/>
  <c r="S17" i="42"/>
  <c r="T16" i="42"/>
  <c r="R19" i="42"/>
  <c r="S18" i="42"/>
  <c r="T17" i="42"/>
  <c r="R20" i="42"/>
  <c r="S19" i="42"/>
  <c r="T18" i="42"/>
  <c r="R21" i="42"/>
  <c r="S20" i="42"/>
  <c r="T19" i="42"/>
  <c r="S21" i="42"/>
  <c r="R22" i="42"/>
  <c r="T20" i="42"/>
  <c r="T21" i="42"/>
  <c r="S22" i="42"/>
  <c r="R23" i="42"/>
  <c r="T22" i="42"/>
  <c r="R24" i="42"/>
  <c r="S23" i="42"/>
  <c r="S24" i="42"/>
  <c r="R25" i="42"/>
  <c r="T23" i="42"/>
  <c r="T24" i="42"/>
  <c r="R26" i="42"/>
  <c r="S25" i="42"/>
  <c r="R27" i="42"/>
  <c r="S26" i="42"/>
  <c r="T25" i="42"/>
  <c r="R28" i="42"/>
  <c r="S27" i="42"/>
  <c r="T26" i="42"/>
  <c r="R29" i="42"/>
  <c r="S28" i="42"/>
  <c r="T27" i="42"/>
  <c r="S29" i="42"/>
  <c r="R30" i="42"/>
  <c r="T28" i="42"/>
  <c r="T29" i="42"/>
  <c r="S30" i="42"/>
  <c r="R31" i="42"/>
  <c r="T30" i="42"/>
  <c r="R32" i="42"/>
  <c r="S31" i="42"/>
  <c r="R33" i="42"/>
  <c r="S32" i="42"/>
  <c r="T31" i="42"/>
  <c r="R34" i="42"/>
  <c r="S33" i="42"/>
  <c r="T32" i="42"/>
  <c r="R35" i="42"/>
  <c r="S34" i="42"/>
  <c r="T33" i="42"/>
  <c r="S35" i="42"/>
  <c r="R36" i="42"/>
  <c r="T34" i="42"/>
  <c r="T35" i="42"/>
  <c r="R37" i="42"/>
  <c r="S36" i="42"/>
  <c r="S37" i="42"/>
  <c r="R38" i="42"/>
  <c r="T36" i="42"/>
  <c r="T37" i="42"/>
  <c r="S38" i="42"/>
  <c r="R39" i="42"/>
  <c r="T38" i="42"/>
  <c r="R40" i="42"/>
  <c r="S39" i="42"/>
  <c r="R41" i="42"/>
  <c r="S40" i="42"/>
  <c r="T39" i="42"/>
  <c r="R42" i="42"/>
  <c r="S41" i="42"/>
  <c r="T40" i="42"/>
  <c r="R43" i="42"/>
  <c r="S42" i="42"/>
  <c r="T41" i="42"/>
  <c r="R44" i="42"/>
  <c r="S43" i="42"/>
  <c r="T42" i="42"/>
  <c r="R45" i="42"/>
  <c r="S44" i="42"/>
  <c r="T43" i="42"/>
  <c r="S45" i="42"/>
  <c r="R46" i="42"/>
  <c r="T44" i="42"/>
  <c r="T45" i="42"/>
  <c r="S46" i="42"/>
  <c r="R47" i="42"/>
  <c r="T46" i="42"/>
  <c r="R48" i="42"/>
  <c r="S47" i="42"/>
  <c r="R49" i="42"/>
  <c r="S48" i="42"/>
  <c r="T47" i="42"/>
  <c r="R50" i="42"/>
  <c r="S49" i="42"/>
  <c r="T48" i="42"/>
  <c r="R51" i="42"/>
  <c r="S50" i="42"/>
  <c r="T49" i="42"/>
  <c r="R52" i="42"/>
  <c r="S51" i="42"/>
  <c r="T50" i="42"/>
  <c r="R53" i="42"/>
  <c r="S52" i="42"/>
  <c r="T51" i="42"/>
  <c r="S53" i="42"/>
  <c r="R54" i="42"/>
  <c r="T52" i="42"/>
  <c r="T53" i="42"/>
  <c r="S54" i="42"/>
  <c r="R55" i="42"/>
  <c r="T54" i="42"/>
  <c r="R56" i="42"/>
  <c r="S55" i="42"/>
  <c r="R57" i="42"/>
  <c r="S56" i="42"/>
  <c r="T55" i="42"/>
  <c r="R58" i="42"/>
  <c r="S57" i="42"/>
  <c r="T56" i="42"/>
  <c r="R59" i="42"/>
  <c r="S58" i="42"/>
  <c r="T57" i="42"/>
  <c r="R60" i="42"/>
  <c r="S59" i="42"/>
  <c r="T58" i="42"/>
  <c r="R61" i="42"/>
  <c r="S60" i="42"/>
  <c r="T59" i="42"/>
  <c r="S61" i="42"/>
  <c r="R62" i="42"/>
  <c r="T60" i="42"/>
  <c r="T61" i="42"/>
  <c r="S62" i="42"/>
  <c r="R63" i="42"/>
  <c r="T62" i="42"/>
  <c r="R64" i="42"/>
  <c r="S63" i="42"/>
  <c r="R65" i="42"/>
  <c r="S64" i="42"/>
  <c r="T63" i="42"/>
  <c r="R66" i="42"/>
  <c r="S65" i="42"/>
  <c r="T64" i="42"/>
  <c r="R67" i="42"/>
  <c r="S66" i="42"/>
  <c r="T65" i="42"/>
  <c r="R68" i="42"/>
  <c r="S67" i="42"/>
  <c r="T66" i="42"/>
  <c r="R69" i="42"/>
  <c r="S68" i="42"/>
  <c r="T67" i="42"/>
  <c r="S69" i="42"/>
  <c r="R70" i="42"/>
  <c r="T68" i="42"/>
  <c r="T69" i="42"/>
  <c r="S70" i="42"/>
  <c r="R71" i="42"/>
  <c r="T70" i="42"/>
  <c r="R72" i="42"/>
  <c r="S71" i="42"/>
  <c r="R73" i="42"/>
  <c r="S72" i="42"/>
  <c r="T71" i="42"/>
  <c r="R74" i="42"/>
  <c r="S73" i="42"/>
  <c r="T72" i="42"/>
  <c r="R75" i="42"/>
  <c r="S74" i="42"/>
  <c r="T73" i="42"/>
  <c r="R76" i="42"/>
  <c r="S75" i="42"/>
  <c r="T74" i="42"/>
  <c r="R77" i="42"/>
  <c r="S76" i="42"/>
  <c r="T75" i="42"/>
  <c r="S77" i="42"/>
  <c r="R78" i="42"/>
  <c r="T76" i="42"/>
  <c r="T77" i="42"/>
  <c r="S78" i="42"/>
  <c r="R79" i="42"/>
  <c r="T78" i="42"/>
  <c r="R80" i="42"/>
  <c r="S79" i="42"/>
  <c r="R81" i="42"/>
  <c r="S80" i="42"/>
  <c r="T79" i="42"/>
  <c r="R82" i="42"/>
  <c r="S81" i="42"/>
  <c r="T80" i="42"/>
  <c r="S82" i="42"/>
  <c r="R83" i="42"/>
  <c r="T81" i="42"/>
  <c r="T82" i="42"/>
  <c r="R84" i="42"/>
  <c r="S83" i="42"/>
  <c r="R85" i="42"/>
  <c r="S84" i="42"/>
  <c r="T83" i="42"/>
  <c r="R86" i="42"/>
  <c r="S85" i="42"/>
  <c r="T84" i="42"/>
  <c r="S86" i="42"/>
  <c r="R87" i="42"/>
  <c r="T85" i="42"/>
  <c r="T86" i="42"/>
  <c r="R88" i="42"/>
  <c r="S87" i="42"/>
  <c r="S88" i="42"/>
  <c r="R89" i="42"/>
  <c r="T87" i="42"/>
  <c r="T88" i="42"/>
  <c r="R90" i="42"/>
  <c r="S89" i="42"/>
  <c r="R91" i="42"/>
  <c r="S90" i="42"/>
  <c r="T89" i="42"/>
  <c r="S91" i="42"/>
  <c r="R92" i="42"/>
  <c r="T90" i="42"/>
  <c r="T91" i="42"/>
  <c r="R93" i="42"/>
  <c r="S92" i="42"/>
  <c r="R94" i="42"/>
  <c r="S93" i="42"/>
  <c r="T92" i="42"/>
  <c r="S94" i="42"/>
  <c r="R95" i="42"/>
  <c r="T93" i="42"/>
  <c r="T94" i="42"/>
  <c r="R96" i="42"/>
  <c r="S95" i="42"/>
  <c r="R97" i="42"/>
  <c r="S96" i="42"/>
  <c r="T95" i="42"/>
  <c r="R98" i="42"/>
  <c r="S97" i="42"/>
  <c r="T96" i="42"/>
  <c r="R99" i="42"/>
  <c r="S98" i="42"/>
  <c r="T97" i="42"/>
  <c r="R100" i="42"/>
  <c r="S99" i="42"/>
  <c r="T98" i="42"/>
  <c r="R101" i="42"/>
  <c r="S100" i="42"/>
  <c r="T99" i="42"/>
  <c r="S101" i="42"/>
  <c r="R102" i="42"/>
  <c r="T100" i="42"/>
  <c r="T101" i="42"/>
  <c r="S102" i="42"/>
  <c r="R103" i="42"/>
  <c r="T102" i="42"/>
  <c r="R104" i="42"/>
  <c r="S103" i="42"/>
  <c r="R105" i="42"/>
  <c r="S104" i="42"/>
  <c r="T103" i="42"/>
  <c r="R106" i="42"/>
  <c r="S105" i="42"/>
  <c r="T104" i="42"/>
  <c r="R107" i="42"/>
  <c r="S106" i="42"/>
  <c r="T105" i="42"/>
  <c r="S107" i="42"/>
  <c r="R108" i="42"/>
  <c r="T106" i="42"/>
  <c r="T107" i="42"/>
  <c r="R109" i="42"/>
  <c r="S108" i="42"/>
  <c r="R110" i="42"/>
  <c r="S109" i="42"/>
  <c r="T108" i="42"/>
  <c r="S110" i="42"/>
  <c r="R111" i="42"/>
  <c r="T109" i="42"/>
  <c r="T110" i="42"/>
  <c r="R112" i="42"/>
  <c r="S111" i="42"/>
  <c r="R113" i="42"/>
  <c r="S112" i="42"/>
  <c r="T111" i="42"/>
  <c r="R114" i="42"/>
  <c r="S113" i="42"/>
  <c r="T112" i="42"/>
  <c r="S114" i="42"/>
  <c r="R115" i="42"/>
  <c r="T113" i="42"/>
  <c r="T114" i="42"/>
  <c r="R116" i="42"/>
  <c r="S115" i="42"/>
  <c r="R117" i="42"/>
  <c r="S116" i="42"/>
  <c r="T115" i="42"/>
  <c r="R118" i="42"/>
  <c r="S117" i="42"/>
  <c r="T116" i="42"/>
  <c r="S118" i="42"/>
  <c r="R119" i="42"/>
  <c r="T117" i="42"/>
  <c r="T118" i="42"/>
  <c r="R120" i="42"/>
  <c r="S119" i="42"/>
  <c r="S120" i="42"/>
  <c r="R121" i="42"/>
  <c r="T119" i="42"/>
  <c r="T120" i="42"/>
  <c r="R122" i="42"/>
  <c r="S121" i="42"/>
  <c r="R123" i="42"/>
  <c r="S122" i="42"/>
  <c r="T121" i="42"/>
  <c r="R124" i="42"/>
  <c r="S123" i="42"/>
  <c r="T122" i="42"/>
  <c r="R125" i="42"/>
  <c r="S124" i="42"/>
  <c r="T123" i="42"/>
  <c r="R126" i="42"/>
  <c r="S125" i="42"/>
  <c r="T124" i="42"/>
  <c r="S126" i="42"/>
  <c r="R127" i="42"/>
  <c r="T125" i="42"/>
  <c r="T126" i="42"/>
  <c r="R128" i="42"/>
  <c r="S127" i="42"/>
  <c r="R129" i="42"/>
  <c r="S128" i="42"/>
  <c r="T127" i="42"/>
  <c r="R130" i="42"/>
  <c r="S129" i="42"/>
  <c r="T128" i="42"/>
  <c r="R131" i="42"/>
  <c r="S130" i="42"/>
  <c r="T129" i="42"/>
  <c r="R132" i="42"/>
  <c r="S131" i="42"/>
  <c r="T130" i="42"/>
  <c r="R133" i="42"/>
  <c r="S132" i="42"/>
  <c r="T131" i="42"/>
  <c r="S133" i="42"/>
  <c r="R134" i="42"/>
  <c r="T132" i="42"/>
  <c r="T133" i="42"/>
  <c r="S134" i="42"/>
  <c r="R135" i="42"/>
  <c r="T134" i="42"/>
  <c r="R136" i="42"/>
  <c r="S135" i="42"/>
  <c r="R137" i="42"/>
  <c r="S136" i="42"/>
  <c r="T135" i="42"/>
  <c r="R138" i="42"/>
  <c r="S137" i="42"/>
  <c r="T136" i="42"/>
  <c r="R139" i="42"/>
  <c r="S138" i="42"/>
  <c r="T137" i="42"/>
  <c r="S139" i="42"/>
  <c r="R140" i="42"/>
  <c r="T138" i="42"/>
  <c r="T139" i="42"/>
  <c r="R141" i="42"/>
  <c r="S140" i="42"/>
  <c r="R142" i="42"/>
  <c r="S141" i="42"/>
  <c r="T140" i="42"/>
  <c r="S142" i="42"/>
  <c r="R143" i="42"/>
  <c r="T141" i="42"/>
  <c r="T142" i="42"/>
  <c r="R144" i="42"/>
  <c r="S143" i="42"/>
  <c r="R145" i="42"/>
  <c r="S144" i="42"/>
  <c r="T143" i="42"/>
  <c r="R146" i="42"/>
  <c r="S145" i="42"/>
  <c r="T144" i="42"/>
  <c r="S146" i="42"/>
  <c r="R147" i="42"/>
  <c r="T145" i="42"/>
  <c r="T146" i="42"/>
  <c r="R148" i="42"/>
  <c r="S147" i="42"/>
  <c r="R149" i="42"/>
  <c r="S148" i="42"/>
  <c r="T147" i="42"/>
  <c r="R150" i="42"/>
  <c r="S149" i="42"/>
  <c r="T148" i="42"/>
  <c r="S150" i="42"/>
  <c r="R151" i="42"/>
  <c r="T149" i="42"/>
  <c r="T150" i="42"/>
  <c r="R152" i="42"/>
  <c r="S151" i="42"/>
  <c r="S152" i="42"/>
  <c r="R153" i="42"/>
  <c r="T151" i="42"/>
  <c r="T152" i="42"/>
  <c r="R154" i="42"/>
  <c r="S153" i="42"/>
  <c r="R155" i="42"/>
  <c r="S154" i="42"/>
  <c r="T153" i="42"/>
  <c r="R156" i="42"/>
  <c r="S155" i="42"/>
  <c r="T154" i="42"/>
  <c r="R157" i="42"/>
  <c r="S156" i="42"/>
  <c r="T155" i="42"/>
  <c r="R158" i="42"/>
  <c r="S157" i="42"/>
  <c r="T156" i="42"/>
  <c r="S158" i="42"/>
  <c r="R159" i="42"/>
  <c r="T157" i="42"/>
  <c r="T158" i="42"/>
  <c r="R160" i="42"/>
  <c r="S159" i="42"/>
  <c r="R161" i="42"/>
  <c r="S160" i="42"/>
  <c r="T159" i="42"/>
  <c r="R162" i="42"/>
  <c r="S161" i="42"/>
  <c r="T160" i="42"/>
  <c r="R163" i="42"/>
  <c r="S162" i="42"/>
  <c r="T161" i="42"/>
  <c r="R164" i="42"/>
  <c r="S163" i="42"/>
  <c r="T162" i="42"/>
  <c r="R165" i="42"/>
  <c r="S164" i="42"/>
  <c r="T163" i="42"/>
  <c r="S165" i="42"/>
  <c r="R166" i="42"/>
  <c r="T164" i="42"/>
  <c r="T165" i="42"/>
  <c r="S166" i="42"/>
  <c r="R167" i="42"/>
  <c r="T166" i="42"/>
  <c r="R168" i="42"/>
  <c r="S167" i="42"/>
  <c r="R169" i="42"/>
  <c r="S168" i="42"/>
  <c r="T167" i="42"/>
  <c r="S169" i="42"/>
  <c r="R170" i="42"/>
  <c r="T168" i="42"/>
  <c r="T169" i="42"/>
  <c r="R171" i="42"/>
  <c r="S170" i="42"/>
  <c r="S171" i="42"/>
  <c r="R172" i="42"/>
  <c r="T170" i="42"/>
  <c r="T171" i="42"/>
  <c r="R173" i="42"/>
  <c r="S172" i="42"/>
  <c r="R174" i="42"/>
  <c r="S173" i="42"/>
  <c r="T172" i="42"/>
  <c r="S174" i="42"/>
  <c r="R175" i="42"/>
  <c r="T173" i="42"/>
  <c r="T174" i="42"/>
  <c r="R176" i="42"/>
  <c r="S175" i="42"/>
  <c r="R177" i="42"/>
  <c r="S176" i="42"/>
  <c r="T175" i="42"/>
  <c r="R178" i="42"/>
  <c r="S177" i="42"/>
  <c r="T176" i="42"/>
  <c r="S178" i="42"/>
  <c r="R179" i="42"/>
  <c r="T177" i="42"/>
  <c r="T178" i="42"/>
  <c r="R180" i="42"/>
  <c r="S179" i="42"/>
  <c r="R181" i="42"/>
  <c r="S180" i="42"/>
  <c r="T179" i="42"/>
  <c r="R182" i="42"/>
  <c r="S181" i="42"/>
  <c r="T180" i="42"/>
  <c r="S182" i="42"/>
  <c r="R183" i="42"/>
  <c r="T181" i="42"/>
  <c r="T182" i="42"/>
  <c r="R184" i="42"/>
  <c r="S183" i="42"/>
  <c r="S184" i="42"/>
  <c r="R185" i="42"/>
  <c r="T183" i="42"/>
  <c r="T184" i="42"/>
  <c r="R186" i="42"/>
  <c r="S185" i="42"/>
  <c r="R187" i="42"/>
  <c r="S186" i="42"/>
  <c r="T185" i="42"/>
  <c r="R188" i="42"/>
  <c r="S187" i="42"/>
  <c r="T186" i="42"/>
  <c r="S188" i="42"/>
  <c r="R189" i="42"/>
  <c r="T187" i="42"/>
  <c r="T188" i="42"/>
  <c r="R190" i="42"/>
  <c r="S189" i="42"/>
  <c r="S190" i="42"/>
  <c r="R191" i="42"/>
  <c r="T189" i="42"/>
  <c r="T190" i="42"/>
  <c r="R192" i="42"/>
  <c r="S191" i="42"/>
  <c r="R193" i="42"/>
  <c r="S192" i="42"/>
  <c r="T191" i="42"/>
  <c r="R194" i="42"/>
  <c r="S193" i="42"/>
  <c r="T192" i="42"/>
  <c r="R195" i="42"/>
  <c r="S194" i="42"/>
  <c r="T193" i="42"/>
  <c r="S195" i="42"/>
  <c r="R196" i="42"/>
  <c r="T194" i="42"/>
  <c r="T195" i="42"/>
  <c r="S196" i="42"/>
  <c r="R197" i="42"/>
  <c r="T196" i="42"/>
  <c r="R198" i="42"/>
  <c r="S197" i="42"/>
  <c r="S198" i="42"/>
  <c r="R199" i="42"/>
  <c r="T197" i="42"/>
  <c r="T198" i="42"/>
  <c r="R200" i="42"/>
  <c r="S199" i="42"/>
  <c r="R201" i="42"/>
  <c r="S200" i="42"/>
  <c r="T199" i="42"/>
  <c r="R202" i="42"/>
  <c r="S201" i="42"/>
  <c r="T200" i="42"/>
  <c r="R203" i="42"/>
  <c r="S202" i="42"/>
  <c r="T201" i="42"/>
  <c r="R204" i="42"/>
  <c r="S203" i="42"/>
  <c r="T202" i="42"/>
  <c r="S204" i="42"/>
  <c r="R205" i="42"/>
  <c r="T203" i="42"/>
  <c r="T204" i="42"/>
  <c r="R206" i="42"/>
  <c r="S205" i="42"/>
  <c r="S206" i="42"/>
  <c r="R207" i="42"/>
  <c r="T205" i="42"/>
  <c r="T206" i="42"/>
  <c r="R208" i="42"/>
  <c r="S207" i="42"/>
  <c r="R209" i="42"/>
  <c r="S208" i="42"/>
  <c r="T207" i="42"/>
  <c r="R210" i="42"/>
  <c r="S209" i="42"/>
  <c r="T208" i="42"/>
  <c r="R211" i="42"/>
  <c r="S210" i="42"/>
  <c r="T209" i="42"/>
  <c r="R212" i="42"/>
  <c r="S211" i="42"/>
  <c r="T210" i="42"/>
  <c r="S212" i="42"/>
  <c r="R213" i="42"/>
  <c r="T211" i="42"/>
  <c r="T212" i="42"/>
  <c r="S213" i="42"/>
  <c r="R214" i="42"/>
  <c r="T213" i="42"/>
  <c r="S214" i="42"/>
  <c r="R215" i="42"/>
  <c r="T214" i="42"/>
  <c r="S215" i="42"/>
  <c r="R216" i="42"/>
  <c r="T215" i="42"/>
  <c r="S216" i="42"/>
  <c r="R217" i="42"/>
  <c r="T216" i="42"/>
  <c r="R218" i="42"/>
  <c r="S217" i="42"/>
  <c r="R219" i="42"/>
  <c r="S218" i="42"/>
  <c r="T217" i="42"/>
  <c r="R220" i="42"/>
  <c r="S219" i="42"/>
  <c r="T218" i="42"/>
  <c r="S220" i="42"/>
  <c r="R221" i="42"/>
  <c r="T219" i="42"/>
  <c r="T220" i="42"/>
  <c r="R222" i="42"/>
  <c r="S221" i="42"/>
  <c r="S222" i="42"/>
  <c r="R223" i="42"/>
  <c r="T221" i="42"/>
  <c r="T222" i="42"/>
  <c r="R224" i="42"/>
  <c r="S223" i="42"/>
  <c r="R225" i="42"/>
  <c r="S224" i="42"/>
  <c r="T223" i="42"/>
  <c r="R226" i="42"/>
  <c r="S225" i="42"/>
  <c r="T224" i="42"/>
  <c r="R227" i="42"/>
  <c r="S226" i="42"/>
  <c r="T225" i="42"/>
  <c r="S227" i="42"/>
  <c r="R228" i="42"/>
  <c r="T226" i="42"/>
  <c r="T227" i="42"/>
  <c r="S228" i="42"/>
  <c r="R229" i="42"/>
  <c r="T228" i="42"/>
  <c r="R230" i="42"/>
  <c r="S229" i="42"/>
  <c r="S230" i="42"/>
  <c r="R231" i="42"/>
  <c r="T229" i="42"/>
  <c r="T230" i="42"/>
  <c r="R232" i="42"/>
  <c r="S231" i="42"/>
  <c r="R233" i="42"/>
  <c r="S232" i="42"/>
  <c r="T231" i="42"/>
  <c r="R234" i="42"/>
  <c r="S233" i="42"/>
  <c r="T232" i="42"/>
  <c r="R235" i="42"/>
  <c r="S234" i="42"/>
  <c r="T233" i="42"/>
  <c r="R236" i="42"/>
  <c r="S235" i="42"/>
  <c r="T234" i="42"/>
  <c r="S236" i="42"/>
  <c r="R237" i="42"/>
  <c r="T235" i="42"/>
  <c r="T236" i="42"/>
  <c r="R238" i="42"/>
  <c r="S237" i="42"/>
  <c r="S238" i="42"/>
  <c r="R239" i="42"/>
  <c r="T237" i="42"/>
  <c r="T238" i="42"/>
  <c r="R240" i="42"/>
  <c r="S239" i="42"/>
  <c r="S240" i="42"/>
  <c r="R241" i="42"/>
  <c r="T239" i="42"/>
  <c r="T240" i="42"/>
  <c r="R242" i="42"/>
  <c r="S241" i="42"/>
  <c r="R243" i="42"/>
  <c r="S242" i="42"/>
  <c r="T241" i="42"/>
  <c r="S243" i="42"/>
  <c r="R244" i="42"/>
  <c r="T242" i="42"/>
  <c r="T243" i="42"/>
  <c r="S244" i="42"/>
  <c r="R245" i="42"/>
  <c r="T244" i="42"/>
  <c r="S245" i="42"/>
  <c r="R246" i="42"/>
  <c r="T245" i="42"/>
  <c r="S246" i="42"/>
  <c r="R247" i="42"/>
  <c r="T246" i="42"/>
  <c r="R248" i="42"/>
  <c r="S247" i="42"/>
  <c r="R249" i="42"/>
  <c r="S248" i="42"/>
  <c r="T247" i="42"/>
  <c r="R250" i="42"/>
  <c r="S249" i="42"/>
  <c r="T248" i="42"/>
  <c r="S250" i="42"/>
  <c r="R251" i="42"/>
  <c r="T249" i="42"/>
  <c r="T250" i="42"/>
  <c r="S251" i="42"/>
  <c r="R252" i="42"/>
  <c r="T251" i="42"/>
  <c r="S252" i="42"/>
  <c r="R253" i="42"/>
  <c r="T252" i="42"/>
  <c r="R254" i="42"/>
  <c r="S253" i="42"/>
  <c r="S254" i="42"/>
  <c r="R255" i="42"/>
  <c r="T253" i="42"/>
  <c r="T254" i="42"/>
  <c r="R256" i="42"/>
  <c r="S255" i="42"/>
  <c r="S256" i="42"/>
  <c r="R257" i="42"/>
  <c r="T255" i="42"/>
  <c r="T256" i="42"/>
  <c r="S257" i="42"/>
  <c r="R258" i="42"/>
  <c r="T257" i="42"/>
  <c r="S258" i="42"/>
  <c r="R259" i="42"/>
  <c r="T258" i="42"/>
  <c r="S259" i="42"/>
  <c r="R260" i="42"/>
  <c r="T259" i="42"/>
  <c r="S260" i="42"/>
  <c r="R261" i="42"/>
  <c r="T260" i="42"/>
  <c r="S261" i="42"/>
  <c r="T261" i="42"/>
  <c r="O4" i="57" l="1"/>
  <c r="O5" i="57"/>
  <c r="O3" i="57"/>
  <c r="T4" i="59"/>
  <c r="T3" i="59"/>
  <c r="T5" i="59"/>
  <c r="T10" i="59"/>
  <c r="T9" i="59"/>
  <c r="Q9" i="57"/>
  <c r="Q10" i="57"/>
  <c r="Q13" i="57"/>
  <c r="W13" i="57" s="1"/>
  <c r="Q3" i="57"/>
  <c r="Q5" i="57"/>
  <c r="Q4" i="57"/>
  <c r="U13" i="43"/>
  <c r="AA13" i="43" s="1"/>
  <c r="U3" i="43"/>
  <c r="U4" i="43"/>
  <c r="U5" i="43"/>
  <c r="U10" i="43"/>
  <c r="U9" i="43"/>
  <c r="S3" i="43"/>
  <c r="S4" i="43"/>
  <c r="S5" i="43"/>
  <c r="T5" i="43"/>
  <c r="T3" i="43"/>
  <c r="T4" i="43"/>
  <c r="T9" i="43"/>
  <c r="T10" i="43"/>
  <c r="S3" i="59"/>
  <c r="S4" i="59"/>
  <c r="S5" i="59"/>
  <c r="P9" i="57"/>
  <c r="W9" i="57" s="1" a="1"/>
  <c r="P10" i="57"/>
  <c r="P4" i="57"/>
  <c r="P5" i="57"/>
  <c r="P3" i="57"/>
  <c r="U5" i="59"/>
  <c r="U4" i="59"/>
  <c r="U3" i="59"/>
  <c r="U10" i="59"/>
  <c r="U9" i="59"/>
  <c r="U13" i="59"/>
  <c r="AA13" i="59" s="1"/>
  <c r="AA3" i="59" l="1" a="1"/>
  <c r="AA9" i="43" a="1"/>
  <c r="W10" i="57"/>
  <c r="X10" i="57"/>
  <c r="W9" i="57"/>
  <c r="X9" i="57"/>
  <c r="AA9" i="59" a="1"/>
  <c r="AA3" i="43" a="1"/>
  <c r="W3" i="57" a="1"/>
  <c r="AC5" i="43" l="1"/>
  <c r="AC3" i="43"/>
  <c r="AA3" i="43"/>
  <c r="AA4" i="43"/>
  <c r="AB4" i="43"/>
  <c r="AA5" i="43"/>
  <c r="AC4" i="43"/>
  <c r="AB5" i="43"/>
  <c r="AB3" i="43"/>
  <c r="AB10" i="59"/>
  <c r="AA9" i="59"/>
  <c r="AB9" i="59"/>
  <c r="AA10" i="59"/>
  <c r="AA10" i="43"/>
  <c r="AB9" i="43"/>
  <c r="AB10" i="43"/>
  <c r="AA9" i="43"/>
  <c r="X5" i="57"/>
  <c r="W4" i="57"/>
  <c r="W5" i="57"/>
  <c r="Y3" i="57"/>
  <c r="X3" i="57"/>
  <c r="Y4" i="57"/>
  <c r="X4" i="57"/>
  <c r="W3" i="57"/>
  <c r="Y5" i="57"/>
  <c r="AC3" i="59"/>
  <c r="AC4" i="59"/>
  <c r="AB5" i="59"/>
  <c r="AA3" i="59"/>
  <c r="AA5" i="59"/>
  <c r="AA4" i="59"/>
  <c r="AB3" i="59"/>
  <c r="AB4" i="59"/>
  <c r="AC5" i="59"/>
  <c r="I21" i="29" l="1"/>
  <c r="W261" i="42"/>
  <c r="V261" i="42"/>
  <c r="W260" i="42"/>
  <c r="V260" i="42"/>
  <c r="W259" i="42"/>
  <c r="V259" i="42"/>
  <c r="W258" i="42"/>
  <c r="V258" i="42"/>
  <c r="W257" i="42"/>
  <c r="V257" i="42"/>
  <c r="W256" i="42"/>
  <c r="W255" i="42"/>
  <c r="V256" i="42"/>
  <c r="V255" i="42"/>
  <c r="W254" i="42"/>
  <c r="W253" i="42"/>
  <c r="V254" i="42"/>
  <c r="V253" i="42"/>
  <c r="W252" i="42"/>
  <c r="V252" i="42"/>
  <c r="W251" i="42"/>
  <c r="V251" i="42"/>
  <c r="W250" i="42"/>
  <c r="W249" i="42"/>
  <c r="V250" i="42"/>
  <c r="W248" i="42"/>
  <c r="V249" i="42"/>
  <c r="W247" i="42"/>
  <c r="V248" i="42"/>
  <c r="V247" i="42"/>
  <c r="W246" i="42"/>
  <c r="V246" i="42"/>
  <c r="W245" i="42"/>
  <c r="V245" i="42"/>
  <c r="W244" i="42"/>
  <c r="V244" i="42"/>
  <c r="W243" i="42"/>
  <c r="W242" i="42"/>
  <c r="V243" i="42"/>
  <c r="W241" i="42"/>
  <c r="V242" i="42"/>
  <c r="V241" i="42"/>
  <c r="W240" i="42"/>
  <c r="W239" i="42"/>
  <c r="V240" i="42"/>
  <c r="V239" i="42"/>
  <c r="W238" i="42"/>
  <c r="W237" i="42"/>
  <c r="V238" i="42"/>
  <c r="V237" i="42"/>
  <c r="W236" i="42"/>
  <c r="W235" i="42"/>
  <c r="V236" i="42"/>
  <c r="W234" i="42"/>
  <c r="V235" i="42"/>
  <c r="W233" i="42"/>
  <c r="V234" i="42"/>
  <c r="W232" i="42"/>
  <c r="V233" i="42"/>
  <c r="W231" i="42"/>
  <c r="V232" i="42"/>
  <c r="V231" i="42"/>
  <c r="W230" i="42"/>
  <c r="W229" i="42"/>
  <c r="V230" i="42"/>
  <c r="V229" i="42"/>
  <c r="W228" i="42"/>
  <c r="V228" i="42"/>
  <c r="W227" i="42"/>
  <c r="W226" i="42"/>
  <c r="V227" i="42"/>
  <c r="W225" i="42"/>
  <c r="V226" i="42"/>
  <c r="W224" i="42"/>
  <c r="V225" i="42"/>
  <c r="W223" i="42"/>
  <c r="V224" i="42"/>
  <c r="V223" i="42"/>
  <c r="W222" i="42"/>
  <c r="W221" i="42"/>
  <c r="V222" i="42"/>
  <c r="V221" i="42"/>
  <c r="W220" i="42"/>
  <c r="W219" i="42"/>
  <c r="V220" i="42"/>
  <c r="W218" i="42"/>
  <c r="V219" i="42"/>
  <c r="W217" i="42"/>
  <c r="V218" i="42"/>
  <c r="V217" i="42"/>
  <c r="W216" i="42"/>
  <c r="V216" i="42"/>
  <c r="W215" i="42"/>
  <c r="V215" i="42"/>
  <c r="W214" i="42"/>
  <c r="V214" i="42"/>
  <c r="W213" i="42"/>
  <c r="V213" i="42"/>
  <c r="W212" i="42"/>
  <c r="W211" i="42"/>
  <c r="V212" i="42"/>
  <c r="W210" i="42"/>
  <c r="V211" i="42"/>
  <c r="W209" i="42"/>
  <c r="V210" i="42"/>
  <c r="W208" i="42"/>
  <c r="V209" i="42"/>
  <c r="W207" i="42"/>
  <c r="V208" i="42"/>
  <c r="V207" i="42"/>
  <c r="W206" i="42"/>
  <c r="W205" i="42"/>
  <c r="V206" i="42"/>
  <c r="V205" i="42"/>
  <c r="W204" i="42"/>
  <c r="W203" i="42"/>
  <c r="V204" i="42"/>
  <c r="W202" i="42"/>
  <c r="V203" i="42"/>
  <c r="W201" i="42"/>
  <c r="V202" i="42"/>
  <c r="W200" i="42"/>
  <c r="V201" i="42"/>
  <c r="W199" i="42"/>
  <c r="V200" i="42"/>
  <c r="V199" i="42"/>
  <c r="W198" i="42"/>
  <c r="W197" i="42"/>
  <c r="V198" i="42"/>
  <c r="V197" i="42"/>
  <c r="W196" i="42"/>
  <c r="V196" i="42"/>
  <c r="W195" i="42"/>
  <c r="W194" i="42"/>
  <c r="V195" i="42"/>
  <c r="W193" i="42"/>
  <c r="V194" i="42"/>
  <c r="W192" i="42"/>
  <c r="V193" i="42"/>
  <c r="W191" i="42"/>
  <c r="V192" i="42"/>
  <c r="V191" i="42"/>
  <c r="W190" i="42"/>
  <c r="W189" i="42"/>
  <c r="V190" i="42"/>
  <c r="V189" i="42"/>
  <c r="W188" i="42"/>
  <c r="W187" i="42"/>
  <c r="V188" i="42"/>
  <c r="W186" i="42"/>
  <c r="V187" i="42"/>
  <c r="W185" i="42"/>
  <c r="V186" i="42"/>
  <c r="V185" i="42"/>
  <c r="W184" i="42"/>
  <c r="W183" i="42"/>
  <c r="V184" i="42"/>
  <c r="V183" i="42"/>
  <c r="W182" i="42"/>
  <c r="W181" i="42"/>
  <c r="V182" i="42"/>
  <c r="W180" i="42"/>
  <c r="V181" i="42"/>
  <c r="W179" i="42"/>
  <c r="V180" i="42"/>
  <c r="V179" i="42"/>
  <c r="W178" i="42"/>
  <c r="W177" i="42"/>
  <c r="V178" i="42"/>
  <c r="W176" i="42"/>
  <c r="V177" i="42"/>
  <c r="W175" i="42"/>
  <c r="V176" i="42"/>
  <c r="V175" i="42"/>
  <c r="W174" i="42"/>
  <c r="W173" i="42"/>
  <c r="V174" i="42"/>
  <c r="W172" i="42"/>
  <c r="V173" i="42"/>
  <c r="V172" i="42"/>
  <c r="W171" i="42"/>
  <c r="W170" i="42"/>
  <c r="V171" i="42"/>
  <c r="V170" i="42"/>
  <c r="W169" i="42"/>
  <c r="W168" i="42"/>
  <c r="V169" i="42"/>
  <c r="W167" i="42"/>
  <c r="V168" i="42"/>
  <c r="V167" i="42"/>
  <c r="W166" i="42"/>
  <c r="V166" i="42"/>
  <c r="W165" i="42"/>
  <c r="W164" i="42"/>
  <c r="V165" i="42"/>
  <c r="W163" i="42"/>
  <c r="V164" i="42"/>
  <c r="W162" i="42"/>
  <c r="V163" i="42"/>
  <c r="W161" i="42"/>
  <c r="V162" i="42"/>
  <c r="W160" i="42"/>
  <c r="V161" i="42"/>
  <c r="W159" i="42"/>
  <c r="V160" i="42"/>
  <c r="V159" i="42"/>
  <c r="W158" i="42"/>
  <c r="W157" i="42"/>
  <c r="V158" i="42"/>
  <c r="W156" i="42"/>
  <c r="V157" i="42"/>
  <c r="W155" i="42"/>
  <c r="V156" i="42"/>
  <c r="W154" i="42"/>
  <c r="V155" i="42"/>
  <c r="W153" i="42"/>
  <c r="V154" i="42"/>
  <c r="V153" i="42"/>
  <c r="W152" i="42"/>
  <c r="W151" i="42"/>
  <c r="V152" i="42"/>
  <c r="V151" i="42"/>
  <c r="W150" i="42"/>
  <c r="W149" i="42"/>
  <c r="V150" i="42"/>
  <c r="W148" i="42"/>
  <c r="V149" i="42"/>
  <c r="W147" i="42"/>
  <c r="V148" i="42"/>
  <c r="V147" i="42"/>
  <c r="W146" i="42"/>
  <c r="W145" i="42"/>
  <c r="V146" i="42"/>
  <c r="W144" i="42"/>
  <c r="V145" i="42"/>
  <c r="W143" i="42"/>
  <c r="V144" i="42"/>
  <c r="V143" i="42"/>
  <c r="W142" i="42"/>
  <c r="W141" i="42"/>
  <c r="V142" i="42"/>
  <c r="W140" i="42"/>
  <c r="V141" i="42"/>
  <c r="V140" i="42"/>
  <c r="W139" i="42"/>
  <c r="W138" i="42"/>
  <c r="V139" i="42"/>
  <c r="W137" i="42"/>
  <c r="V138" i="42"/>
  <c r="W136" i="42"/>
  <c r="V137" i="42"/>
  <c r="W135" i="42"/>
  <c r="V136" i="42"/>
  <c r="V135" i="42"/>
  <c r="W134" i="42"/>
  <c r="V134" i="42"/>
  <c r="W133" i="42"/>
  <c r="W132" i="42"/>
  <c r="V133" i="42"/>
  <c r="W131" i="42"/>
  <c r="V132" i="42"/>
  <c r="W130" i="42"/>
  <c r="V131" i="42"/>
  <c r="W129" i="42"/>
  <c r="V130" i="42"/>
  <c r="W128" i="42"/>
  <c r="V129" i="42"/>
  <c r="W127" i="42"/>
  <c r="V128" i="42"/>
  <c r="V127" i="42"/>
  <c r="W126" i="42"/>
  <c r="W125" i="42"/>
  <c r="V126" i="42"/>
  <c r="W124" i="42"/>
  <c r="V125" i="42"/>
  <c r="W123" i="42"/>
  <c r="V124" i="42"/>
  <c r="W122" i="42"/>
  <c r="V123" i="42"/>
  <c r="W121" i="42"/>
  <c r="V122" i="42"/>
  <c r="V121" i="42"/>
  <c r="W120" i="42"/>
  <c r="W119" i="42"/>
  <c r="V120" i="42"/>
  <c r="V119" i="42"/>
  <c r="W118" i="42"/>
  <c r="W117" i="42"/>
  <c r="V118" i="42"/>
  <c r="W116" i="42"/>
  <c r="V117" i="42"/>
  <c r="W115" i="42"/>
  <c r="V116" i="42"/>
  <c r="V115" i="42"/>
  <c r="W114" i="42"/>
  <c r="W113" i="42"/>
  <c r="V114" i="42"/>
  <c r="W112" i="42"/>
  <c r="V113" i="42"/>
  <c r="W111" i="42"/>
  <c r="V112" i="42"/>
  <c r="V111" i="42"/>
  <c r="W110" i="42"/>
  <c r="W109" i="42"/>
  <c r="V110" i="42"/>
  <c r="W108" i="42"/>
  <c r="V109" i="42"/>
  <c r="V108" i="42"/>
  <c r="W107" i="42"/>
  <c r="W106" i="42"/>
  <c r="V107" i="42"/>
  <c r="W105" i="42"/>
  <c r="V106" i="42"/>
  <c r="W104" i="42"/>
  <c r="V105" i="42"/>
  <c r="W103" i="42"/>
  <c r="V104" i="42"/>
  <c r="V103" i="42"/>
  <c r="W102" i="42"/>
  <c r="V102" i="42"/>
  <c r="W101" i="42"/>
  <c r="W100" i="42"/>
  <c r="V101" i="42"/>
  <c r="W99" i="42"/>
  <c r="V100" i="42"/>
  <c r="W98" i="42"/>
  <c r="V99" i="42"/>
  <c r="W97" i="42"/>
  <c r="V98" i="42"/>
  <c r="W96" i="42"/>
  <c r="V97" i="42"/>
  <c r="W95" i="42"/>
  <c r="V96" i="42"/>
  <c r="V95" i="42"/>
  <c r="W94" i="42"/>
  <c r="W93" i="42"/>
  <c r="V94" i="42"/>
  <c r="W92" i="42"/>
  <c r="V93" i="42"/>
  <c r="V92" i="42"/>
  <c r="W91" i="42"/>
  <c r="W90" i="42"/>
  <c r="V91" i="42"/>
  <c r="W89" i="42"/>
  <c r="V90" i="42"/>
  <c r="V89" i="42"/>
  <c r="W88" i="42"/>
  <c r="W87" i="42"/>
  <c r="V88" i="42"/>
  <c r="V87" i="42"/>
  <c r="W86" i="42"/>
  <c r="W85" i="42"/>
  <c r="V86" i="42"/>
  <c r="W84" i="42"/>
  <c r="V85" i="42"/>
  <c r="W83" i="42"/>
  <c r="V84" i="42"/>
  <c r="V83" i="42"/>
  <c r="W82" i="42"/>
  <c r="W81" i="42"/>
  <c r="V82" i="42"/>
  <c r="W80" i="42"/>
  <c r="V81" i="42"/>
  <c r="W79" i="42"/>
  <c r="V80" i="42"/>
  <c r="V79" i="42"/>
  <c r="W78" i="42"/>
  <c r="V78" i="42"/>
  <c r="W77" i="42"/>
  <c r="W76" i="42"/>
  <c r="V77" i="42"/>
  <c r="W75" i="42"/>
  <c r="V76" i="42"/>
  <c r="W74" i="42"/>
  <c r="V75" i="42"/>
  <c r="W73" i="42"/>
  <c r="V74" i="42"/>
  <c r="W72" i="42"/>
  <c r="V73" i="42"/>
  <c r="W71" i="42"/>
  <c r="V72" i="42"/>
  <c r="V71" i="42"/>
  <c r="W70" i="42"/>
  <c r="V70" i="42"/>
  <c r="W69" i="42"/>
  <c r="W68" i="42"/>
  <c r="V69" i="42"/>
  <c r="W67" i="42"/>
  <c r="V68" i="42"/>
  <c r="W66" i="42"/>
  <c r="V67" i="42"/>
  <c r="W65" i="42"/>
  <c r="V66" i="42"/>
  <c r="W64" i="42"/>
  <c r="V65" i="42"/>
  <c r="W63" i="42"/>
  <c r="V64" i="42"/>
  <c r="V63" i="42"/>
  <c r="W62" i="42"/>
  <c r="V62" i="42"/>
  <c r="W61" i="42"/>
  <c r="W60" i="42"/>
  <c r="V61" i="42"/>
  <c r="W59" i="42"/>
  <c r="V60" i="42"/>
  <c r="W58" i="42"/>
  <c r="V59" i="42"/>
  <c r="W57" i="42"/>
  <c r="V58" i="42"/>
  <c r="W56" i="42"/>
  <c r="V57" i="42"/>
  <c r="W55" i="42"/>
  <c r="V56" i="42"/>
  <c r="V55" i="42"/>
  <c r="W54" i="42"/>
  <c r="V54" i="42"/>
  <c r="W53" i="42"/>
  <c r="W52" i="42"/>
  <c r="V53" i="42"/>
  <c r="W51" i="42"/>
  <c r="V52" i="42"/>
  <c r="W50" i="42"/>
  <c r="V51" i="42"/>
  <c r="W49" i="42"/>
  <c r="V50" i="42"/>
  <c r="W48" i="42"/>
  <c r="V49" i="42"/>
  <c r="W47" i="42"/>
  <c r="V48" i="42"/>
  <c r="V47" i="42"/>
  <c r="W46" i="42"/>
  <c r="V46" i="42"/>
  <c r="W45" i="42"/>
  <c r="W44" i="42"/>
  <c r="V45" i="42"/>
  <c r="W43" i="42"/>
  <c r="V44" i="42"/>
  <c r="W42" i="42"/>
  <c r="V43" i="42"/>
  <c r="W41" i="42"/>
  <c r="V42" i="42"/>
  <c r="W40" i="42"/>
  <c r="V41" i="42"/>
  <c r="W39" i="42"/>
  <c r="V40" i="42"/>
  <c r="V39" i="42"/>
  <c r="W38" i="42"/>
  <c r="V38" i="42"/>
  <c r="W37" i="42"/>
  <c r="W36" i="42"/>
  <c r="V37" i="42"/>
  <c r="V36" i="42"/>
  <c r="W35" i="42"/>
  <c r="W34" i="42"/>
  <c r="V35" i="42"/>
  <c r="W33" i="42"/>
  <c r="V34" i="42"/>
  <c r="W32" i="42"/>
  <c r="V33" i="42"/>
  <c r="W31" i="42"/>
  <c r="V32" i="42"/>
  <c r="V31" i="42"/>
  <c r="W30" i="42"/>
  <c r="V30" i="42"/>
  <c r="W29" i="42"/>
  <c r="W28" i="42"/>
  <c r="V29" i="42"/>
  <c r="W27" i="42"/>
  <c r="V28" i="42"/>
  <c r="W26" i="42"/>
  <c r="V27" i="42"/>
  <c r="W25" i="42"/>
  <c r="V26" i="42"/>
  <c r="V25" i="42"/>
  <c r="W24" i="42"/>
  <c r="W23" i="42"/>
  <c r="V24" i="42"/>
  <c r="V23" i="42"/>
  <c r="W22" i="42"/>
  <c r="V22" i="42"/>
  <c r="W21" i="42"/>
  <c r="W20" i="42"/>
  <c r="V21" i="42"/>
  <c r="W19" i="42"/>
  <c r="V20" i="42"/>
  <c r="W18" i="42"/>
  <c r="V19" i="42"/>
  <c r="W17" i="42"/>
  <c r="V18" i="42"/>
  <c r="W16" i="42"/>
  <c r="V17" i="42"/>
  <c r="W15" i="42"/>
  <c r="V16" i="42"/>
  <c r="V15" i="42"/>
  <c r="W14" i="42"/>
  <c r="V14" i="42"/>
  <c r="W13" i="42"/>
  <c r="W12" i="42"/>
  <c r="V13" i="42"/>
  <c r="W11" i="42"/>
  <c r="V12" i="42"/>
  <c r="W10" i="42"/>
  <c r="V11" i="42"/>
  <c r="W9" i="42"/>
  <c r="V10" i="42"/>
  <c r="V9" i="42"/>
  <c r="W8" i="42"/>
  <c r="V8" i="42"/>
  <c r="W7" i="42"/>
  <c r="W6" i="42"/>
  <c r="V7" i="42"/>
  <c r="V6" i="42"/>
  <c r="W5" i="42"/>
  <c r="V5" i="42"/>
  <c r="W4" i="42"/>
  <c r="V4" i="42"/>
  <c r="W3" i="42"/>
  <c r="V3" i="42"/>
  <c r="J12" i="42"/>
  <c r="I12" i="42"/>
  <c r="J11" i="42"/>
  <c r="I11" i="42"/>
  <c r="J10" i="42"/>
  <c r="I10" i="42"/>
  <c r="J9" i="42"/>
  <c r="I9" i="42"/>
  <c r="J8" i="42"/>
  <c r="I8" i="42"/>
  <c r="J7" i="42"/>
  <c r="I7" i="42"/>
  <c r="J6" i="42"/>
  <c r="I6" i="42"/>
  <c r="J5" i="42"/>
  <c r="I5" i="42"/>
  <c r="J4" i="42"/>
  <c r="G3" i="59"/>
  <c r="G3" i="43"/>
  <c r="J3" i="58"/>
  <c r="J3" i="42"/>
  <c r="I4" i="42"/>
  <c r="F3" i="59"/>
  <c r="F3" i="43"/>
  <c r="I3" i="58"/>
  <c r="I3" i="42"/>
  <c r="H16" i="57"/>
  <c r="L18" i="59"/>
  <c r="K17" i="43"/>
  <c r="G17" i="57"/>
  <c r="H17" i="57"/>
  <c r="K16" i="43"/>
  <c r="K21" i="43"/>
  <c r="F5" i="43"/>
  <c r="H23" i="57"/>
  <c r="G24" i="57"/>
  <c r="G22" i="57"/>
  <c r="H20" i="57"/>
  <c r="K15" i="43"/>
  <c r="K18" i="43"/>
  <c r="L18" i="43"/>
  <c r="L15" i="59"/>
  <c r="L16" i="43"/>
  <c r="G5" i="43"/>
  <c r="K15" i="59"/>
  <c r="F7" i="43"/>
  <c r="L19" i="59"/>
  <c r="G21" i="57"/>
  <c r="K20" i="43"/>
  <c r="H22" i="57"/>
  <c r="F6" i="43"/>
  <c r="L17" i="43"/>
  <c r="G23" i="57"/>
  <c r="L19" i="43"/>
  <c r="K19" i="43"/>
  <c r="K19" i="59"/>
  <c r="L16" i="59"/>
  <c r="H19" i="57"/>
  <c r="K17" i="59"/>
  <c r="H18" i="57"/>
  <c r="L17" i="59"/>
  <c r="L15" i="43"/>
  <c r="L21" i="43"/>
  <c r="G4" i="43"/>
  <c r="G18" i="57"/>
  <c r="H15" i="57"/>
  <c r="G6" i="43"/>
  <c r="K16" i="59"/>
  <c r="H21" i="57"/>
  <c r="G16" i="57"/>
  <c r="H24" i="57"/>
  <c r="G19" i="57"/>
  <c r="K18" i="59"/>
  <c r="G15" i="57"/>
  <c r="G20" i="57"/>
  <c r="G7" i="43"/>
  <c r="L20" i="43"/>
  <c r="F4" i="43"/>
  <c r="I4" i="43" l="1"/>
  <c r="I20" i="57"/>
  <c r="I15" i="57"/>
  <c r="M18" i="59"/>
  <c r="I19" i="57"/>
  <c r="I16" i="57"/>
  <c r="M16" i="59"/>
  <c r="I18" i="57"/>
  <c r="F5" i="57"/>
  <c r="M17" i="59"/>
  <c r="M19" i="59"/>
  <c r="M19" i="43"/>
  <c r="I23" i="57"/>
  <c r="I6" i="43"/>
  <c r="M20" i="43"/>
  <c r="I21" i="57"/>
  <c r="I7" i="43"/>
  <c r="M15" i="59"/>
  <c r="M18" i="43"/>
  <c r="M15" i="43"/>
  <c r="F6" i="57"/>
  <c r="I22" i="57"/>
  <c r="I24" i="57"/>
  <c r="I5" i="43"/>
  <c r="M21" i="43"/>
  <c r="M16" i="43"/>
  <c r="I17" i="57"/>
  <c r="M17" i="43"/>
  <c r="K3" i="42"/>
  <c r="K3" i="58"/>
  <c r="I3" i="43"/>
  <c r="I3" i="59"/>
  <c r="K4" i="42"/>
  <c r="L4" i="42" s="1"/>
  <c r="K5" i="42"/>
  <c r="L5" i="42" s="1"/>
  <c r="K6" i="42"/>
  <c r="L6" i="42" s="1"/>
  <c r="K7" i="42"/>
  <c r="L7" i="42" s="1"/>
  <c r="K8" i="42"/>
  <c r="L8" i="42" s="1"/>
  <c r="K9" i="42"/>
  <c r="L9" i="42" s="1"/>
  <c r="K10" i="42"/>
  <c r="L10" i="42" s="1"/>
  <c r="K11" i="42"/>
  <c r="L11" i="42" s="1"/>
  <c r="K12" i="42"/>
  <c r="L12" i="42" s="1"/>
  <c r="P7" i="42"/>
  <c r="X3" i="42"/>
  <c r="X4" i="42"/>
  <c r="X5" i="42"/>
  <c r="X6" i="42"/>
  <c r="X7" i="42"/>
  <c r="X8" i="42"/>
  <c r="X9" i="42"/>
  <c r="X10" i="42"/>
  <c r="X11" i="42"/>
  <c r="X12" i="42"/>
  <c r="X13" i="42"/>
  <c r="X14" i="42"/>
  <c r="X15" i="42"/>
  <c r="X16" i="42"/>
  <c r="X17" i="42"/>
  <c r="X18" i="42"/>
  <c r="X19" i="42"/>
  <c r="X20" i="42"/>
  <c r="X21" i="42"/>
  <c r="X22" i="42"/>
  <c r="X23" i="42"/>
  <c r="X24" i="42"/>
  <c r="X25" i="42"/>
  <c r="X26" i="42"/>
  <c r="X27" i="42"/>
  <c r="X28" i="42"/>
  <c r="X29" i="42"/>
  <c r="X30" i="42"/>
  <c r="X31" i="42"/>
  <c r="X32" i="42"/>
  <c r="X33" i="42"/>
  <c r="X34" i="42"/>
  <c r="X35" i="42"/>
  <c r="X36" i="42"/>
  <c r="X37" i="42"/>
  <c r="X38" i="42"/>
  <c r="X39" i="42"/>
  <c r="X40" i="42"/>
  <c r="X41" i="42"/>
  <c r="X42" i="42"/>
  <c r="X43" i="42"/>
  <c r="X44" i="42"/>
  <c r="X45" i="42"/>
  <c r="X46" i="42"/>
  <c r="X47" i="42"/>
  <c r="X48" i="42"/>
  <c r="X49" i="42"/>
  <c r="X50" i="42"/>
  <c r="X51" i="42"/>
  <c r="X52" i="42"/>
  <c r="X53" i="42"/>
  <c r="X54" i="42"/>
  <c r="X55" i="42"/>
  <c r="X56" i="42"/>
  <c r="X57" i="42"/>
  <c r="X58" i="42"/>
  <c r="X59" i="42"/>
  <c r="X60" i="42"/>
  <c r="X61" i="42"/>
  <c r="X62" i="42"/>
  <c r="X63" i="42"/>
  <c r="X64" i="42"/>
  <c r="X65" i="42"/>
  <c r="X66" i="42"/>
  <c r="X67" i="42"/>
  <c r="X68" i="42"/>
  <c r="X69" i="42"/>
  <c r="X70" i="42"/>
  <c r="X71" i="42"/>
  <c r="X72" i="42"/>
  <c r="X73" i="42"/>
  <c r="X74" i="42"/>
  <c r="X75" i="42"/>
  <c r="X76" i="42"/>
  <c r="X77" i="42"/>
  <c r="X78" i="42"/>
  <c r="X79" i="42"/>
  <c r="X80" i="42"/>
  <c r="X81" i="42"/>
  <c r="X82" i="42"/>
  <c r="X83" i="42"/>
  <c r="X84" i="42"/>
  <c r="X85" i="42"/>
  <c r="X86" i="42"/>
  <c r="X87" i="42"/>
  <c r="X88" i="42"/>
  <c r="X89" i="42"/>
  <c r="X90" i="42"/>
  <c r="X91" i="42"/>
  <c r="X92" i="42"/>
  <c r="X93" i="42"/>
  <c r="X94" i="42"/>
  <c r="X95" i="42"/>
  <c r="X96" i="42"/>
  <c r="X97" i="42"/>
  <c r="X98" i="42"/>
  <c r="X99" i="42"/>
  <c r="X100" i="42"/>
  <c r="X101" i="42"/>
  <c r="X102" i="42"/>
  <c r="X103" i="42"/>
  <c r="X104" i="42"/>
  <c r="X105" i="42"/>
  <c r="X106" i="42"/>
  <c r="X107" i="42"/>
  <c r="X108" i="42"/>
  <c r="X109" i="42"/>
  <c r="X110" i="42"/>
  <c r="X111" i="42"/>
  <c r="X112" i="42"/>
  <c r="X113" i="42"/>
  <c r="X114" i="42"/>
  <c r="X115" i="42"/>
  <c r="X116" i="42"/>
  <c r="X117" i="42"/>
  <c r="X118" i="42"/>
  <c r="X119" i="42"/>
  <c r="X120" i="42"/>
  <c r="X121" i="42"/>
  <c r="X122" i="42"/>
  <c r="X123" i="42"/>
  <c r="X124" i="42"/>
  <c r="X125" i="42"/>
  <c r="X126" i="42"/>
  <c r="X127" i="42"/>
  <c r="X128" i="42"/>
  <c r="X129" i="42"/>
  <c r="X130" i="42"/>
  <c r="X131" i="42"/>
  <c r="X132" i="42"/>
  <c r="X133" i="42"/>
  <c r="X134" i="42"/>
  <c r="X135" i="42"/>
  <c r="X136" i="42"/>
  <c r="X137" i="42"/>
  <c r="X138" i="42"/>
  <c r="X139" i="42"/>
  <c r="X140" i="42"/>
  <c r="X141" i="42"/>
  <c r="X142" i="42"/>
  <c r="X143" i="42"/>
  <c r="X144" i="42"/>
  <c r="X145" i="42"/>
  <c r="X146" i="42"/>
  <c r="X147" i="42"/>
  <c r="X148" i="42"/>
  <c r="X149" i="42"/>
  <c r="X150" i="42"/>
  <c r="X151" i="42"/>
  <c r="X152" i="42"/>
  <c r="X153" i="42"/>
  <c r="X154" i="42"/>
  <c r="X155" i="42"/>
  <c r="X156" i="42"/>
  <c r="X157" i="42"/>
  <c r="X158" i="42"/>
  <c r="X159" i="42"/>
  <c r="X160" i="42"/>
  <c r="X161" i="42"/>
  <c r="X162" i="42"/>
  <c r="X163" i="42"/>
  <c r="X164" i="42"/>
  <c r="X165" i="42"/>
  <c r="X166" i="42"/>
  <c r="X167" i="42"/>
  <c r="X168" i="42"/>
  <c r="X169" i="42"/>
  <c r="X170" i="42"/>
  <c r="X171" i="42"/>
  <c r="X172" i="42"/>
  <c r="X173" i="42"/>
  <c r="X174" i="42"/>
  <c r="X175" i="42"/>
  <c r="X176" i="42"/>
  <c r="X177" i="42"/>
  <c r="X178" i="42"/>
  <c r="X179" i="42"/>
  <c r="X180" i="42"/>
  <c r="X181" i="42"/>
  <c r="X182" i="42"/>
  <c r="X183" i="42"/>
  <c r="X184" i="42"/>
  <c r="X185" i="42"/>
  <c r="X186" i="42"/>
  <c r="X187" i="42"/>
  <c r="X188" i="42"/>
  <c r="X189" i="42"/>
  <c r="X190" i="42"/>
  <c r="X191" i="42"/>
  <c r="X192" i="42"/>
  <c r="X193" i="42"/>
  <c r="X194" i="42"/>
  <c r="X195" i="42"/>
  <c r="X196" i="42"/>
  <c r="X197" i="42"/>
  <c r="X198" i="42"/>
  <c r="X199" i="42"/>
  <c r="X200" i="42"/>
  <c r="X201" i="42"/>
  <c r="X202" i="42"/>
  <c r="X203" i="42"/>
  <c r="X204" i="42"/>
  <c r="X205" i="42"/>
  <c r="X206" i="42"/>
  <c r="X207" i="42"/>
  <c r="X208" i="42"/>
  <c r="X209" i="42"/>
  <c r="X210" i="42"/>
  <c r="X211" i="42"/>
  <c r="X212" i="42"/>
  <c r="X213" i="42"/>
  <c r="X214" i="42"/>
  <c r="X215" i="42"/>
  <c r="X216" i="42"/>
  <c r="X217" i="42"/>
  <c r="X218" i="42"/>
  <c r="X219" i="42"/>
  <c r="X220" i="42"/>
  <c r="X221" i="42"/>
  <c r="X222" i="42"/>
  <c r="X223" i="42"/>
  <c r="X224" i="42"/>
  <c r="X225" i="42"/>
  <c r="X226" i="42"/>
  <c r="X227" i="42"/>
  <c r="X228" i="42"/>
  <c r="X229" i="42"/>
  <c r="X230" i="42"/>
  <c r="X231" i="42"/>
  <c r="X232" i="42"/>
  <c r="X233" i="42"/>
  <c r="X234" i="42"/>
  <c r="X235" i="42"/>
  <c r="X236" i="42"/>
  <c r="X237" i="42"/>
  <c r="X238" i="42"/>
  <c r="X239" i="42"/>
  <c r="X240" i="42"/>
  <c r="X241" i="42"/>
  <c r="X242" i="42"/>
  <c r="X243" i="42"/>
  <c r="X244" i="42"/>
  <c r="X245" i="42"/>
  <c r="X246" i="42"/>
  <c r="X247" i="42"/>
  <c r="X248" i="42"/>
  <c r="X249" i="42"/>
  <c r="X250" i="42"/>
  <c r="X251" i="42"/>
  <c r="X252" i="42"/>
  <c r="X253" i="42"/>
  <c r="X254" i="42"/>
  <c r="X255" i="42"/>
  <c r="X256" i="42"/>
  <c r="X257" i="42"/>
  <c r="X258" i="42"/>
  <c r="X259" i="42"/>
  <c r="X260" i="42"/>
  <c r="X261" i="42"/>
  <c r="P4" i="42" l="1"/>
  <c r="P8" i="42"/>
  <c r="P11" i="42"/>
  <c r="P12" i="42"/>
  <c r="L3" i="58"/>
  <c r="M3" i="58"/>
  <c r="J3" i="59" s="1"/>
  <c r="P10" i="42"/>
  <c r="P6" i="42"/>
  <c r="P9" i="42"/>
  <c r="P3" i="42"/>
  <c r="J3" i="43" s="1"/>
  <c r="L3" i="42"/>
  <c r="F7" i="57"/>
  <c r="P5" i="42"/>
  <c r="F3" i="57"/>
  <c r="F4" i="57"/>
  <c r="Y9" i="59" a="1"/>
  <c r="Y3" i="59" a="1"/>
  <c r="Y13" i="59" a="1"/>
  <c r="Y13" i="59" l="1"/>
  <c r="W13" i="59" s="1"/>
  <c r="Y5" i="59"/>
  <c r="Y3" i="59"/>
  <c r="W3" i="59" s="1" a="1"/>
  <c r="Y4" i="59"/>
  <c r="Y10" i="59"/>
  <c r="Y9" i="59"/>
  <c r="W9" i="59" s="1" a="1"/>
  <c r="W9" i="59" l="1"/>
  <c r="W10" i="59"/>
  <c r="W4" i="59"/>
  <c r="W3" i="59"/>
  <c r="W5" i="59"/>
  <c r="AH8" i="59"/>
  <c r="AH20" i="59"/>
  <c r="AH19" i="59"/>
  <c r="AH7" i="59"/>
  <c r="AH21" i="59"/>
  <c r="AH14" i="59"/>
  <c r="AH11" i="59"/>
  <c r="AH22" i="59"/>
  <c r="AH4" i="59"/>
  <c r="AH12" i="59"/>
  <c r="AH5" i="59"/>
  <c r="AH17" i="59"/>
  <c r="AH13" i="59"/>
  <c r="AH16" i="59"/>
  <c r="AH10" i="59"/>
  <c r="AH9" i="59"/>
  <c r="AH15" i="59"/>
  <c r="AH6" i="59"/>
  <c r="AH23" i="59"/>
  <c r="AH3" i="59"/>
  <c r="AH18" i="59"/>
  <c r="N19" i="59"/>
  <c r="N18" i="59"/>
  <c r="N15" i="59"/>
  <c r="N17" i="59"/>
  <c r="N16" i="59"/>
  <c r="AJ8" i="59" l="1"/>
  <c r="AJ3" i="59"/>
  <c r="AJ19" i="59"/>
  <c r="AJ16" i="59"/>
  <c r="AJ20" i="59"/>
  <c r="AJ9" i="59"/>
  <c r="AJ5" i="59"/>
  <c r="AJ13" i="59"/>
  <c r="AJ4" i="59"/>
  <c r="AJ22" i="59"/>
  <c r="AJ14" i="59"/>
  <c r="AJ15" i="59"/>
  <c r="AJ21" i="59"/>
  <c r="AJ18" i="59"/>
  <c r="AJ6" i="59"/>
  <c r="AJ10" i="59"/>
  <c r="AJ7" i="59"/>
  <c r="AJ11" i="59"/>
  <c r="AJ17" i="59"/>
  <c r="AJ12" i="59"/>
  <c r="AJ23" i="59"/>
  <c r="P18" i="59"/>
  <c r="C26" i="59" s="1"/>
  <c r="H6" i="33" s="1"/>
  <c r="L6" i="33" s="1"/>
  <c r="P16" i="59"/>
  <c r="C24" i="59" s="1"/>
  <c r="H4" i="33" s="1"/>
  <c r="L4" i="33" s="1"/>
  <c r="P15" i="59"/>
  <c r="C23" i="59" s="1"/>
  <c r="H3" i="33" s="1"/>
  <c r="L3" i="33" s="1"/>
  <c r="P17" i="59"/>
  <c r="C25" i="59" s="1"/>
  <c r="H5" i="33" s="1"/>
  <c r="L5" i="33" s="1"/>
  <c r="P19" i="59"/>
  <c r="C27" i="59" s="1"/>
  <c r="H7" i="33" s="1"/>
  <c r="L7" i="33" s="1"/>
  <c r="AI8" i="59"/>
  <c r="AI16" i="59"/>
  <c r="AI4" i="59"/>
  <c r="AI21" i="59"/>
  <c r="AI9" i="59"/>
  <c r="AI23" i="59"/>
  <c r="AI17" i="59"/>
  <c r="AI7" i="59"/>
  <c r="AI19" i="59"/>
  <c r="AI12" i="59"/>
  <c r="AI18" i="59"/>
  <c r="AI11" i="59"/>
  <c r="AI5" i="59"/>
  <c r="AI13" i="59"/>
  <c r="AI6" i="59"/>
  <c r="AI10" i="59"/>
  <c r="AI20" i="59"/>
  <c r="AI15" i="59"/>
  <c r="AI14" i="59"/>
  <c r="AI22" i="59"/>
  <c r="AI3" i="59"/>
  <c r="O16" i="59"/>
  <c r="O17" i="59"/>
  <c r="O15" i="59"/>
  <c r="O18" i="59"/>
  <c r="O19" i="59"/>
  <c r="M5" i="33"/>
  <c r="M7" i="33"/>
  <c r="M6" i="33"/>
  <c r="M3" i="33"/>
  <c r="M4" i="33"/>
  <c r="U9" i="57" l="1" a="1"/>
  <c r="U10" i="57" l="1"/>
  <c r="U9" i="57"/>
  <c r="S9" i="57" a="1"/>
  <c r="S9" i="57" s="1"/>
  <c r="U3" i="57" a="1"/>
  <c r="S10" i="57" l="1"/>
  <c r="AE110" i="57" s="1"/>
  <c r="AE91" i="57"/>
  <c r="AE42" i="57"/>
  <c r="AE65" i="57"/>
  <c r="AE71" i="57"/>
  <c r="AE11" i="57"/>
  <c r="AE94" i="57"/>
  <c r="AE40" i="57"/>
  <c r="AE105" i="57"/>
  <c r="AE81" i="57"/>
  <c r="AE72" i="57"/>
  <c r="AE35" i="57"/>
  <c r="AE37" i="57"/>
  <c r="AE16" i="57"/>
  <c r="AE66" i="57"/>
  <c r="AE123" i="57"/>
  <c r="AE86" i="57"/>
  <c r="AE9" i="57"/>
  <c r="AE108" i="57"/>
  <c r="AE32" i="57"/>
  <c r="AE34" i="57"/>
  <c r="AE59" i="57"/>
  <c r="AE97" i="57"/>
  <c r="AE17" i="57"/>
  <c r="AE22" i="57"/>
  <c r="AE26" i="57"/>
  <c r="AE47" i="57"/>
  <c r="AE29" i="57"/>
  <c r="AE55" i="57"/>
  <c r="AE116" i="57"/>
  <c r="AE70" i="57"/>
  <c r="AE120" i="57"/>
  <c r="AE57" i="57"/>
  <c r="AE28" i="57"/>
  <c r="AE75" i="57"/>
  <c r="AE50" i="57"/>
  <c r="AE82" i="57"/>
  <c r="AE58" i="57"/>
  <c r="AE31" i="57"/>
  <c r="AE100" i="57"/>
  <c r="AE14" i="57"/>
  <c r="AE5" i="57"/>
  <c r="AE96" i="57"/>
  <c r="AE48" i="57"/>
  <c r="AE61" i="57"/>
  <c r="AE38" i="57"/>
  <c r="AE44" i="57"/>
  <c r="AE95" i="57"/>
  <c r="AE74" i="57"/>
  <c r="AE117" i="57"/>
  <c r="AE4" i="57"/>
  <c r="AE83" i="57"/>
  <c r="AE36" i="57"/>
  <c r="AE64" i="57"/>
  <c r="AE3" i="57"/>
  <c r="AE67" i="57"/>
  <c r="AE89" i="57"/>
  <c r="AE41" i="57"/>
  <c r="AE15" i="57"/>
  <c r="AE6" i="57"/>
  <c r="AE88" i="57"/>
  <c r="AE102" i="57"/>
  <c r="AE12" i="57"/>
  <c r="AE76" i="57"/>
  <c r="AE104" i="57"/>
  <c r="AE18" i="57"/>
  <c r="AE60" i="57"/>
  <c r="AE122" i="57"/>
  <c r="AE80" i="57"/>
  <c r="AE99" i="57"/>
  <c r="AE103" i="57"/>
  <c r="AE115" i="57"/>
  <c r="AE30" i="57"/>
  <c r="AE49" i="57"/>
  <c r="AE20" i="57"/>
  <c r="AE68" i="57"/>
  <c r="AE45" i="57"/>
  <c r="AE119" i="57"/>
  <c r="AE53" i="57"/>
  <c r="AE112" i="57"/>
  <c r="AE21" i="57"/>
  <c r="AE52" i="57"/>
  <c r="AE27" i="57"/>
  <c r="AE56" i="57"/>
  <c r="AE114" i="57"/>
  <c r="AE63" i="57"/>
  <c r="AE19" i="57"/>
  <c r="AE77" i="57"/>
  <c r="AE43" i="57"/>
  <c r="AE7" i="57"/>
  <c r="AE101" i="57"/>
  <c r="AE46" i="57"/>
  <c r="AE51" i="57"/>
  <c r="AE111" i="57"/>
  <c r="AE33" i="57"/>
  <c r="AE85" i="57"/>
  <c r="AE39" i="57"/>
  <c r="AE121" i="57"/>
  <c r="AE78" i="57"/>
  <c r="AE25" i="57"/>
  <c r="AE113" i="57"/>
  <c r="AE54" i="57"/>
  <c r="AE92" i="57"/>
  <c r="AE118" i="57"/>
  <c r="AE84" i="57"/>
  <c r="AE98" i="57"/>
  <c r="AE124" i="57"/>
  <c r="AE62" i="57"/>
  <c r="AE8" i="57"/>
  <c r="AE73" i="57"/>
  <c r="AE90" i="57"/>
  <c r="AE69" i="57"/>
  <c r="AE87" i="57"/>
  <c r="AE106" i="57"/>
  <c r="AE79" i="57"/>
  <c r="AE93" i="57"/>
  <c r="AE13" i="57"/>
  <c r="AE107" i="57"/>
  <c r="AE109" i="57"/>
  <c r="AE10" i="57"/>
  <c r="AE24" i="57"/>
  <c r="AE23" i="57"/>
  <c r="U5" i="57"/>
  <c r="U3" i="57"/>
  <c r="S3" i="57" a="1"/>
  <c r="S3" i="57" s="1"/>
  <c r="U4" i="57"/>
  <c r="S4" i="57" l="1"/>
  <c r="S5" i="57"/>
  <c r="AF103" i="57" s="1"/>
  <c r="AF10" i="57"/>
  <c r="AF114" i="57"/>
  <c r="AF37" i="57"/>
  <c r="AF38" i="57"/>
  <c r="AF65" i="57"/>
  <c r="AF43" i="57"/>
  <c r="AF90" i="57"/>
  <c r="AF61" i="57"/>
  <c r="AF63" i="57"/>
  <c r="AF45" i="57"/>
  <c r="AF99" i="57"/>
  <c r="AF7" i="57"/>
  <c r="AF20" i="57"/>
  <c r="AF9" i="57"/>
  <c r="AF85" i="57"/>
  <c r="AF121" i="57"/>
  <c r="AF28" i="57"/>
  <c r="AF23" i="57"/>
  <c r="AF32" i="57"/>
  <c r="AF14" i="57"/>
  <c r="AF111" i="57"/>
  <c r="AF4" i="57"/>
  <c r="AF64" i="57"/>
  <c r="AF76" i="57"/>
  <c r="AF33" i="57"/>
  <c r="AF34" i="57"/>
  <c r="AF68" i="57"/>
  <c r="AF52" i="57"/>
  <c r="AF55" i="57"/>
  <c r="AF24" i="57"/>
  <c r="AF39" i="57"/>
  <c r="AF89" i="57"/>
  <c r="AF88" i="57"/>
  <c r="AF107" i="57"/>
  <c r="AF26" i="57"/>
  <c r="AF12" i="57"/>
  <c r="AF42" i="57"/>
  <c r="AF35" i="57"/>
  <c r="AF3" i="57"/>
  <c r="AF62" i="57"/>
  <c r="AF100" i="57"/>
  <c r="AF22" i="57"/>
  <c r="AF69" i="57"/>
  <c r="AF60" i="57"/>
  <c r="AF75" i="57"/>
  <c r="AF91" i="57"/>
  <c r="AF47" i="57"/>
  <c r="AF122" i="57"/>
  <c r="AF58" i="57"/>
  <c r="AF104" i="57"/>
  <c r="AF86" i="57"/>
  <c r="AF59" i="57"/>
  <c r="AF17" i="57"/>
  <c r="AF6" i="57"/>
  <c r="AF116" i="57"/>
  <c r="AF5" i="57"/>
  <c r="AF123" i="57"/>
  <c r="AF70" i="57"/>
  <c r="AF56" i="57"/>
  <c r="AF51" i="57"/>
  <c r="AF115" i="57"/>
  <c r="AF79" i="57"/>
  <c r="AF8" i="57"/>
  <c r="AF25" i="57"/>
  <c r="AF95" i="57"/>
  <c r="AF67" i="57"/>
  <c r="AF105" i="57"/>
  <c r="AF124" i="57"/>
  <c r="AF72" i="57"/>
  <c r="AF78" i="57"/>
  <c r="AF108" i="57"/>
  <c r="AF16" i="57"/>
  <c r="AF36" i="57"/>
  <c r="AF11" i="57"/>
  <c r="AF29" i="57"/>
  <c r="AF19" i="57"/>
  <c r="AF27" i="57"/>
  <c r="AF119" i="57"/>
  <c r="AF80" i="57"/>
  <c r="AF18" i="57"/>
  <c r="AF54" i="57"/>
  <c r="AF46" i="57"/>
  <c r="AF21" i="57"/>
  <c r="AF57" i="57"/>
  <c r="AF30" i="57"/>
  <c r="AF40" i="57"/>
  <c r="AF109" i="57"/>
  <c r="AF120" i="57"/>
  <c r="AF94" i="57"/>
  <c r="AF77" i="57"/>
  <c r="AF110" i="57"/>
  <c r="AF98" i="57"/>
  <c r="AF92" i="57"/>
  <c r="AF66" i="57"/>
  <c r="AF81" i="57"/>
  <c r="AF74" i="57"/>
  <c r="AF44" i="57"/>
  <c r="AF15" i="57"/>
  <c r="AF113" i="57"/>
  <c r="AF13" i="57"/>
  <c r="AF106" i="57"/>
  <c r="AF96" i="57"/>
  <c r="AF41" i="57"/>
  <c r="AF97" i="57"/>
  <c r="AF83" i="57"/>
  <c r="AF117" i="57"/>
  <c r="AF53" i="57"/>
  <c r="AF50" i="57"/>
  <c r="AF101" i="57"/>
  <c r="AF48" i="57"/>
  <c r="AF87" i="57"/>
  <c r="AF73" i="57"/>
  <c r="AF31" i="57"/>
  <c r="AF102" i="57"/>
  <c r="AF49" i="57"/>
  <c r="AF82" i="57"/>
  <c r="AF93" i="57"/>
  <c r="AF84" i="57"/>
  <c r="AF71" i="57"/>
  <c r="U13" i="57" a="1"/>
  <c r="AF112" i="57" l="1"/>
  <c r="AF118" i="57"/>
  <c r="U13" i="57"/>
  <c r="S13" i="57" s="1"/>
  <c r="AD85" i="57" l="1"/>
  <c r="AD25" i="57"/>
  <c r="AD15" i="57"/>
  <c r="AD57" i="57"/>
  <c r="AD8" i="57"/>
  <c r="AD7" i="57"/>
  <c r="AD5" i="57"/>
  <c r="AD37" i="57"/>
  <c r="AD6" i="57"/>
  <c r="AD84" i="57"/>
  <c r="AD47" i="57"/>
  <c r="AD119" i="57"/>
  <c r="AD111" i="57"/>
  <c r="AD18" i="57"/>
  <c r="AD12" i="57"/>
  <c r="AD87" i="57"/>
  <c r="AD82" i="57"/>
  <c r="AD34" i="57"/>
  <c r="AD96" i="57"/>
  <c r="AD19" i="57"/>
  <c r="AD49" i="57"/>
  <c r="AD78" i="57"/>
  <c r="AD117" i="57"/>
  <c r="AD97" i="57"/>
  <c r="AD113" i="57"/>
  <c r="AD9" i="57"/>
  <c r="AD122" i="57"/>
  <c r="AD88" i="57"/>
  <c r="AD86" i="57"/>
  <c r="AD52" i="57"/>
  <c r="AD22" i="57"/>
  <c r="AD39" i="57"/>
  <c r="AD89" i="57"/>
  <c r="AD90" i="57"/>
  <c r="AD3" i="57"/>
  <c r="AD72" i="57"/>
  <c r="AD69" i="57"/>
  <c r="AD35" i="57"/>
  <c r="AD4" i="57"/>
  <c r="AD48" i="57"/>
  <c r="AD61" i="57"/>
  <c r="AD100" i="57"/>
  <c r="AD105" i="57"/>
  <c r="AD120" i="57"/>
  <c r="AD42" i="57"/>
  <c r="AD73" i="57"/>
  <c r="AD63" i="57"/>
  <c r="AD41" i="57"/>
  <c r="AD58" i="57"/>
  <c r="AD67" i="57"/>
  <c r="AD79" i="57"/>
  <c r="AD99" i="57"/>
  <c r="AD30" i="57"/>
  <c r="AD101" i="57"/>
  <c r="AD14" i="57"/>
  <c r="AD45" i="57"/>
  <c r="AD107" i="57"/>
  <c r="AD54" i="57"/>
  <c r="AD17" i="57"/>
  <c r="AD118" i="57"/>
  <c r="AD81" i="57"/>
  <c r="AD24" i="57"/>
  <c r="AD92" i="57"/>
  <c r="AD116" i="57"/>
  <c r="AD33" i="57"/>
  <c r="AD21" i="57"/>
  <c r="AD55" i="57"/>
  <c r="AD95" i="57"/>
  <c r="AD27" i="57"/>
  <c r="AD93" i="57"/>
  <c r="AD102" i="57"/>
  <c r="AD103" i="57"/>
  <c r="AD64" i="57"/>
  <c r="AD123" i="57"/>
  <c r="AD75" i="57"/>
  <c r="AD106" i="57"/>
  <c r="AD11" i="57"/>
  <c r="AD56" i="57"/>
  <c r="AD10" i="57"/>
  <c r="AD108" i="57"/>
  <c r="AD76" i="57"/>
  <c r="AD29" i="57"/>
  <c r="AD43" i="57"/>
  <c r="AD121" i="57"/>
  <c r="AD83" i="57"/>
  <c r="AD94" i="57"/>
  <c r="AD59" i="57"/>
  <c r="AD71" i="57"/>
  <c r="AD38" i="57"/>
  <c r="AD68" i="57"/>
  <c r="AD46" i="57"/>
  <c r="AD44" i="57"/>
  <c r="AD62" i="57"/>
  <c r="AD124" i="57"/>
  <c r="AD114" i="57"/>
  <c r="AD65" i="57"/>
  <c r="AD77" i="57"/>
  <c r="AD16" i="57"/>
  <c r="AD98" i="57"/>
  <c r="AD31" i="57"/>
  <c r="AD28" i="57"/>
  <c r="AD40" i="57"/>
  <c r="AD104" i="57"/>
  <c r="AD51" i="57"/>
  <c r="AD23" i="57"/>
  <c r="AD36" i="57"/>
  <c r="AD115" i="57"/>
  <c r="AD70" i="57"/>
  <c r="AD91" i="57"/>
  <c r="AD50" i="57"/>
  <c r="AD53" i="57"/>
  <c r="AD80" i="57"/>
  <c r="AD74" i="57"/>
  <c r="AD60" i="57"/>
  <c r="AD32" i="57"/>
  <c r="AD13" i="57"/>
  <c r="AD112" i="57"/>
  <c r="AD110" i="57"/>
  <c r="AD26" i="57"/>
  <c r="AD66" i="57"/>
  <c r="AD20" i="57"/>
  <c r="AD109" i="57"/>
  <c r="J19" i="57" l="1"/>
  <c r="K21" i="57"/>
  <c r="C34" i="57"/>
  <c r="H21" i="33" s="1"/>
  <c r="L21" i="33" s="1"/>
  <c r="J15" i="57"/>
  <c r="L21" i="57"/>
  <c r="J17" i="57"/>
  <c r="J24" i="57"/>
  <c r="K20" i="57"/>
  <c r="C33" i="57" s="1"/>
  <c r="H20" i="33" s="1"/>
  <c r="L20" i="33" s="1"/>
  <c r="K15" i="57"/>
  <c r="C28" i="57" s="1"/>
  <c r="H15" i="33" s="1"/>
  <c r="L15" i="33" s="1"/>
  <c r="L20" i="57"/>
  <c r="J23" i="57"/>
  <c r="L22" i="57"/>
  <c r="J16" i="57"/>
  <c r="K23" i="57"/>
  <c r="C36" i="57" s="1"/>
  <c r="H23" i="33" s="1"/>
  <c r="L23" i="33" s="1"/>
  <c r="K19" i="57"/>
  <c r="C32" i="57" s="1"/>
  <c r="H19" i="33" s="1"/>
  <c r="L19" i="33" s="1"/>
  <c r="K16" i="57"/>
  <c r="C29" i="57" s="1"/>
  <c r="H16" i="33" s="1"/>
  <c r="L16" i="33" s="1"/>
  <c r="L23" i="57"/>
  <c r="L18" i="57"/>
  <c r="L19" i="57"/>
  <c r="J20" i="57"/>
  <c r="L15" i="57"/>
  <c r="K22" i="57"/>
  <c r="C35" i="57" s="1"/>
  <c r="H22" i="33" s="1"/>
  <c r="L22" i="33" s="1"/>
  <c r="J21" i="57"/>
  <c r="J22" i="57"/>
  <c r="K17" i="57"/>
  <c r="C30" i="57" s="1"/>
  <c r="H17" i="33" s="1"/>
  <c r="L17" i="33" s="1"/>
  <c r="K24" i="57"/>
  <c r="C37" i="57" s="1"/>
  <c r="H24" i="33" s="1"/>
  <c r="L24" i="33" s="1"/>
  <c r="L16" i="57"/>
  <c r="J18" i="57"/>
  <c r="L17" i="57"/>
  <c r="L24" i="57"/>
  <c r="K18" i="57"/>
  <c r="C31" i="57" s="1"/>
  <c r="H18" i="33" s="1"/>
  <c r="L18" i="33" s="1"/>
  <c r="M24" i="33"/>
  <c r="M16" i="33"/>
  <c r="M23" i="33"/>
  <c r="M21" i="33"/>
  <c r="M20" i="33"/>
  <c r="M15" i="33"/>
  <c r="M18" i="33"/>
  <c r="M17" i="33"/>
  <c r="M19" i="33"/>
  <c r="M22" i="33"/>
  <c r="N15" i="33"/>
  <c r="N1" i="42" l="1"/>
  <c r="J7" i="43"/>
  <c r="J4" i="43"/>
  <c r="J6" i="43"/>
  <c r="J5" i="43"/>
  <c r="U66" i="42"/>
  <c r="U128" i="42"/>
  <c r="U105" i="42"/>
  <c r="U6" i="42"/>
  <c r="U3" i="42"/>
  <c r="U242" i="42"/>
  <c r="U246" i="42"/>
  <c r="U100" i="42"/>
  <c r="U145" i="42"/>
  <c r="U86" i="42"/>
  <c r="U172" i="42"/>
  <c r="U115" i="42"/>
  <c r="U222" i="42"/>
  <c r="U117" i="42"/>
  <c r="N8" i="42"/>
  <c r="U75" i="42"/>
  <c r="U196" i="42"/>
  <c r="U42" i="42"/>
  <c r="U91" i="42"/>
  <c r="U9" i="42"/>
  <c r="U228" i="42"/>
  <c r="U198" i="42"/>
  <c r="U21" i="42"/>
  <c r="U142" i="42"/>
  <c r="U103" i="42"/>
  <c r="U212" i="42"/>
  <c r="U114" i="42"/>
  <c r="U164" i="42"/>
  <c r="U4" i="42"/>
  <c r="U53" i="42"/>
  <c r="U153" i="42"/>
  <c r="U253" i="42"/>
  <c r="U202" i="42"/>
  <c r="U119" i="42"/>
  <c r="U97" i="42"/>
  <c r="U94" i="42"/>
  <c r="U250" i="42"/>
  <c r="U46" i="42"/>
  <c r="U205" i="42"/>
  <c r="U69" i="42"/>
  <c r="U193" i="42"/>
  <c r="U225" i="42"/>
  <c r="U14" i="42"/>
  <c r="U183" i="42"/>
  <c r="U124" i="42"/>
  <c r="U136" i="42"/>
  <c r="U104" i="42"/>
  <c r="U192" i="42"/>
  <c r="U258" i="42"/>
  <c r="U215" i="42"/>
  <c r="U132" i="42"/>
  <c r="U83" i="42"/>
  <c r="U239" i="42"/>
  <c r="U82" i="42"/>
  <c r="U15" i="42"/>
  <c r="U140" i="42"/>
  <c r="U149" i="42"/>
  <c r="N12" i="42"/>
  <c r="U96" i="42"/>
  <c r="U12" i="42"/>
  <c r="U16" i="42"/>
  <c r="N10" i="42"/>
  <c r="U161" i="42"/>
  <c r="U189" i="42"/>
  <c r="U84" i="42"/>
  <c r="U208" i="42"/>
  <c r="U54" i="42"/>
  <c r="U7" i="42"/>
  <c r="U52" i="42"/>
  <c r="U177" i="42"/>
  <c r="U195" i="42"/>
  <c r="U48" i="42"/>
  <c r="U55" i="42"/>
  <c r="U43" i="42"/>
  <c r="N5" i="42"/>
  <c r="U157" i="42"/>
  <c r="U78" i="42"/>
  <c r="U255" i="42"/>
  <c r="U180" i="42"/>
  <c r="U41" i="42"/>
  <c r="U102" i="42"/>
  <c r="U89" i="42"/>
  <c r="U74" i="42"/>
  <c r="U22" i="42"/>
  <c r="U220" i="42"/>
  <c r="U81" i="42"/>
  <c r="U214" i="42"/>
  <c r="U61" i="42"/>
  <c r="U261" i="42"/>
  <c r="U190" i="42"/>
  <c r="U176" i="42"/>
  <c r="U126" i="42"/>
  <c r="U251" i="42"/>
  <c r="U165" i="42"/>
  <c r="U259" i="42"/>
  <c r="U112" i="42"/>
  <c r="U122" i="42"/>
  <c r="U234" i="42"/>
  <c r="U59" i="42"/>
  <c r="U33" i="42"/>
  <c r="U99" i="42"/>
  <c r="U213" i="42"/>
  <c r="U18" i="42"/>
  <c r="U92" i="42"/>
  <c r="U182" i="42"/>
  <c r="U206" i="42"/>
  <c r="U229" i="42"/>
  <c r="U32" i="42"/>
  <c r="U237" i="42"/>
  <c r="U162" i="42"/>
  <c r="U144" i="42"/>
  <c r="U36" i="42"/>
  <c r="U50" i="42"/>
  <c r="U171" i="42"/>
  <c r="U203" i="42"/>
  <c r="U88" i="42"/>
  <c r="U107" i="42"/>
  <c r="U194" i="42"/>
  <c r="U168" i="42"/>
  <c r="U95" i="42"/>
  <c r="U247" i="42"/>
  <c r="U241" i="42"/>
  <c r="U70" i="42"/>
  <c r="U248" i="42"/>
  <c r="U49" i="42"/>
  <c r="U245" i="42"/>
  <c r="U249" i="42"/>
  <c r="U44" i="42"/>
  <c r="U118" i="42"/>
  <c r="U29" i="42"/>
  <c r="U10" i="42"/>
  <c r="N4" i="42"/>
  <c r="U116" i="42"/>
  <c r="U77" i="42"/>
  <c r="U174" i="42"/>
  <c r="U106" i="42"/>
  <c r="U218" i="42"/>
  <c r="U143" i="42"/>
  <c r="U13" i="42"/>
  <c r="U235" i="42"/>
  <c r="N9" i="42"/>
  <c r="U80" i="42"/>
  <c r="U30" i="42"/>
  <c r="U236" i="42"/>
  <c r="U8" i="42"/>
  <c r="U5" i="42"/>
  <c r="U24" i="42"/>
  <c r="U260" i="42"/>
  <c r="U133" i="42"/>
  <c r="U191" i="42"/>
  <c r="U111" i="42"/>
  <c r="U113" i="42"/>
  <c r="U210" i="42"/>
  <c r="U130" i="42"/>
  <c r="U155" i="42"/>
  <c r="U179" i="42"/>
  <c r="U243" i="42"/>
  <c r="U137" i="42"/>
  <c r="U28" i="42"/>
  <c r="U23" i="42"/>
  <c r="U129" i="42"/>
  <c r="U121" i="42"/>
  <c r="U216" i="42"/>
  <c r="U79" i="42"/>
  <c r="N11" i="42"/>
  <c r="U123" i="42"/>
  <c r="U227" i="42"/>
  <c r="U57" i="42"/>
  <c r="U141" i="42"/>
  <c r="U221" i="42"/>
  <c r="U156" i="42"/>
  <c r="U110" i="42"/>
  <c r="U138" i="42"/>
  <c r="N7" i="42"/>
  <c r="U67" i="42"/>
  <c r="U38" i="42"/>
  <c r="U34" i="42"/>
  <c r="U238" i="42"/>
  <c r="U223" i="42"/>
  <c r="U108" i="42"/>
  <c r="U217" i="42"/>
  <c r="U17" i="42"/>
  <c r="U209" i="42"/>
  <c r="U73" i="42"/>
  <c r="U76" i="42"/>
  <c r="U45" i="42"/>
  <c r="U19" i="42"/>
  <c r="U93" i="42"/>
  <c r="U169" i="42"/>
  <c r="U219" i="42"/>
  <c r="U58" i="42"/>
  <c r="U31" i="42"/>
  <c r="U39" i="42"/>
  <c r="U187" i="42"/>
  <c r="U98" i="42"/>
  <c r="U231" i="42"/>
  <c r="U197" i="42"/>
  <c r="U160" i="42"/>
  <c r="U170" i="42"/>
  <c r="U166" i="42"/>
  <c r="U35" i="42"/>
  <c r="U256" i="42"/>
  <c r="U20" i="42"/>
  <c r="U257" i="42"/>
  <c r="U40" i="42"/>
  <c r="U178" i="42"/>
  <c r="U101" i="42"/>
  <c r="U125" i="42"/>
  <c r="U68" i="42"/>
  <c r="U150" i="42"/>
  <c r="U25" i="42"/>
  <c r="U167" i="42"/>
  <c r="U131" i="42"/>
  <c r="U175" i="42"/>
  <c r="U151" i="42"/>
  <c r="N6" i="42"/>
  <c r="U148" i="42"/>
  <c r="U146" i="42"/>
  <c r="U62" i="42"/>
  <c r="U230" i="42"/>
  <c r="U71" i="42"/>
  <c r="U186" i="42"/>
  <c r="U26" i="42"/>
  <c r="U56" i="42"/>
  <c r="U163" i="42"/>
  <c r="U204" i="42"/>
  <c r="U134" i="42"/>
  <c r="U240" i="42"/>
  <c r="U109" i="42"/>
  <c r="U226" i="42"/>
  <c r="U154" i="42"/>
  <c r="U252" i="42"/>
  <c r="U72" i="42"/>
  <c r="U185" i="42"/>
  <c r="U184" i="42"/>
  <c r="U201" i="42"/>
  <c r="U158" i="42"/>
  <c r="U152" i="42"/>
  <c r="U135" i="42"/>
  <c r="U60" i="42"/>
  <c r="U207" i="42"/>
  <c r="U64" i="42"/>
  <c r="U47" i="42"/>
  <c r="U63" i="42"/>
  <c r="U181" i="42"/>
  <c r="U254" i="42"/>
  <c r="U37" i="42"/>
  <c r="U199" i="42"/>
  <c r="U120" i="42"/>
  <c r="U127" i="42"/>
  <c r="U87" i="42"/>
  <c r="U65" i="42"/>
  <c r="U200" i="42"/>
  <c r="U27" i="42"/>
  <c r="U11" i="42"/>
  <c r="U51" i="42"/>
  <c r="U224" i="42"/>
  <c r="U85" i="42"/>
  <c r="N3" i="42"/>
  <c r="U211" i="42"/>
  <c r="U232" i="42"/>
  <c r="U90" i="42"/>
  <c r="U173" i="42"/>
  <c r="U233" i="42"/>
  <c r="U188" i="42"/>
  <c r="U159" i="42"/>
  <c r="U244" i="42"/>
  <c r="U139" i="42"/>
  <c r="U147" i="42"/>
  <c r="Y147" i="42"/>
  <c r="Y232" i="42"/>
  <c r="Y200" i="42"/>
  <c r="Y181" i="42"/>
  <c r="Y158" i="42"/>
  <c r="Y109" i="42"/>
  <c r="Y71" i="42"/>
  <c r="Y131" i="42"/>
  <c r="Y40" i="42"/>
  <c r="Y197" i="42"/>
  <c r="Y169" i="42"/>
  <c r="Y217" i="42"/>
  <c r="Y138" i="42"/>
  <c r="Y243" i="42"/>
  <c r="Y133" i="42"/>
  <c r="Y116" i="42"/>
  <c r="Y49" i="42"/>
  <c r="Y107" i="42"/>
  <c r="Y237" i="42"/>
  <c r="Y99" i="42"/>
  <c r="Y251" i="42"/>
  <c r="Y220" i="42"/>
  <c r="Y78" i="42"/>
  <c r="Y52" i="42"/>
  <c r="Y16" i="42"/>
  <c r="Y83" i="42"/>
  <c r="Y183" i="42"/>
  <c r="Y94" i="42"/>
  <c r="Y164" i="42"/>
  <c r="Y9" i="42"/>
  <c r="Y115" i="42"/>
  <c r="Y6" i="42"/>
  <c r="Y121" i="42"/>
  <c r="Y5" i="42"/>
  <c r="Y171" i="42"/>
  <c r="Y190" i="42"/>
  <c r="Y43" i="42"/>
  <c r="Y258" i="42"/>
  <c r="Y202" i="42"/>
  <c r="Y66" i="42"/>
  <c r="Y210" i="42"/>
  <c r="Y247" i="42"/>
  <c r="Y122" i="42"/>
  <c r="Y55" i="42"/>
  <c r="Y192" i="42"/>
  <c r="Y142" i="42"/>
  <c r="Y199" i="42"/>
  <c r="Y60" i="42"/>
  <c r="Y252" i="42"/>
  <c r="Y56" i="42"/>
  <c r="Y125" i="42"/>
  <c r="Y166" i="42"/>
  <c r="Y38" i="42"/>
  <c r="Y113" i="42"/>
  <c r="Y44" i="42"/>
  <c r="Y92" i="42"/>
  <c r="Y41" i="42"/>
  <c r="Y15" i="42"/>
  <c r="Y153" i="42"/>
  <c r="Y246" i="42"/>
  <c r="Y173" i="42"/>
  <c r="Y151" i="42"/>
  <c r="Y58" i="42"/>
  <c r="Y28" i="42"/>
  <c r="Y168" i="42"/>
  <c r="Y214" i="42"/>
  <c r="Y82" i="42"/>
  <c r="Y53" i="42"/>
  <c r="Y242" i="42"/>
  <c r="Y139" i="42"/>
  <c r="Y211" i="42"/>
  <c r="Y65" i="42"/>
  <c r="Y63" i="42"/>
  <c r="Y201" i="42"/>
  <c r="Y240" i="42"/>
  <c r="Y230" i="42"/>
  <c r="Y167" i="42"/>
  <c r="Y257" i="42"/>
  <c r="Y231" i="42"/>
  <c r="Y93" i="42"/>
  <c r="Y108" i="42"/>
  <c r="Y110" i="42"/>
  <c r="Y79" i="42"/>
  <c r="Y179" i="42"/>
  <c r="Y260" i="42"/>
  <c r="Y235" i="42"/>
  <c r="Y248" i="42"/>
  <c r="Y88" i="42"/>
  <c r="Y32" i="42"/>
  <c r="Y33" i="42"/>
  <c r="Y126" i="42"/>
  <c r="Y22" i="42"/>
  <c r="Y157" i="42"/>
  <c r="Y7" i="42"/>
  <c r="Y12" i="42"/>
  <c r="Y132" i="42"/>
  <c r="Y14" i="42"/>
  <c r="Y97" i="42"/>
  <c r="Y114" i="42"/>
  <c r="Y91" i="42"/>
  <c r="Y172" i="42"/>
  <c r="Y105" i="42"/>
  <c r="Y221" i="42"/>
  <c r="Y143" i="42"/>
  <c r="Y206" i="42"/>
  <c r="Y89" i="42"/>
  <c r="Y208" i="42"/>
  <c r="Y193" i="42"/>
  <c r="Y103" i="42"/>
  <c r="Y145" i="42"/>
  <c r="Y8" i="42"/>
  <c r="Y50" i="42"/>
  <c r="Y182" i="42"/>
  <c r="Y261" i="42"/>
  <c r="Y84" i="42"/>
  <c r="Y253" i="42"/>
  <c r="Y75" i="42"/>
  <c r="Y51" i="42"/>
  <c r="Y31" i="42"/>
  <c r="Y57" i="42"/>
  <c r="Y236" i="42"/>
  <c r="Y95" i="42"/>
  <c r="Y112" i="42"/>
  <c r="Y48" i="42"/>
  <c r="Y104" i="42"/>
  <c r="Y21" i="42"/>
  <c r="Y37" i="42"/>
  <c r="Y154" i="42"/>
  <c r="Y101" i="42"/>
  <c r="Y209" i="42"/>
  <c r="Y30" i="42"/>
  <c r="Y144" i="42"/>
  <c r="Y259" i="42"/>
  <c r="Y195" i="42"/>
  <c r="Y136" i="42"/>
  <c r="Y117" i="42"/>
  <c r="Y244" i="42"/>
  <c r="Y87" i="42"/>
  <c r="Y47" i="42"/>
  <c r="Y184" i="42"/>
  <c r="Y134" i="42"/>
  <c r="Y62" i="42"/>
  <c r="Y25" i="42"/>
  <c r="Y20" i="42"/>
  <c r="Y98" i="42"/>
  <c r="Y19" i="42"/>
  <c r="Y223" i="42"/>
  <c r="Y156" i="42"/>
  <c r="Y216" i="42"/>
  <c r="Y155" i="42"/>
  <c r="Y24" i="42"/>
  <c r="Y13" i="42"/>
  <c r="Y10" i="42"/>
  <c r="Y70" i="42"/>
  <c r="Y203" i="42"/>
  <c r="Y229" i="42"/>
  <c r="Y59" i="42"/>
  <c r="Y176" i="42"/>
  <c r="Y74" i="42"/>
  <c r="Y54" i="42"/>
  <c r="Y96" i="42"/>
  <c r="Y215" i="42"/>
  <c r="Y225" i="42"/>
  <c r="Y119" i="42"/>
  <c r="Y212" i="42"/>
  <c r="Y42" i="42"/>
  <c r="Y86" i="42"/>
  <c r="Y128" i="42"/>
  <c r="Y238" i="42"/>
  <c r="Y130" i="42"/>
  <c r="Y241" i="42"/>
  <c r="Y234" i="42"/>
  <c r="Y149" i="42"/>
  <c r="Y196" i="42"/>
  <c r="Y118" i="42"/>
  <c r="Y102" i="42"/>
  <c r="Y140" i="42"/>
  <c r="Y69" i="42"/>
  <c r="Y100" i="42"/>
  <c r="Y233" i="42"/>
  <c r="Y73" i="42"/>
  <c r="Y23" i="42"/>
  <c r="Y106" i="42"/>
  <c r="Y36" i="42"/>
  <c r="Y61" i="42"/>
  <c r="Y189" i="42"/>
  <c r="Y205" i="42"/>
  <c r="Y11" i="42"/>
  <c r="Y135" i="42"/>
  <c r="Y26" i="42"/>
  <c r="Y170" i="42"/>
  <c r="Y67" i="42"/>
  <c r="Y111" i="42"/>
  <c r="Y174" i="42"/>
  <c r="Y18" i="42"/>
  <c r="Y180" i="42"/>
  <c r="Y161" i="42"/>
  <c r="Y46" i="42"/>
  <c r="Y198" i="42"/>
  <c r="Y159" i="42"/>
  <c r="Y85" i="42"/>
  <c r="Y127" i="42"/>
  <c r="Y64" i="42"/>
  <c r="Y185" i="42"/>
  <c r="Y204" i="42"/>
  <c r="Y146" i="42"/>
  <c r="Y150" i="42"/>
  <c r="Y256" i="42"/>
  <c r="Y187" i="42"/>
  <c r="Y45" i="42"/>
  <c r="Y29" i="42"/>
  <c r="Y227" i="42"/>
  <c r="Y188" i="42"/>
  <c r="Y224" i="42"/>
  <c r="Y120" i="42"/>
  <c r="Y207" i="42"/>
  <c r="Y72" i="42"/>
  <c r="Y163" i="42"/>
  <c r="Y148" i="42"/>
  <c r="Y68" i="42"/>
  <c r="Y35" i="42"/>
  <c r="Y39" i="42"/>
  <c r="Y76" i="42"/>
  <c r="Y34" i="42"/>
  <c r="Y141" i="42"/>
  <c r="Y129" i="42"/>
  <c r="Y218" i="42"/>
  <c r="Y249" i="42"/>
  <c r="Y90" i="42"/>
  <c r="Y160" i="42"/>
  <c r="Y77" i="42"/>
  <c r="Y177" i="42"/>
  <c r="Y3" i="42"/>
  <c r="Y124" i="42"/>
  <c r="Y250" i="42"/>
  <c r="Y137" i="42"/>
  <c r="Y178" i="42"/>
  <c r="Y27" i="42"/>
  <c r="Y219" i="42"/>
  <c r="Y245" i="42"/>
  <c r="Y162" i="42"/>
  <c r="Y213" i="42"/>
  <c r="Y186" i="42"/>
  <c r="Y255" i="42"/>
  <c r="Y254" i="42"/>
  <c r="Y17" i="42"/>
  <c r="Y194" i="42"/>
  <c r="Y239" i="42"/>
  <c r="Y123" i="42"/>
  <c r="Y165" i="42"/>
  <c r="Y4" i="42"/>
  <c r="Y175" i="42"/>
  <c r="Y191" i="42"/>
  <c r="Y81" i="42"/>
  <c r="Y228" i="42"/>
  <c r="Y80" i="42"/>
  <c r="Y152" i="42"/>
  <c r="Y226" i="42"/>
  <c r="Y222" i="42"/>
  <c r="N2" i="33"/>
  <c r="O11" i="42"/>
  <c r="O4" i="42"/>
  <c r="O7" i="42"/>
  <c r="O8" i="42"/>
  <c r="O9" i="42"/>
  <c r="O10" i="42"/>
  <c r="O12" i="42"/>
  <c r="O6" i="42"/>
  <c r="O5" i="42"/>
  <c r="O3" i="42"/>
  <c r="Y3" i="43" a="1"/>
  <c r="Y3" i="43"/>
  <c r="Y4" i="43"/>
  <c r="Y5" i="43"/>
  <c r="W3" i="43" a="1"/>
  <c r="W5" i="43" s="1"/>
  <c r="Y13" i="43" a="1"/>
  <c r="W3" i="43" l="1"/>
  <c r="W4" i="43"/>
  <c r="Y13" i="43"/>
  <c r="W13" i="43"/>
  <c r="AH35" i="43" s="1"/>
  <c r="Y9" i="43" a="1"/>
  <c r="AJ23" i="43" l="1"/>
  <c r="AH61" i="43"/>
  <c r="AJ13" i="43"/>
  <c r="AH28" i="43"/>
  <c r="AH44" i="43"/>
  <c r="AH14" i="43"/>
  <c r="AH24" i="43"/>
  <c r="AH9" i="43"/>
  <c r="AH27" i="43"/>
  <c r="AH6" i="43"/>
  <c r="AH36" i="43"/>
  <c r="AJ39" i="43"/>
  <c r="AH34" i="43"/>
  <c r="AH25" i="43"/>
  <c r="AH13" i="43"/>
  <c r="AH51" i="43"/>
  <c r="AH18" i="43"/>
  <c r="AH46" i="43"/>
  <c r="AJ20" i="43"/>
  <c r="AH22" i="43"/>
  <c r="AH43" i="43"/>
  <c r="AH60" i="43"/>
  <c r="AH62" i="43"/>
  <c r="AH33" i="43"/>
  <c r="AH53" i="43"/>
  <c r="AJ33" i="43"/>
  <c r="AJ54" i="43"/>
  <c r="AJ22" i="43"/>
  <c r="AJ25" i="43"/>
  <c r="AJ30" i="43"/>
  <c r="AJ44" i="43"/>
  <c r="AJ43" i="43"/>
  <c r="AJ26" i="43"/>
  <c r="AJ40" i="43"/>
  <c r="AJ59" i="43"/>
  <c r="AJ27" i="43"/>
  <c r="AJ45" i="43"/>
  <c r="AJ46" i="43"/>
  <c r="AJ18" i="43"/>
  <c r="AJ53" i="43"/>
  <c r="AJ38" i="43"/>
  <c r="AJ35" i="43"/>
  <c r="AJ15" i="43"/>
  <c r="AJ64" i="43"/>
  <c r="AJ36" i="43"/>
  <c r="AJ58" i="43"/>
  <c r="AJ28" i="43"/>
  <c r="AJ17" i="43"/>
  <c r="AJ47" i="43"/>
  <c r="AJ16" i="43"/>
  <c r="AJ7" i="43"/>
  <c r="AJ9" i="43"/>
  <c r="AJ24" i="43"/>
  <c r="AJ5" i="43"/>
  <c r="AJ65" i="43"/>
  <c r="AJ6" i="43"/>
  <c r="AJ34" i="43"/>
  <c r="AJ55" i="43"/>
  <c r="AJ31" i="43"/>
  <c r="AJ51" i="43"/>
  <c r="AH5" i="43"/>
  <c r="AH10" i="43"/>
  <c r="AH40" i="43"/>
  <c r="AH23" i="43"/>
  <c r="AH41" i="43"/>
  <c r="AH32" i="43"/>
  <c r="AH52" i="43"/>
  <c r="AH49" i="43"/>
  <c r="AJ49" i="43"/>
  <c r="AJ37" i="43"/>
  <c r="AJ41" i="43"/>
  <c r="AJ32" i="43"/>
  <c r="AJ50" i="43"/>
  <c r="AJ3" i="43"/>
  <c r="AJ56" i="43"/>
  <c r="AJ62" i="43"/>
  <c r="AJ48" i="43"/>
  <c r="AJ8" i="43"/>
  <c r="AJ42" i="43"/>
  <c r="AJ14" i="43"/>
  <c r="AJ4" i="43"/>
  <c r="AJ63" i="43"/>
  <c r="AJ12" i="43"/>
  <c r="AJ29" i="43"/>
  <c r="AJ52" i="43"/>
  <c r="AH17" i="43"/>
  <c r="AH63" i="43"/>
  <c r="AH54" i="43"/>
  <c r="AJ21" i="43"/>
  <c r="AJ61" i="43"/>
  <c r="AJ57" i="43"/>
  <c r="AJ19" i="43"/>
  <c r="AJ10" i="43"/>
  <c r="AJ11" i="43"/>
  <c r="AJ60" i="43"/>
  <c r="AH12" i="43"/>
  <c r="AH42" i="43"/>
  <c r="AH65" i="43"/>
  <c r="AH11" i="43"/>
  <c r="P21" i="43"/>
  <c r="C31" i="43" s="1"/>
  <c r="H14" i="33" s="1"/>
  <c r="L14" i="33" s="1"/>
  <c r="P17" i="43"/>
  <c r="C27" i="43" s="1"/>
  <c r="H10" i="33" s="1"/>
  <c r="L10" i="33" s="1"/>
  <c r="AH64" i="43"/>
  <c r="AH3" i="43"/>
  <c r="AH15" i="43"/>
  <c r="N19" i="43"/>
  <c r="AH45" i="43"/>
  <c r="AH48" i="43"/>
  <c r="N15" i="43"/>
  <c r="N16" i="43"/>
  <c r="AH30" i="43"/>
  <c r="AH58" i="43"/>
  <c r="AH16" i="43"/>
  <c r="AH59" i="43"/>
  <c r="N17" i="43"/>
  <c r="AH50" i="43"/>
  <c r="AH39" i="43"/>
  <c r="P20" i="43"/>
  <c r="C30" i="43"/>
  <c r="H13" i="33" s="1"/>
  <c r="L13" i="33" s="1"/>
  <c r="AH56" i="43"/>
  <c r="AH57" i="43"/>
  <c r="AH21" i="43"/>
  <c r="AH38" i="43"/>
  <c r="AH31" i="43"/>
  <c r="Y10" i="43"/>
  <c r="N20" i="43"/>
  <c r="AH55" i="43"/>
  <c r="AH29" i="43"/>
  <c r="P18" i="43"/>
  <c r="C28" i="43" s="1"/>
  <c r="H11" i="33" s="1"/>
  <c r="L11" i="33" s="1"/>
  <c r="N21" i="43"/>
  <c r="N18" i="43"/>
  <c r="AH8" i="43"/>
  <c r="AH26" i="43"/>
  <c r="AH37" i="43"/>
  <c r="AH19" i="43"/>
  <c r="P19" i="43"/>
  <c r="C29" i="43" s="1"/>
  <c r="H12" i="33" s="1"/>
  <c r="L12" i="33" s="1"/>
  <c r="AH20" i="43"/>
  <c r="P16" i="43"/>
  <c r="C26" i="43" s="1"/>
  <c r="H9" i="33" s="1"/>
  <c r="L9" i="33" s="1"/>
  <c r="P15" i="43"/>
  <c r="C25" i="43" s="1"/>
  <c r="H8" i="33" s="1"/>
  <c r="L8" i="33" s="1"/>
  <c r="AH47" i="43"/>
  <c r="AH4" i="43"/>
  <c r="AH7" i="43"/>
  <c r="Y9" i="43"/>
  <c r="M9" i="33"/>
  <c r="M11" i="33"/>
  <c r="M13" i="33"/>
  <c r="M14" i="33"/>
  <c r="M8" i="33"/>
  <c r="M10" i="33"/>
  <c r="M12" i="33"/>
  <c r="N8" i="33"/>
  <c r="W9" i="43" l="1" a="1"/>
  <c r="W10" i="43" s="1"/>
  <c r="W9" i="43" l="1"/>
  <c r="AI30" i="43" s="1"/>
  <c r="AI59" i="43" l="1"/>
  <c r="AI24" i="43"/>
  <c r="AI63" i="43"/>
  <c r="AI4" i="43"/>
  <c r="AI13" i="43"/>
  <c r="AI56" i="43"/>
  <c r="AI37" i="43"/>
  <c r="AI54" i="43"/>
  <c r="AI32" i="43"/>
  <c r="AI62" i="43"/>
  <c r="O15" i="43"/>
  <c r="AI21" i="43"/>
  <c r="AI10" i="43"/>
  <c r="AI48" i="43"/>
  <c r="AI47" i="43"/>
  <c r="AI44" i="43"/>
  <c r="AI15" i="43"/>
  <c r="AI29" i="43"/>
  <c r="AI35" i="43"/>
  <c r="AI51" i="43"/>
  <c r="AI25" i="43"/>
  <c r="O19" i="43"/>
  <c r="AI16" i="43"/>
  <c r="AI34" i="43"/>
  <c r="AI7" i="43"/>
  <c r="AI61" i="43"/>
  <c r="AI17" i="43"/>
  <c r="AI9" i="43"/>
  <c r="O20" i="43"/>
  <c r="O16" i="43"/>
  <c r="AI19" i="43"/>
  <c r="AI31" i="43"/>
  <c r="AI43" i="43"/>
  <c r="AI22" i="43"/>
  <c r="AI28" i="43"/>
  <c r="AI55" i="43"/>
  <c r="AI49" i="43"/>
  <c r="AI8" i="43"/>
  <c r="AI38" i="43"/>
  <c r="AI27" i="43"/>
  <c r="AI5" i="43"/>
  <c r="AI23" i="43"/>
  <c r="O17" i="43"/>
  <c r="AI52" i="43"/>
  <c r="AI20" i="43"/>
  <c r="AI41" i="43"/>
  <c r="O18" i="43"/>
  <c r="AI58" i="43"/>
  <c r="AI50" i="43"/>
  <c r="AI40" i="43"/>
  <c r="AI42" i="43"/>
  <c r="AI64" i="43"/>
  <c r="AI12" i="43"/>
  <c r="AI65" i="43"/>
  <c r="AI18" i="43"/>
  <c r="AI57" i="43"/>
  <c r="AI36" i="43"/>
  <c r="O21" i="43"/>
  <c r="AI26" i="43"/>
  <c r="AI33" i="43"/>
  <c r="AI45" i="43"/>
  <c r="AI39" i="43"/>
  <c r="AI6" i="43"/>
  <c r="AI11" i="43"/>
  <c r="AI3" i="43"/>
  <c r="AI60" i="43"/>
  <c r="AI14" i="43"/>
  <c r="AI53" i="43"/>
  <c r="AI46" i="43"/>
</calcChain>
</file>

<file path=xl/comments1.xml><?xml version="1.0" encoding="utf-8"?>
<comments xmlns="http://schemas.openxmlformats.org/spreadsheetml/2006/main">
  <authors>
    <author>Ferdinando Ametrano</author>
  </authors>
  <commentList>
    <comment ref="D20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<sst xmlns="http://schemas.openxmlformats.org/spreadsheetml/2006/main" count="516" uniqueCount="157">
  <si>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</si>
  <si>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</si>
  <si>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</si>
  <si>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</si>
  <si>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</si>
  <si>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</si>
  <si>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</si>
  <si>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</si>
  <si>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</si>
  <si>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</si>
  <si>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</si>
  <si>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</si>
  <si>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</si>
  <si>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</si>
  <si>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</si>
  <si>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</si>
  <si>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</si>
  <si>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</si>
  <si>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</si>
  <si>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</si>
  <si>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</si>
  <si>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</si>
  <si>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</si>
  <si>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</si>
  <si>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</si>
  <si>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</si>
  <si>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</si>
  <si>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</si>
  <si>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</si>
  <si>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</si>
  <si>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</si>
  <si>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</si>
  <si>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</si>
  <si>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</si>
  <si>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</si>
  <si>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</si>
  <si>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</si>
  <si>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</si>
  <si>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</si>
  <si>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</si>
  <si>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</si>
  <si>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</si>
  <si>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</si>
  <si>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</si>
  <si>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</si>
  <si>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</si>
  <si>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</si>
  <si>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</si>
  <si>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</si>
  <si>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</si>
  <si>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</si>
  <si>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</si>
  <si>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</si>
  <si>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</si>
  <si>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</si>
  <si>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</si>
  <si>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</si>
  <si>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</si>
  <si>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</si>
  <si>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</si>
  <si>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</si>
  <si>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</si>
  <si>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</si>
  <si>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</si>
  <si>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3Y</t>
  </si>
  <si>
    <t>4Y</t>
  </si>
  <si>
    <t>5Y</t>
  </si>
  <si>
    <t>Selected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</si>
  <si>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</si>
  <si>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</si>
  <si>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</si>
  <si>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</si>
  <si>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</si>
  <si>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</si>
  <si>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</si>
  <si>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</si>
  <si>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</si>
  <si>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</si>
  <si>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</si>
  <si>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</si>
  <si>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</si>
  <si>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</si>
  <si>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</si>
  <si>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</si>
  <si>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</si>
  <si>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</si>
  <si>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</si>
  <si>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</si>
  <si>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</si>
  <si>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</si>
  <si>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</si>
  <si>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</si>
  <si>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</si>
  <si>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</si>
  <si>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</si>
  <si>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Spread</t>
  </si>
  <si>
    <t>0D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</si>
  <si>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</si>
  <si>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</si>
  <si>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</si>
  <si>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</si>
  <si>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</si>
  <si>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</si>
  <si>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</si>
  <si>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</si>
  <si>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</si>
  <si>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</si>
  <si>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</si>
  <si>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</si>
  <si>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</si>
  <si>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</si>
  <si>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</si>
  <si>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</si>
  <si>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</si>
  <si>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Delta(0M;1M)extrap</t>
  </si>
  <si>
    <t>Basis</t>
  </si>
  <si>
    <t>Tenor</t>
  </si>
  <si>
    <t>Delta Interp</t>
  </si>
  <si>
    <t>Diff (bps)</t>
  </si>
  <si>
    <t>Swap index</t>
  </si>
  <si>
    <t>SB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</si>
  <si>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</si>
  <si>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</si>
  <si>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</si>
  <si>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</si>
  <si>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</si>
  <si>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</si>
  <si>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</si>
  <si>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</si>
  <si>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</si>
  <si>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</si>
  <si>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</si>
  <si>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</si>
  <si>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</si>
  <si>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</si>
  <si>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</si>
  <si>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</si>
  <si>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</si>
  <si>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</si>
  <si>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</si>
  <si>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</si>
  <si>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</si>
  <si>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</si>
  <si>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</si>
  <si>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</si>
  <si>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</si>
  <si>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</si>
  <si>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</si>
  <si>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Actual/360</t>
  </si>
  <si>
    <t>3S</t>
  </si>
  <si>
    <t>6S</t>
  </si>
  <si>
    <t>18M</t>
  </si>
  <si>
    <t>Live</t>
  </si>
  <si>
    <t>CHF</t>
  </si>
  <si>
    <t>Switzerland</t>
  </si>
  <si>
    <t>Libor</t>
  </si>
  <si>
    <t>6M Market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</si>
</sst>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7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i/>
      <sz val="8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166" fontId="9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5" fontId="10" fillId="2" borderId="0">
      <alignment horizontal="center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3" fillId="0" borderId="0"/>
    <xf numFmtId="0" fontId="7" fillId="0" borderId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15" fillId="0" borderId="0"/>
    <xf numFmtId="9" fontId="15" fillId="0" borderId="0" applyFont="0" applyFill="0" applyBorder="0" applyAlignment="0" applyProtection="0"/>
    <xf numFmtId="0" fontId="9" fillId="0" borderId="0"/>
    <xf numFmtId="0" fontId="15" fillId="0" borderId="0"/>
    <xf numFmtId="0" fontId="6" fillId="0" borderId="0"/>
    <xf numFmtId="9" fontId="15" fillId="0" borderId="0" applyFont="0" applyFill="0" applyBorder="0" applyAlignment="0" applyProtection="0"/>
    <xf numFmtId="0" fontId="8" fillId="0" borderId="0"/>
    <xf numFmtId="0" fontId="8" fillId="0" borderId="0"/>
    <xf numFmtId="0" fontId="5" fillId="0" borderId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5" fillId="0" borderId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9" fillId="0" borderId="0" applyFont="0" applyFill="0" applyBorder="0" applyAlignment="0" applyProtection="0"/>
    <xf numFmtId="0" fontId="9" fillId="0" borderId="0"/>
    <xf numFmtId="9" fontId="4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389">
    <xf numFmtId="0" fontId="0" fillId="0" borderId="0" xfId="0"/>
    <xf numFmtId="0" fontId="14" fillId="3" borderId="2" xfId="15" applyFont="1" applyFill="1" applyBorder="1"/>
    <xf numFmtId="0" fontId="14" fillId="3" borderId="0" xfId="15" applyFont="1" applyFill="1" applyBorder="1"/>
    <xf numFmtId="0" fontId="14" fillId="3" borderId="3" xfId="15" applyFont="1" applyFill="1" applyBorder="1"/>
    <xf numFmtId="0" fontId="14" fillId="3" borderId="4" xfId="15" applyFont="1" applyFill="1" applyBorder="1" applyAlignment="1">
      <alignment horizontal="center"/>
    </xf>
    <xf numFmtId="168" fontId="14" fillId="3" borderId="4" xfId="15" applyNumberFormat="1" applyFont="1" applyFill="1" applyBorder="1" applyAlignment="1">
      <alignment horizontal="center"/>
    </xf>
    <xf numFmtId="0" fontId="17" fillId="3" borderId="2" xfId="14" applyFont="1" applyFill="1" applyBorder="1"/>
    <xf numFmtId="0" fontId="17" fillId="3" borderId="0" xfId="14" applyFont="1" applyFill="1" applyBorder="1"/>
    <xf numFmtId="0" fontId="17" fillId="3" borderId="3" xfId="14" applyFont="1" applyFill="1" applyBorder="1"/>
    <xf numFmtId="169" fontId="14" fillId="3" borderId="4" xfId="17" applyNumberFormat="1" applyFont="1" applyFill="1" applyBorder="1" applyAlignment="1">
      <alignment horizontal="center"/>
    </xf>
    <xf numFmtId="15" fontId="17" fillId="3" borderId="3" xfId="14" applyNumberFormat="1" applyFont="1" applyFill="1" applyBorder="1"/>
    <xf numFmtId="171" fontId="14" fillId="3" borderId="5" xfId="17" applyNumberFormat="1" applyFont="1" applyFill="1" applyBorder="1" applyAlignment="1">
      <alignment horizontal="center"/>
    </xf>
    <xf numFmtId="169" fontId="14" fillId="3" borderId="5" xfId="17" applyNumberFormat="1" applyFont="1" applyFill="1" applyBorder="1" applyAlignment="1">
      <alignment horizontal="center"/>
    </xf>
    <xf numFmtId="0" fontId="17" fillId="3" borderId="8" xfId="14" applyFont="1" applyFill="1" applyBorder="1"/>
    <xf numFmtId="0" fontId="17" fillId="3" borderId="9" xfId="14" applyFont="1" applyFill="1" applyBorder="1"/>
    <xf numFmtId="0" fontId="17" fillId="3" borderId="10" xfId="14" applyFont="1" applyFill="1" applyBorder="1"/>
    <xf numFmtId="0" fontId="14" fillId="3" borderId="8" xfId="15" applyFont="1" applyFill="1" applyBorder="1"/>
    <xf numFmtId="0" fontId="14" fillId="3" borderId="9" xfId="15" applyFont="1" applyFill="1" applyBorder="1"/>
    <xf numFmtId="0" fontId="14" fillId="3" borderId="10" xfId="15" applyFont="1" applyFill="1" applyBorder="1"/>
    <xf numFmtId="0" fontId="14" fillId="3" borderId="0" xfId="0" applyFont="1" applyFill="1" applyBorder="1"/>
    <xf numFmtId="0" fontId="14" fillId="0" borderId="0" xfId="0" applyFont="1"/>
    <xf numFmtId="172" fontId="14" fillId="0" borderId="6" xfId="0" applyNumberFormat="1" applyFont="1" applyBorder="1"/>
    <xf numFmtId="0" fontId="14" fillId="3" borderId="20" xfId="14" applyFont="1" applyFill="1" applyBorder="1"/>
    <xf numFmtId="0" fontId="14" fillId="3" borderId="21" xfId="14" applyFont="1" applyFill="1" applyBorder="1"/>
    <xf numFmtId="0" fontId="14" fillId="0" borderId="0" xfId="14" applyFont="1"/>
    <xf numFmtId="0" fontId="14" fillId="3" borderId="21" xfId="20" applyFont="1" applyFill="1" applyBorder="1"/>
    <xf numFmtId="0" fontId="14" fillId="3" borderId="21" xfId="20" applyFont="1" applyFill="1" applyBorder="1" applyAlignment="1">
      <alignment horizontal="center"/>
    </xf>
    <xf numFmtId="0" fontId="14" fillId="3" borderId="22" xfId="18" applyFont="1" applyFill="1" applyBorder="1"/>
    <xf numFmtId="0" fontId="14" fillId="3" borderId="2" xfId="20" applyFont="1" applyFill="1" applyBorder="1" applyAlignment="1">
      <alignment horizontal="center"/>
    </xf>
    <xf numFmtId="0" fontId="14" fillId="3" borderId="0" xfId="20" applyFont="1" applyFill="1" applyBorder="1" applyAlignment="1">
      <alignment horizontal="center"/>
    </xf>
    <xf numFmtId="0" fontId="14" fillId="3" borderId="3" xfId="18" applyFont="1" applyFill="1" applyBorder="1"/>
    <xf numFmtId="0" fontId="14" fillId="3" borderId="0" xfId="20" quotePrefix="1" applyFont="1" applyFill="1" applyBorder="1" applyAlignment="1">
      <alignment horizontal="center"/>
    </xf>
    <xf numFmtId="0" fontId="14" fillId="3" borderId="6" xfId="14" applyNumberFormat="1" applyFont="1" applyFill="1" applyBorder="1" applyAlignment="1"/>
    <xf numFmtId="0" fontId="15" fillId="3" borderId="2" xfId="14" applyFont="1" applyFill="1" applyBorder="1" applyAlignment="1">
      <alignment horizontal="center"/>
    </xf>
    <xf numFmtId="0" fontId="14" fillId="3" borderId="2" xfId="0" applyFont="1" applyFill="1" applyBorder="1"/>
    <xf numFmtId="0" fontId="14" fillId="3" borderId="0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3" borderId="0" xfId="0" quotePrefix="1" applyFont="1" applyFill="1" applyBorder="1" applyAlignment="1">
      <alignment horizontal="center"/>
    </xf>
    <xf numFmtId="0" fontId="14" fillId="3" borderId="3" xfId="0" applyFont="1" applyFill="1" applyBorder="1"/>
    <xf numFmtId="0" fontId="14" fillId="3" borderId="8" xfId="0" applyFont="1" applyFill="1" applyBorder="1"/>
    <xf numFmtId="0" fontId="14" fillId="3" borderId="9" xfId="0" applyFont="1" applyFill="1" applyBorder="1"/>
    <xf numFmtId="0" fontId="14" fillId="3" borderId="10" xfId="0" applyFont="1" applyFill="1" applyBorder="1"/>
    <xf numFmtId="0" fontId="15" fillId="3" borderId="8" xfId="14" applyFont="1" applyFill="1" applyBorder="1" applyAlignment="1">
      <alignment horizontal="center"/>
    </xf>
    <xf numFmtId="0" fontId="14" fillId="3" borderId="0" xfId="19" quotePrefix="1" applyFont="1" applyFill="1" applyBorder="1" applyAlignment="1">
      <alignment horizontal="center"/>
    </xf>
    <xf numFmtId="0" fontId="14" fillId="3" borderId="0" xfId="19" applyFont="1" applyFill="1" applyBorder="1" applyAlignment="1">
      <alignment horizontal="center"/>
    </xf>
    <xf numFmtId="0" fontId="14" fillId="4" borderId="2" xfId="15" applyFont="1" applyFill="1" applyBorder="1"/>
    <xf numFmtId="0" fontId="14" fillId="4" borderId="0" xfId="15" applyFont="1" applyFill="1" applyBorder="1" applyAlignment="1">
      <alignment horizontal="right"/>
    </xf>
    <xf numFmtId="0" fontId="14" fillId="4" borderId="3" xfId="15" applyFont="1" applyFill="1" applyBorder="1"/>
    <xf numFmtId="1" fontId="14" fillId="3" borderId="4" xfId="15" applyNumberFormat="1" applyFont="1" applyFill="1" applyBorder="1" applyAlignment="1">
      <alignment horizontal="center"/>
    </xf>
    <xf numFmtId="169" fontId="14" fillId="3" borderId="14" xfId="0" applyNumberFormat="1" applyFont="1" applyFill="1" applyBorder="1" applyAlignment="1">
      <alignment horizontal="right"/>
    </xf>
    <xf numFmtId="169" fontId="14" fillId="3" borderId="16" xfId="0" applyNumberFormat="1" applyFont="1" applyFill="1" applyBorder="1" applyAlignment="1">
      <alignment horizontal="right"/>
    </xf>
    <xf numFmtId="0" fontId="22" fillId="3" borderId="9" xfId="14" applyFont="1" applyFill="1" applyBorder="1" applyAlignment="1"/>
    <xf numFmtId="0" fontId="15" fillId="3" borderId="9" xfId="14" applyNumberFormat="1" applyFont="1" applyFill="1" applyBorder="1" applyAlignment="1"/>
    <xf numFmtId="0" fontId="18" fillId="3" borderId="0" xfId="15" applyFont="1" applyFill="1" applyBorder="1" applyAlignment="1">
      <alignment horizontal="right" vertical="center"/>
    </xf>
    <xf numFmtId="174" fontId="19" fillId="3" borderId="0" xfId="15" applyNumberFormat="1" applyFont="1" applyFill="1" applyBorder="1" applyAlignment="1">
      <alignment horizontal="right" vertical="center"/>
    </xf>
    <xf numFmtId="0" fontId="14" fillId="3" borderId="26" xfId="14" applyNumberFormat="1" applyFont="1" applyFill="1" applyBorder="1" applyAlignment="1"/>
    <xf numFmtId="0" fontId="14" fillId="0" borderId="2" xfId="21" applyNumberFormat="1" applyFont="1" applyFill="1" applyBorder="1" applyAlignment="1">
      <alignment vertical="center"/>
    </xf>
    <xf numFmtId="172" fontId="14" fillId="0" borderId="3" xfId="21" quotePrefix="1" applyNumberFormat="1" applyFont="1" applyFill="1" applyBorder="1" applyAlignment="1"/>
    <xf numFmtId="0" fontId="14" fillId="0" borderId="28" xfId="21" applyNumberFormat="1" applyFont="1" applyFill="1" applyBorder="1" applyAlignment="1">
      <alignment vertical="center"/>
    </xf>
    <xf numFmtId="172" fontId="14" fillId="0" borderId="29" xfId="21" quotePrefix="1" applyNumberFormat="1" applyFont="1" applyFill="1" applyBorder="1" applyAlignment="1"/>
    <xf numFmtId="0" fontId="14" fillId="0" borderId="8" xfId="21" applyNumberFormat="1" applyFont="1" applyFill="1" applyBorder="1" applyAlignment="1">
      <alignment vertical="center"/>
    </xf>
    <xf numFmtId="172" fontId="14" fillId="0" borderId="10" xfId="21" quotePrefix="1" applyNumberFormat="1" applyFont="1" applyFill="1" applyBorder="1" applyAlignment="1"/>
    <xf numFmtId="172" fontId="14" fillId="0" borderId="30" xfId="21" applyNumberFormat="1" applyFont="1" applyBorder="1" applyAlignment="1"/>
    <xf numFmtId="172" fontId="14" fillId="0" borderId="31" xfId="21" applyNumberFormat="1" applyFont="1" applyBorder="1" applyAlignment="1"/>
    <xf numFmtId="172" fontId="14" fillId="0" borderId="32" xfId="21" applyNumberFormat="1" applyFont="1" applyBorder="1" applyAlignment="1"/>
    <xf numFmtId="172" fontId="14" fillId="0" borderId="2" xfId="21" applyNumberFormat="1" applyFont="1" applyFill="1" applyBorder="1" applyAlignment="1"/>
    <xf numFmtId="172" fontId="14" fillId="0" borderId="3" xfId="21" applyNumberFormat="1" applyFont="1" applyFill="1" applyBorder="1" applyAlignment="1"/>
    <xf numFmtId="172" fontId="14" fillId="0" borderId="28" xfId="21" applyNumberFormat="1" applyFont="1" applyFill="1" applyBorder="1" applyAlignment="1"/>
    <xf numFmtId="172" fontId="14" fillId="0" borderId="29" xfId="21" applyNumberFormat="1" applyFont="1" applyFill="1" applyBorder="1" applyAlignment="1"/>
    <xf numFmtId="172" fontId="14" fillId="0" borderId="8" xfId="21" applyNumberFormat="1" applyFont="1" applyFill="1" applyBorder="1" applyAlignment="1"/>
    <xf numFmtId="172" fontId="14" fillId="0" borderId="10" xfId="21" applyNumberFormat="1" applyFont="1" applyFill="1" applyBorder="1" applyAlignment="1"/>
    <xf numFmtId="0" fontId="14" fillId="0" borderId="2" xfId="21" applyNumberFormat="1" applyFont="1" applyFill="1" applyBorder="1" applyAlignment="1"/>
    <xf numFmtId="0" fontId="14" fillId="0" borderId="28" xfId="21" applyNumberFormat="1" applyFont="1" applyFill="1" applyBorder="1" applyAlignment="1"/>
    <xf numFmtId="0" fontId="14" fillId="0" borderId="8" xfId="21" applyNumberFormat="1" applyFont="1" applyFill="1" applyBorder="1" applyAlignment="1"/>
    <xf numFmtId="0" fontId="14" fillId="3" borderId="30" xfId="20" applyFont="1" applyFill="1" applyBorder="1" applyAlignment="1">
      <alignment horizontal="center"/>
    </xf>
    <xf numFmtId="0" fontId="14" fillId="3" borderId="30" xfId="20" quotePrefix="1" applyFont="1" applyFill="1" applyBorder="1" applyAlignment="1">
      <alignment horizontal="center"/>
    </xf>
    <xf numFmtId="0" fontId="14" fillId="0" borderId="20" xfId="21" applyNumberFormat="1" applyFont="1" applyFill="1" applyBorder="1" applyAlignment="1"/>
    <xf numFmtId="172" fontId="14" fillId="0" borderId="22" xfId="21" quotePrefix="1" applyNumberFormat="1" applyFont="1" applyFill="1" applyBorder="1" applyAlignment="1"/>
    <xf numFmtId="172" fontId="14" fillId="0" borderId="33" xfId="21" applyNumberFormat="1" applyFont="1" applyBorder="1" applyAlignment="1"/>
    <xf numFmtId="172" fontId="14" fillId="0" borderId="20" xfId="21" applyNumberFormat="1" applyFont="1" applyFill="1" applyBorder="1" applyAlignment="1"/>
    <xf numFmtId="172" fontId="14" fillId="0" borderId="22" xfId="21" applyNumberFormat="1" applyFont="1" applyFill="1" applyBorder="1" applyAlignment="1"/>
    <xf numFmtId="0" fontId="14" fillId="0" borderId="20" xfId="21" applyNumberFormat="1" applyFont="1" applyFill="1" applyBorder="1" applyAlignment="1">
      <alignment horizontal="left"/>
    </xf>
    <xf numFmtId="0" fontId="14" fillId="0" borderId="2" xfId="21" applyNumberFormat="1" applyFont="1" applyFill="1" applyBorder="1" applyAlignment="1">
      <alignment horizontal="left"/>
    </xf>
    <xf numFmtId="0" fontId="14" fillId="0" borderId="28" xfId="21" applyNumberFormat="1" applyFont="1" applyFill="1" applyBorder="1" applyAlignment="1">
      <alignment horizontal="left"/>
    </xf>
    <xf numFmtId="0" fontId="14" fillId="0" borderId="2" xfId="19" applyFont="1" applyBorder="1" applyAlignment="1">
      <alignment horizontal="left"/>
    </xf>
    <xf numFmtId="172" fontId="14" fillId="0" borderId="3" xfId="19" quotePrefix="1" applyNumberFormat="1" applyFont="1" applyFill="1" applyBorder="1"/>
    <xf numFmtId="0" fontId="14" fillId="0" borderId="8" xfId="19" applyFont="1" applyBorder="1" applyAlignment="1">
      <alignment horizontal="left"/>
    </xf>
    <xf numFmtId="172" fontId="14" fillId="0" borderId="10" xfId="19" quotePrefix="1" applyNumberFormat="1" applyFont="1" applyFill="1" applyBorder="1"/>
    <xf numFmtId="172" fontId="14" fillId="0" borderId="30" xfId="11" applyNumberFormat="1" applyFont="1" applyBorder="1" applyAlignment="1"/>
    <xf numFmtId="172" fontId="14" fillId="0" borderId="32" xfId="11" applyNumberFormat="1" applyFont="1" applyBorder="1" applyAlignment="1"/>
    <xf numFmtId="172" fontId="14" fillId="0" borderId="2" xfId="11" applyNumberFormat="1" applyFont="1" applyBorder="1"/>
    <xf numFmtId="172" fontId="14" fillId="0" borderId="3" xfId="11" applyNumberFormat="1" applyFont="1" applyFill="1" applyBorder="1" applyAlignment="1"/>
    <xf numFmtId="0" fontId="20" fillId="3" borderId="20" xfId="14" applyFont="1" applyFill="1" applyBorder="1" applyAlignment="1"/>
    <xf numFmtId="0" fontId="14" fillId="3" borderId="24" xfId="14" applyNumberFormat="1" applyFont="1" applyFill="1" applyBorder="1" applyAlignment="1"/>
    <xf numFmtId="0" fontId="14" fillId="3" borderId="22" xfId="14" applyNumberFormat="1" applyFont="1" applyFill="1" applyBorder="1" applyAlignment="1"/>
    <xf numFmtId="0" fontId="20" fillId="3" borderId="2" xfId="14" applyFont="1" applyFill="1" applyBorder="1" applyAlignment="1"/>
    <xf numFmtId="0" fontId="14" fillId="3" borderId="3" xfId="14" applyNumberFormat="1" applyFont="1" applyFill="1" applyBorder="1" applyAlignment="1"/>
    <xf numFmtId="0" fontId="14" fillId="3" borderId="25" xfId="14" applyNumberFormat="1" applyFont="1" applyFill="1" applyBorder="1" applyAlignment="1"/>
    <xf numFmtId="0" fontId="20" fillId="3" borderId="8" xfId="14" applyFont="1" applyFill="1" applyBorder="1" applyAlignment="1"/>
    <xf numFmtId="0" fontId="14" fillId="3" borderId="27" xfId="14" applyNumberFormat="1" applyFont="1" applyFill="1" applyBorder="1" applyAlignment="1"/>
    <xf numFmtId="0" fontId="20" fillId="3" borderId="37" xfId="14" applyFont="1" applyFill="1" applyBorder="1" applyAlignment="1"/>
    <xf numFmtId="0" fontId="14" fillId="3" borderId="30" xfId="14" applyFont="1" applyFill="1" applyBorder="1" applyAlignment="1">
      <alignment horizontal="center"/>
    </xf>
    <xf numFmtId="0" fontId="14" fillId="3" borderId="32" xfId="14" applyFont="1" applyFill="1" applyBorder="1" applyAlignment="1">
      <alignment horizontal="center"/>
    </xf>
    <xf numFmtId="0" fontId="20" fillId="3" borderId="39" xfId="14" applyFont="1" applyFill="1" applyBorder="1" applyAlignment="1"/>
    <xf numFmtId="0" fontId="20" fillId="3" borderId="34" xfId="14" applyFont="1" applyFill="1" applyBorder="1" applyAlignment="1"/>
    <xf numFmtId="0" fontId="14" fillId="3" borderId="10" xfId="14" applyNumberFormat="1" applyFont="1" applyFill="1" applyBorder="1" applyAlignment="1"/>
    <xf numFmtId="0" fontId="15" fillId="0" borderId="30" xfId="14" applyFont="1" applyBorder="1"/>
    <xf numFmtId="0" fontId="15" fillId="3" borderId="30" xfId="14" applyFont="1" applyFill="1" applyBorder="1" applyAlignment="1">
      <alignment horizontal="center"/>
    </xf>
    <xf numFmtId="0" fontId="15" fillId="3" borderId="32" xfId="14" applyFont="1" applyFill="1" applyBorder="1" applyAlignment="1">
      <alignment horizontal="center"/>
    </xf>
    <xf numFmtId="0" fontId="15" fillId="3" borderId="30" xfId="14" applyFont="1" applyFill="1" applyBorder="1"/>
    <xf numFmtId="0" fontId="8" fillId="3" borderId="30" xfId="14" applyFont="1" applyFill="1" applyBorder="1"/>
    <xf numFmtId="0" fontId="15" fillId="3" borderId="31" xfId="14" applyFont="1" applyFill="1" applyBorder="1" applyAlignment="1">
      <alignment horizontal="center"/>
    </xf>
    <xf numFmtId="0" fontId="14" fillId="0" borderId="8" xfId="21" applyNumberFormat="1" applyFont="1" applyFill="1" applyBorder="1" applyAlignment="1">
      <alignment horizontal="left"/>
    </xf>
    <xf numFmtId="172" fontId="14" fillId="0" borderId="8" xfId="11" applyNumberFormat="1" applyFont="1" applyBorder="1"/>
    <xf numFmtId="172" fontId="14" fillId="0" borderId="10" xfId="11" applyNumberFormat="1" applyFont="1" applyFill="1" applyBorder="1" applyAlignment="1"/>
    <xf numFmtId="0" fontId="14" fillId="0" borderId="30" xfId="20" applyFont="1" applyFill="1" applyBorder="1" applyAlignment="1">
      <alignment horizontal="center"/>
    </xf>
    <xf numFmtId="0" fontId="14" fillId="3" borderId="3" xfId="18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9" fillId="3" borderId="0" xfId="15" quotePrefix="1" applyFont="1" applyFill="1" applyBorder="1" applyAlignment="1">
      <alignment horizontal="center" vertical="center"/>
    </xf>
    <xf numFmtId="171" fontId="14" fillId="3" borderId="4" xfId="15" applyNumberFormat="1" applyFont="1" applyFill="1" applyBorder="1" applyAlignment="1">
      <alignment horizontal="center"/>
    </xf>
    <xf numFmtId="1" fontId="14" fillId="3" borderId="4" xfId="17" applyNumberFormat="1" applyFont="1" applyFill="1" applyBorder="1" applyAlignment="1">
      <alignment horizontal="center"/>
    </xf>
    <xf numFmtId="1" fontId="14" fillId="3" borderId="5" xfId="17" applyNumberFormat="1" applyFont="1" applyFill="1" applyBorder="1" applyAlignment="1">
      <alignment horizontal="center"/>
    </xf>
    <xf numFmtId="171" fontId="14" fillId="4" borderId="6" xfId="0" applyNumberFormat="1" applyFont="1" applyFill="1" applyBorder="1" applyAlignment="1"/>
    <xf numFmtId="172" fontId="14" fillId="4" borderId="6" xfId="0" applyNumberFormat="1" applyFont="1" applyFill="1" applyBorder="1" applyAlignment="1"/>
    <xf numFmtId="0" fontId="14" fillId="4" borderId="0" xfId="0" applyFont="1" applyFill="1" applyBorder="1"/>
    <xf numFmtId="172" fontId="14" fillId="4" borderId="14" xfId="0" applyNumberFormat="1" applyFont="1" applyFill="1" applyBorder="1"/>
    <xf numFmtId="172" fontId="14" fillId="4" borderId="6" xfId="0" applyNumberFormat="1" applyFont="1" applyFill="1" applyBorder="1"/>
    <xf numFmtId="171" fontId="14" fillId="4" borderId="14" xfId="0" applyNumberFormat="1" applyFont="1" applyFill="1" applyBorder="1" applyAlignment="1"/>
    <xf numFmtId="171" fontId="14" fillId="4" borderId="14" xfId="0" applyNumberFormat="1" applyFont="1" applyFill="1" applyBorder="1"/>
    <xf numFmtId="171" fontId="14" fillId="4" borderId="6" xfId="0" applyNumberFormat="1" applyFont="1" applyFill="1" applyBorder="1"/>
    <xf numFmtId="173" fontId="14" fillId="4" borderId="6" xfId="0" applyNumberFormat="1" applyFont="1" applyFill="1" applyBorder="1"/>
    <xf numFmtId="172" fontId="14" fillId="4" borderId="4" xfId="0" applyNumberFormat="1" applyFont="1" applyFill="1" applyBorder="1" applyAlignment="1">
      <alignment horizontal="center" vertical="center"/>
    </xf>
    <xf numFmtId="172" fontId="14" fillId="4" borderId="16" xfId="0" applyNumberFormat="1" applyFont="1" applyFill="1" applyBorder="1"/>
    <xf numFmtId="171" fontId="14" fillId="0" borderId="6" xfId="0" applyNumberFormat="1" applyFont="1" applyBorder="1"/>
    <xf numFmtId="0" fontId="14" fillId="5" borderId="4" xfId="11" applyNumberFormat="1" applyFont="1" applyFill="1" applyBorder="1" applyAlignment="1">
      <alignment horizontal="center"/>
    </xf>
    <xf numFmtId="175" fontId="14" fillId="3" borderId="14" xfId="0" applyNumberFormat="1" applyFont="1" applyFill="1" applyBorder="1" applyAlignment="1">
      <alignment horizontal="center"/>
    </xf>
    <xf numFmtId="175" fontId="14" fillId="3" borderId="16" xfId="0" applyNumberFormat="1" applyFont="1" applyFill="1" applyBorder="1" applyAlignment="1">
      <alignment horizontal="center"/>
    </xf>
    <xf numFmtId="0" fontId="14" fillId="3" borderId="33" xfId="14" applyNumberFormat="1" applyFont="1" applyFill="1" applyBorder="1" applyAlignment="1"/>
    <xf numFmtId="0" fontId="14" fillId="3" borderId="30" xfId="14" applyNumberFormat="1" applyFont="1" applyFill="1" applyBorder="1" applyAlignment="1"/>
    <xf numFmtId="0" fontId="14" fillId="3" borderId="32" xfId="14" applyNumberFormat="1" applyFont="1" applyFill="1" applyBorder="1" applyAlignment="1"/>
    <xf numFmtId="171" fontId="14" fillId="4" borderId="4" xfId="0" applyNumberFormat="1" applyFont="1" applyFill="1" applyBorder="1" applyAlignment="1"/>
    <xf numFmtId="0" fontId="14" fillId="6" borderId="6" xfId="0" applyFont="1" applyFill="1" applyBorder="1" applyAlignment="1">
      <alignment horizontal="center"/>
    </xf>
    <xf numFmtId="173" fontId="14" fillId="0" borderId="6" xfId="0" applyNumberFormat="1" applyFont="1" applyBorder="1"/>
    <xf numFmtId="175" fontId="14" fillId="0" borderId="6" xfId="0" applyNumberFormat="1" applyFont="1" applyBorder="1"/>
    <xf numFmtId="175" fontId="14" fillId="4" borderId="18" xfId="0" applyNumberFormat="1" applyFont="1" applyFill="1" applyBorder="1"/>
    <xf numFmtId="175" fontId="14" fillId="4" borderId="11" xfId="0" applyNumberFormat="1" applyFont="1" applyFill="1" applyBorder="1"/>
    <xf numFmtId="173" fontId="14" fillId="4" borderId="4" xfId="0" applyNumberFormat="1" applyFont="1" applyFill="1" applyBorder="1"/>
    <xf numFmtId="0" fontId="14" fillId="4" borderId="0" xfId="15" applyFont="1" applyFill="1"/>
    <xf numFmtId="175" fontId="14" fillId="4" borderId="6" xfId="17" applyNumberFormat="1" applyFont="1" applyFill="1" applyBorder="1"/>
    <xf numFmtId="173" fontId="14" fillId="4" borderId="14" xfId="0" applyNumberFormat="1" applyFont="1" applyFill="1" applyBorder="1"/>
    <xf numFmtId="172" fontId="14" fillId="4" borderId="11" xfId="0" applyNumberFormat="1" applyFont="1" applyFill="1" applyBorder="1"/>
    <xf numFmtId="0" fontId="14" fillId="0" borderId="43" xfId="21" applyNumberFormat="1" applyFont="1" applyFill="1" applyBorder="1" applyAlignment="1"/>
    <xf numFmtId="172" fontId="14" fillId="0" borderId="44" xfId="21" quotePrefix="1" applyNumberFormat="1" applyFont="1" applyFill="1" applyBorder="1" applyAlignment="1"/>
    <xf numFmtId="172" fontId="14" fillId="0" borderId="42" xfId="21" applyNumberFormat="1" applyFont="1" applyBorder="1" applyAlignment="1"/>
    <xf numFmtId="172" fontId="14" fillId="0" borderId="43" xfId="21" applyNumberFormat="1" applyFont="1" applyFill="1" applyBorder="1" applyAlignment="1"/>
    <xf numFmtId="172" fontId="14" fillId="0" borderId="44" xfId="21" applyNumberFormat="1" applyFont="1" applyFill="1" applyBorder="1" applyAlignment="1"/>
    <xf numFmtId="172" fontId="14" fillId="0" borderId="45" xfId="21" quotePrefix="1" applyNumberFormat="1" applyFont="1" applyFill="1" applyBorder="1" applyAlignment="1"/>
    <xf numFmtId="0" fontId="19" fillId="3" borderId="3" xfId="15" applyFont="1" applyFill="1" applyBorder="1" applyAlignment="1">
      <alignment horizontal="right"/>
    </xf>
    <xf numFmtId="0" fontId="14" fillId="4" borderId="0" xfId="15" applyFont="1" applyFill="1" applyBorder="1" applyAlignment="1">
      <alignment horizontal="right" vertical="center"/>
    </xf>
    <xf numFmtId="169" fontId="14" fillId="4" borderId="0" xfId="17" applyNumberFormat="1" applyFont="1" applyFill="1" applyBorder="1" applyAlignment="1">
      <alignment horizontal="center"/>
    </xf>
    <xf numFmtId="175" fontId="14" fillId="4" borderId="14" xfId="0" applyNumberFormat="1" applyFont="1" applyFill="1" applyBorder="1"/>
    <xf numFmtId="175" fontId="14" fillId="4" borderId="6" xfId="0" applyNumberFormat="1" applyFont="1" applyFill="1" applyBorder="1"/>
    <xf numFmtId="179" fontId="24" fillId="4" borderId="4" xfId="0" applyNumberFormat="1" applyFont="1" applyFill="1" applyBorder="1" applyAlignment="1"/>
    <xf numFmtId="179" fontId="14" fillId="4" borderId="6" xfId="0" applyNumberFormat="1" applyFont="1" applyFill="1" applyBorder="1" applyAlignment="1"/>
    <xf numFmtId="171" fontId="14" fillId="0" borderId="0" xfId="0" applyNumberFormat="1" applyFont="1" applyBorder="1"/>
    <xf numFmtId="178" fontId="14" fillId="0" borderId="0" xfId="0" applyNumberFormat="1" applyFont="1" applyBorder="1"/>
    <xf numFmtId="172" fontId="14" fillId="0" borderId="0" xfId="0" applyNumberFormat="1" applyFont="1" applyBorder="1"/>
    <xf numFmtId="2" fontId="14" fillId="0" borderId="6" xfId="0" applyNumberFormat="1" applyFont="1" applyBorder="1"/>
    <xf numFmtId="175" fontId="14" fillId="4" borderId="4" xfId="0" applyNumberFormat="1" applyFont="1" applyFill="1" applyBorder="1" applyAlignment="1"/>
    <xf numFmtId="175" fontId="14" fillId="4" borderId="6" xfId="0" applyNumberFormat="1" applyFont="1" applyFill="1" applyBorder="1" applyAlignment="1"/>
    <xf numFmtId="173" fontId="14" fillId="4" borderId="4" xfId="0" applyNumberFormat="1" applyFont="1" applyFill="1" applyBorder="1" applyAlignment="1"/>
    <xf numFmtId="173" fontId="14" fillId="4" borderId="6" xfId="0" applyNumberFormat="1" applyFont="1" applyFill="1" applyBorder="1" applyAlignment="1"/>
    <xf numFmtId="172" fontId="14" fillId="4" borderId="4" xfId="0" applyNumberFormat="1" applyFont="1" applyFill="1" applyBorder="1" applyAlignment="1"/>
    <xf numFmtId="0" fontId="14" fillId="3" borderId="20" xfId="32" applyFont="1" applyFill="1" applyBorder="1" applyAlignment="1">
      <alignment horizontal="left"/>
    </xf>
    <xf numFmtId="0" fontId="14" fillId="3" borderId="21" xfId="32" applyFont="1" applyFill="1" applyBorder="1"/>
    <xf numFmtId="0" fontId="14" fillId="0" borderId="21" xfId="32" applyFont="1" applyBorder="1"/>
    <xf numFmtId="0" fontId="14" fillId="3" borderId="22" xfId="32" applyFont="1" applyFill="1" applyBorder="1"/>
    <xf numFmtId="0" fontId="14" fillId="3" borderId="2" xfId="32" applyFont="1" applyFill="1" applyBorder="1" applyAlignment="1">
      <alignment horizontal="center"/>
    </xf>
    <xf numFmtId="0" fontId="14" fillId="3" borderId="3" xfId="32" applyFont="1" applyFill="1" applyBorder="1"/>
    <xf numFmtId="0" fontId="14" fillId="3" borderId="8" xfId="32" applyFont="1" applyFill="1" applyBorder="1"/>
    <xf numFmtId="0" fontId="14" fillId="3" borderId="9" xfId="32" applyFont="1" applyFill="1" applyBorder="1"/>
    <xf numFmtId="0" fontId="14" fillId="3" borderId="9" xfId="32" applyFont="1" applyFill="1" applyBorder="1" applyAlignment="1">
      <alignment horizontal="left"/>
    </xf>
    <xf numFmtId="0" fontId="14" fillId="3" borderId="10" xfId="32" applyFont="1" applyFill="1" applyBorder="1"/>
    <xf numFmtId="0" fontId="14" fillId="4" borderId="8" xfId="15" applyFont="1" applyFill="1" applyBorder="1"/>
    <xf numFmtId="0" fontId="14" fillId="4" borderId="10" xfId="15" applyFont="1" applyFill="1" applyBorder="1"/>
    <xf numFmtId="0" fontId="14" fillId="4" borderId="9" xfId="15" applyFont="1" applyFill="1" applyBorder="1"/>
    <xf numFmtId="0" fontId="17" fillId="4" borderId="0" xfId="14" applyNumberFormat="1" applyFont="1" applyFill="1" applyBorder="1"/>
    <xf numFmtId="0" fontId="14" fillId="4" borderId="0" xfId="15" applyFont="1" applyFill="1" applyBorder="1" applyAlignment="1">
      <alignment horizontal="center"/>
    </xf>
    <xf numFmtId="0" fontId="14" fillId="3" borderId="30" xfId="0" quotePrefix="1" applyFont="1" applyFill="1" applyBorder="1" applyAlignment="1">
      <alignment horizontal="center"/>
    </xf>
    <xf numFmtId="0" fontId="14" fillId="3" borderId="30" xfId="0" applyFont="1" applyFill="1" applyBorder="1" applyAlignment="1">
      <alignment horizontal="center"/>
    </xf>
    <xf numFmtId="0" fontId="14" fillId="4" borderId="6" xfId="0" applyFont="1" applyFill="1" applyBorder="1" applyAlignment="1">
      <alignment horizontal="center" vertical="center"/>
    </xf>
    <xf numFmtId="172" fontId="14" fillId="0" borderId="45" xfId="21" applyNumberFormat="1" applyFont="1" applyFill="1" applyBorder="1" applyAlignment="1"/>
    <xf numFmtId="0" fontId="14" fillId="8" borderId="0" xfId="15" applyFont="1" applyFill="1"/>
    <xf numFmtId="0" fontId="14" fillId="8" borderId="0" xfId="16" applyFont="1" applyFill="1"/>
    <xf numFmtId="0" fontId="16" fillId="10" borderId="1" xfId="16" applyFont="1" applyFill="1" applyBorder="1" applyAlignment="1">
      <alignment horizontal="centerContinuous" vertical="center"/>
    </xf>
    <xf numFmtId="0" fontId="16" fillId="10" borderId="40" xfId="16" applyFont="1" applyFill="1" applyBorder="1" applyAlignment="1">
      <alignment horizontal="centerContinuous" vertical="center"/>
    </xf>
    <xf numFmtId="0" fontId="14" fillId="8" borderId="4" xfId="15" applyFont="1" applyFill="1" applyBorder="1" applyAlignment="1">
      <alignment horizontal="right"/>
    </xf>
    <xf numFmtId="0" fontId="14" fillId="8" borderId="4" xfId="15" applyFont="1" applyFill="1" applyBorder="1" applyAlignment="1">
      <alignment horizontal="right" vertical="center"/>
    </xf>
    <xf numFmtId="0" fontId="17" fillId="8" borderId="4" xfId="14" applyNumberFormat="1" applyFont="1" applyFill="1" applyBorder="1"/>
    <xf numFmtId="0" fontId="20" fillId="8" borderId="14" xfId="0" applyFont="1" applyFill="1" applyBorder="1" applyAlignment="1">
      <alignment horizontal="right"/>
    </xf>
    <xf numFmtId="0" fontId="20" fillId="8" borderId="16" xfId="0" applyFont="1" applyFill="1" applyBorder="1" applyAlignment="1">
      <alignment horizontal="right"/>
    </xf>
    <xf numFmtId="176" fontId="14" fillId="11" borderId="15" xfId="0" quotePrefix="1" applyNumberFormat="1" applyFont="1" applyFill="1" applyBorder="1" applyAlignment="1">
      <alignment horizontal="center"/>
    </xf>
    <xf numFmtId="1" fontId="19" fillId="11" borderId="13" xfId="0" applyNumberFormat="1" applyFont="1" applyFill="1" applyBorder="1" applyAlignment="1">
      <alignment horizontal="left"/>
    </xf>
    <xf numFmtId="170" fontId="17" fillId="11" borderId="5" xfId="14" applyNumberFormat="1" applyFont="1" applyFill="1" applyBorder="1" applyAlignment="1" applyProtection="1">
      <alignment horizontal="center"/>
    </xf>
    <xf numFmtId="170" fontId="17" fillId="11" borderId="5" xfId="14" quotePrefix="1" applyNumberFormat="1" applyFont="1" applyFill="1" applyBorder="1" applyAlignment="1" applyProtection="1">
      <alignment horizontal="left"/>
    </xf>
    <xf numFmtId="170" fontId="17" fillId="11" borderId="5" xfId="14" quotePrefix="1" applyNumberFormat="1" applyFont="1" applyFill="1" applyBorder="1" applyAlignment="1" applyProtection="1">
      <alignment horizontal="center"/>
    </xf>
    <xf numFmtId="172" fontId="17" fillId="11" borderId="5" xfId="14" quotePrefix="1" applyNumberFormat="1" applyFont="1" applyFill="1" applyBorder="1" applyAlignment="1" applyProtection="1">
      <alignment horizontal="center"/>
    </xf>
    <xf numFmtId="173" fontId="17" fillId="11" borderId="5" xfId="14" quotePrefix="1" applyNumberFormat="1" applyFont="1" applyFill="1" applyBorder="1" applyAlignment="1" applyProtection="1">
      <alignment horizontal="center"/>
    </xf>
    <xf numFmtId="0" fontId="14" fillId="8" borderId="0" xfId="0" applyFont="1" applyFill="1"/>
    <xf numFmtId="0" fontId="14" fillId="8" borderId="0" xfId="0" applyNumberFormat="1" applyFont="1" applyFill="1"/>
    <xf numFmtId="0" fontId="14" fillId="8" borderId="0" xfId="0" applyFont="1" applyFill="1" applyBorder="1"/>
    <xf numFmtId="0" fontId="14" fillId="8" borderId="0" xfId="0" applyFont="1" applyFill="1" applyBorder="1" applyAlignment="1"/>
    <xf numFmtId="171" fontId="14" fillId="8" borderId="0" xfId="0" applyNumberFormat="1" applyFont="1" applyFill="1" applyBorder="1" applyAlignment="1"/>
    <xf numFmtId="172" fontId="14" fillId="8" borderId="0" xfId="0" applyNumberFormat="1" applyFont="1" applyFill="1" applyBorder="1" applyAlignment="1"/>
    <xf numFmtId="173" fontId="14" fillId="8" borderId="0" xfId="0" applyNumberFormat="1" applyFont="1" applyFill="1" applyBorder="1"/>
    <xf numFmtId="172" fontId="14" fillId="8" borderId="0" xfId="17" applyNumberFormat="1" applyFont="1" applyFill="1" applyBorder="1"/>
    <xf numFmtId="0" fontId="23" fillId="8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14" fillId="8" borderId="0" xfId="0" applyFont="1" applyFill="1" applyAlignment="1"/>
    <xf numFmtId="0" fontId="25" fillId="8" borderId="0" xfId="0" applyFont="1" applyFill="1" applyAlignment="1">
      <alignment horizontal="center" vertical="center"/>
    </xf>
    <xf numFmtId="2" fontId="14" fillId="8" borderId="11" xfId="0" applyNumberFormat="1" applyFont="1" applyFill="1" applyBorder="1" applyAlignment="1">
      <alignment horizontal="center" vertical="center"/>
    </xf>
    <xf numFmtId="2" fontId="14" fillId="8" borderId="0" xfId="0" applyNumberFormat="1" applyFont="1" applyFill="1" applyBorder="1" applyAlignment="1">
      <alignment horizontal="center" vertical="center"/>
    </xf>
    <xf numFmtId="2" fontId="14" fillId="8" borderId="7" xfId="0" applyNumberFormat="1" applyFont="1" applyFill="1" applyBorder="1" applyAlignment="1">
      <alignment horizontal="center" vertical="center"/>
    </xf>
    <xf numFmtId="2" fontId="14" fillId="8" borderId="0" xfId="0" applyNumberFormat="1" applyFont="1" applyFill="1" applyBorder="1"/>
    <xf numFmtId="172" fontId="14" fillId="8" borderId="6" xfId="0" applyNumberFormat="1" applyFont="1" applyFill="1" applyBorder="1" applyAlignment="1">
      <alignment vertical="center"/>
    </xf>
    <xf numFmtId="2" fontId="14" fillId="8" borderId="0" xfId="0" applyNumberFormat="1" applyFont="1" applyFill="1" applyBorder="1" applyAlignment="1"/>
    <xf numFmtId="172" fontId="14" fillId="8" borderId="6" xfId="0" applyNumberFormat="1" applyFont="1" applyFill="1" applyBorder="1" applyAlignment="1"/>
    <xf numFmtId="0" fontId="14" fillId="8" borderId="0" xfId="0" applyFont="1" applyFill="1" applyBorder="1" applyAlignment="1">
      <alignment horizontal="center"/>
    </xf>
    <xf numFmtId="0" fontId="14" fillId="8" borderId="0" xfId="0" applyFont="1" applyFill="1" applyAlignment="1">
      <alignment vertical="center"/>
    </xf>
    <xf numFmtId="2" fontId="14" fillId="8" borderId="0" xfId="0" applyNumberFormat="1" applyFont="1" applyFill="1"/>
    <xf numFmtId="0" fontId="14" fillId="8" borderId="0" xfId="0" applyFont="1" applyFill="1" applyAlignment="1">
      <alignment horizontal="center" vertical="center"/>
    </xf>
    <xf numFmtId="2" fontId="14" fillId="8" borderId="6" xfId="0" applyNumberFormat="1" applyFont="1" applyFill="1" applyBorder="1" applyAlignment="1">
      <alignment horizontal="center" vertical="center"/>
    </xf>
    <xf numFmtId="177" fontId="14" fillId="8" borderId="0" xfId="0" applyNumberFormat="1" applyFont="1" applyFill="1"/>
    <xf numFmtId="172" fontId="14" fillId="8" borderId="0" xfId="0" applyNumberFormat="1" applyFont="1" applyFill="1" applyBorder="1"/>
    <xf numFmtId="172" fontId="14" fillId="8" borderId="0" xfId="0" applyNumberFormat="1" applyFont="1" applyFill="1"/>
    <xf numFmtId="171" fontId="14" fillId="8" borderId="0" xfId="0" applyNumberFormat="1" applyFont="1" applyFill="1" applyBorder="1"/>
    <xf numFmtId="0" fontId="14" fillId="10" borderId="4" xfId="0" applyFont="1" applyFill="1" applyBorder="1" applyAlignment="1">
      <alignment horizontal="center" vertical="center" wrapText="1"/>
    </xf>
    <xf numFmtId="0" fontId="14" fillId="10" borderId="19" xfId="0" applyFont="1" applyFill="1" applyBorder="1"/>
    <xf numFmtId="0" fontId="14" fillId="10" borderId="17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171" fontId="14" fillId="4" borderId="16" xfId="0" applyNumberFormat="1" applyFont="1" applyFill="1" applyBorder="1" applyAlignment="1"/>
    <xf numFmtId="171" fontId="14" fillId="4" borderId="16" xfId="0" applyNumberFormat="1" applyFont="1" applyFill="1" applyBorder="1"/>
    <xf numFmtId="0" fontId="14" fillId="4" borderId="46" xfId="0" applyFont="1" applyFill="1" applyBorder="1"/>
    <xf numFmtId="173" fontId="14" fillId="4" borderId="16" xfId="0" applyNumberFormat="1" applyFont="1" applyFill="1" applyBorder="1"/>
    <xf numFmtId="175" fontId="14" fillId="4" borderId="12" xfId="0" applyNumberFormat="1" applyFont="1" applyFill="1" applyBorder="1"/>
    <xf numFmtId="175" fontId="14" fillId="4" borderId="16" xfId="0" applyNumberFormat="1" applyFont="1" applyFill="1" applyBorder="1"/>
    <xf numFmtId="172" fontId="14" fillId="4" borderId="12" xfId="0" applyNumberFormat="1" applyFont="1" applyFill="1" applyBorder="1"/>
    <xf numFmtId="0" fontId="20" fillId="6" borderId="14" xfId="0" applyFont="1" applyFill="1" applyBorder="1" applyAlignment="1">
      <alignment horizontal="centerContinuous" vertical="center" wrapText="1"/>
    </xf>
    <xf numFmtId="0" fontId="20" fillId="6" borderId="4" xfId="0" applyFont="1" applyFill="1" applyBorder="1" applyAlignment="1">
      <alignment horizontal="center" vertical="center" wrapText="1"/>
    </xf>
    <xf numFmtId="171" fontId="14" fillId="4" borderId="4" xfId="0" applyNumberFormat="1" applyFont="1" applyFill="1" applyBorder="1" applyAlignment="1">
      <alignment horizontal="center" vertical="center"/>
    </xf>
    <xf numFmtId="171" fontId="14" fillId="4" borderId="4" xfId="0" applyNumberFormat="1" applyFont="1" applyFill="1" applyBorder="1" applyAlignment="1">
      <alignment vertical="center"/>
    </xf>
    <xf numFmtId="0" fontId="14" fillId="4" borderId="4" xfId="0" applyFont="1" applyFill="1" applyBorder="1" applyAlignment="1"/>
    <xf numFmtId="172" fontId="14" fillId="4" borderId="4" xfId="17" applyNumberFormat="1" applyFont="1" applyFill="1" applyBorder="1"/>
    <xf numFmtId="0" fontId="14" fillId="4" borderId="6" xfId="0" applyFont="1" applyFill="1" applyBorder="1" applyAlignment="1"/>
    <xf numFmtId="172" fontId="14" fillId="4" borderId="6" xfId="17" applyNumberFormat="1" applyFont="1" applyFill="1" applyBorder="1"/>
    <xf numFmtId="0" fontId="14" fillId="4" borderId="16" xfId="0" applyFont="1" applyFill="1" applyBorder="1" applyAlignment="1"/>
    <xf numFmtId="175" fontId="14" fillId="4" borderId="16" xfId="0" applyNumberFormat="1" applyFont="1" applyFill="1" applyBorder="1" applyAlignment="1"/>
    <xf numFmtId="173" fontId="14" fillId="4" borderId="16" xfId="0" applyNumberFormat="1" applyFont="1" applyFill="1" applyBorder="1" applyAlignment="1"/>
    <xf numFmtId="172" fontId="14" fillId="4" borderId="16" xfId="0" applyNumberFormat="1" applyFont="1" applyFill="1" applyBorder="1" applyAlignment="1"/>
    <xf numFmtId="179" fontId="14" fillId="4" borderId="16" xfId="0" applyNumberFormat="1" applyFont="1" applyFill="1" applyBorder="1" applyAlignment="1"/>
    <xf numFmtId="172" fontId="14" fillId="4" borderId="16" xfId="17" applyNumberFormat="1" applyFont="1" applyFill="1" applyBorder="1"/>
    <xf numFmtId="0" fontId="20" fillId="6" borderId="4" xfId="0" applyFont="1" applyFill="1" applyBorder="1" applyAlignment="1">
      <alignment horizontal="centerContinuous" vertical="center" wrapText="1"/>
    </xf>
    <xf numFmtId="172" fontId="14" fillId="0" borderId="4" xfId="0" applyNumberFormat="1" applyFont="1" applyFill="1" applyBorder="1" applyAlignment="1">
      <alignment horizontal="center" vertical="center"/>
    </xf>
    <xf numFmtId="172" fontId="14" fillId="0" borderId="6" xfId="0" applyNumberFormat="1" applyFont="1" applyFill="1" applyBorder="1"/>
    <xf numFmtId="172" fontId="14" fillId="0" borderId="16" xfId="0" applyNumberFormat="1" applyFont="1" applyFill="1" applyBorder="1"/>
    <xf numFmtId="175" fontId="14" fillId="4" borderId="16" xfId="17" applyNumberFormat="1" applyFont="1" applyFill="1" applyBorder="1"/>
    <xf numFmtId="0" fontId="15" fillId="8" borderId="0" xfId="14" applyFont="1" applyFill="1"/>
    <xf numFmtId="0" fontId="14" fillId="10" borderId="36" xfId="14" applyFont="1" applyFill="1" applyBorder="1"/>
    <xf numFmtId="0" fontId="14" fillId="10" borderId="35" xfId="14" applyFont="1" applyFill="1" applyBorder="1"/>
    <xf numFmtId="0" fontId="26" fillId="10" borderId="24" xfId="14" applyFont="1" applyFill="1" applyBorder="1" applyAlignment="1">
      <alignment horizontal="left"/>
    </xf>
    <xf numFmtId="0" fontId="26" fillId="10" borderId="24" xfId="14" applyFont="1" applyFill="1" applyBorder="1" applyAlignment="1">
      <alignment horizontal="center" vertical="center"/>
    </xf>
    <xf numFmtId="0" fontId="14" fillId="10" borderId="23" xfId="14" applyFont="1" applyFill="1" applyBorder="1" applyAlignment="1">
      <alignment horizontal="left"/>
    </xf>
    <xf numFmtId="0" fontId="14" fillId="10" borderId="38" xfId="14" applyFont="1" applyFill="1" applyBorder="1" applyAlignment="1">
      <alignment horizontal="left"/>
    </xf>
    <xf numFmtId="0" fontId="8" fillId="10" borderId="30" xfId="14" applyFont="1" applyFill="1" applyBorder="1" applyAlignment="1">
      <alignment horizontal="center"/>
    </xf>
    <xf numFmtId="0" fontId="8" fillId="10" borderId="32" xfId="14" applyFont="1" applyFill="1" applyBorder="1" applyAlignment="1">
      <alignment horizontal="center"/>
    </xf>
    <xf numFmtId="0" fontId="26" fillId="10" borderId="41" xfId="14" applyFont="1" applyFill="1" applyBorder="1" applyAlignment="1">
      <alignment horizontal="center" vertical="center"/>
    </xf>
    <xf numFmtId="172" fontId="20" fillId="10" borderId="1" xfId="21" applyNumberFormat="1" applyFont="1" applyFill="1" applyBorder="1" applyAlignment="1">
      <alignment horizontal="center" vertical="center" wrapText="1"/>
    </xf>
    <xf numFmtId="172" fontId="20" fillId="10" borderId="47" xfId="21" applyNumberFormat="1" applyFont="1" applyFill="1" applyBorder="1" applyAlignment="1">
      <alignment horizontal="center" vertical="center" wrapText="1"/>
    </xf>
    <xf numFmtId="172" fontId="20" fillId="10" borderId="40" xfId="21" applyNumberFormat="1" applyFont="1" applyFill="1" applyBorder="1" applyAlignment="1">
      <alignment horizontal="center" vertical="center" wrapText="1"/>
    </xf>
    <xf numFmtId="173" fontId="20" fillId="10" borderId="47" xfId="21" applyNumberFormat="1" applyFont="1" applyFill="1" applyBorder="1" applyAlignment="1">
      <alignment horizontal="center" vertical="center" wrapText="1"/>
    </xf>
    <xf numFmtId="0" fontId="14" fillId="8" borderId="0" xfId="14" applyFont="1" applyFill="1"/>
    <xf numFmtId="171" fontId="14" fillId="8" borderId="0" xfId="0" applyNumberFormat="1" applyFont="1" applyFill="1"/>
    <xf numFmtId="175" fontId="14" fillId="8" borderId="0" xfId="0" applyNumberFormat="1" applyFont="1" applyFill="1" applyBorder="1"/>
    <xf numFmtId="0" fontId="14" fillId="8" borderId="0" xfId="0" applyNumberFormat="1" applyFont="1" applyFill="1" applyBorder="1"/>
    <xf numFmtId="180" fontId="14" fillId="8" borderId="0" xfId="0" applyNumberFormat="1" applyFont="1" applyFill="1"/>
    <xf numFmtId="178" fontId="14" fillId="8" borderId="0" xfId="0" applyNumberFormat="1" applyFont="1" applyFill="1" applyBorder="1"/>
    <xf numFmtId="0" fontId="14" fillId="0" borderId="4" xfId="0" applyFont="1" applyBorder="1"/>
    <xf numFmtId="171" fontId="14" fillId="0" borderId="4" xfId="0" applyNumberFormat="1" applyFont="1" applyBorder="1"/>
    <xf numFmtId="173" fontId="14" fillId="0" borderId="4" xfId="0" applyNumberFormat="1" applyFont="1" applyBorder="1"/>
    <xf numFmtId="172" fontId="14" fillId="0" borderId="4" xfId="0" applyNumberFormat="1" applyFont="1" applyBorder="1"/>
    <xf numFmtId="175" fontId="14" fillId="0" borderId="4" xfId="0" applyNumberFormat="1" applyFont="1" applyBorder="1"/>
    <xf numFmtId="0" fontId="24" fillId="0" borderId="4" xfId="0" applyNumberFormat="1" applyFont="1" applyBorder="1"/>
    <xf numFmtId="0" fontId="14" fillId="10" borderId="4" xfId="0" applyFont="1" applyFill="1" applyBorder="1"/>
    <xf numFmtId="0" fontId="14" fillId="0" borderId="4" xfId="0" applyFont="1" applyBorder="1" applyAlignment="1">
      <alignment horizontal="center"/>
    </xf>
    <xf numFmtId="0" fontId="14" fillId="8" borderId="24" xfId="0" applyFont="1" applyFill="1" applyBorder="1" applyAlignment="1"/>
    <xf numFmtId="0" fontId="14" fillId="0" borderId="6" xfId="0" applyFont="1" applyBorder="1"/>
    <xf numFmtId="0" fontId="14" fillId="0" borderId="6" xfId="0" applyNumberFormat="1" applyFont="1" applyBorder="1"/>
    <xf numFmtId="0" fontId="14" fillId="0" borderId="16" xfId="0" applyFont="1" applyBorder="1"/>
    <xf numFmtId="171" fontId="14" fillId="0" borderId="16" xfId="0" applyNumberFormat="1" applyFont="1" applyBorder="1"/>
    <xf numFmtId="173" fontId="14" fillId="0" borderId="16" xfId="0" applyNumberFormat="1" applyFont="1" applyBorder="1"/>
    <xf numFmtId="172" fontId="14" fillId="0" borderId="16" xfId="0" applyNumberFormat="1" applyFont="1" applyBorder="1"/>
    <xf numFmtId="175" fontId="14" fillId="0" borderId="16" xfId="0" applyNumberFormat="1" applyFont="1" applyBorder="1"/>
    <xf numFmtId="0" fontId="14" fillId="6" borderId="16" xfId="0" applyFont="1" applyFill="1" applyBorder="1" applyAlignment="1">
      <alignment horizontal="center"/>
    </xf>
    <xf numFmtId="2" fontId="14" fillId="0" borderId="16" xfId="0" applyNumberFormat="1" applyFont="1" applyBorder="1"/>
    <xf numFmtId="0" fontId="14" fillId="0" borderId="16" xfId="0" applyNumberFormat="1" applyFont="1" applyBorder="1"/>
    <xf numFmtId="0" fontId="14" fillId="6" borderId="4" xfId="0" applyFont="1" applyFill="1" applyBorder="1" applyAlignment="1">
      <alignment horizontal="center"/>
    </xf>
    <xf numFmtId="172" fontId="24" fillId="0" borderId="4" xfId="0" applyNumberFormat="1" applyFont="1" applyBorder="1"/>
    <xf numFmtId="2" fontId="24" fillId="0" borderId="4" xfId="0" applyNumberFormat="1" applyFont="1" applyBorder="1"/>
    <xf numFmtId="178" fontId="14" fillId="0" borderId="6" xfId="0" applyNumberFormat="1" applyFont="1" applyBorder="1"/>
    <xf numFmtId="0" fontId="14" fillId="10" borderId="5" xfId="0" applyFont="1" applyFill="1" applyBorder="1" applyAlignment="1">
      <alignment horizontal="center" vertical="center" wrapText="1"/>
    </xf>
    <xf numFmtId="171" fontId="14" fillId="0" borderId="14" xfId="0" applyNumberFormat="1" applyFont="1" applyBorder="1"/>
    <xf numFmtId="173" fontId="14" fillId="0" borderId="14" xfId="0" applyNumberFormat="1" applyFont="1" applyBorder="1"/>
    <xf numFmtId="172" fontId="14" fillId="0" borderId="14" xfId="0" applyNumberFormat="1" applyFont="1" applyBorder="1"/>
    <xf numFmtId="175" fontId="14" fillId="0" borderId="14" xfId="0" applyNumberFormat="1" applyFont="1" applyBorder="1"/>
    <xf numFmtId="0" fontId="14" fillId="0" borderId="14" xfId="0" applyNumberFormat="1" applyFont="1" applyBorder="1"/>
    <xf numFmtId="0" fontId="14" fillId="8" borderId="0" xfId="32" applyFont="1" applyFill="1"/>
    <xf numFmtId="0" fontId="20" fillId="10" borderId="4" xfId="32" applyFont="1" applyFill="1" applyBorder="1" applyAlignment="1">
      <alignment horizontal="center" vertical="center" wrapText="1"/>
    </xf>
    <xf numFmtId="0" fontId="26" fillId="10" borderId="14" xfId="32" applyFont="1" applyFill="1" applyBorder="1" applyAlignment="1">
      <alignment vertical="center"/>
    </xf>
    <xf numFmtId="0" fontId="26" fillId="10" borderId="14" xfId="32" applyFont="1" applyFill="1" applyBorder="1" applyAlignment="1">
      <alignment horizontal="center" vertical="center"/>
    </xf>
    <xf numFmtId="49" fontId="14" fillId="7" borderId="14" xfId="40" applyNumberFormat="1" applyFont="1" applyFill="1" applyBorder="1" applyAlignment="1">
      <alignment horizontal="center"/>
    </xf>
    <xf numFmtId="0" fontId="14" fillId="7" borderId="14" xfId="32" applyNumberFormat="1" applyFont="1" applyFill="1" applyBorder="1" applyAlignment="1">
      <alignment horizontal="center"/>
    </xf>
    <xf numFmtId="172" fontId="14" fillId="7" borderId="14" xfId="40" applyNumberFormat="1" applyFont="1" applyFill="1" applyBorder="1" applyAlignment="1">
      <alignment horizontal="left"/>
    </xf>
    <xf numFmtId="0" fontId="19" fillId="7" borderId="14" xfId="32" applyNumberFormat="1" applyFont="1" applyFill="1" applyBorder="1" applyAlignment="1"/>
    <xf numFmtId="0" fontId="14" fillId="7" borderId="14" xfId="32" applyNumberFormat="1" applyFont="1" applyFill="1" applyBorder="1" applyAlignment="1">
      <alignment horizontal="left"/>
    </xf>
    <xf numFmtId="49" fontId="14" fillId="7" borderId="6" xfId="40" applyNumberFormat="1" applyFont="1" applyFill="1" applyBorder="1" applyAlignment="1">
      <alignment horizontal="center"/>
    </xf>
    <xf numFmtId="0" fontId="14" fillId="7" borderId="6" xfId="32" applyNumberFormat="1" applyFont="1" applyFill="1" applyBorder="1" applyAlignment="1">
      <alignment horizontal="center"/>
    </xf>
    <xf numFmtId="172" fontId="14" fillId="7" borderId="6" xfId="40" applyNumberFormat="1" applyFont="1" applyFill="1" applyBorder="1" applyAlignment="1">
      <alignment horizontal="left"/>
    </xf>
    <xf numFmtId="0" fontId="14" fillId="7" borderId="6" xfId="32" applyNumberFormat="1" applyFont="1" applyFill="1" applyBorder="1" applyAlignment="1"/>
    <xf numFmtId="0" fontId="14" fillId="7" borderId="6" xfId="32" applyNumberFormat="1" applyFont="1" applyFill="1" applyBorder="1" applyAlignment="1">
      <alignment horizontal="left"/>
    </xf>
    <xf numFmtId="49" fontId="14" fillId="7" borderId="16" xfId="40" applyNumberFormat="1" applyFont="1" applyFill="1" applyBorder="1" applyAlignment="1">
      <alignment horizontal="center"/>
    </xf>
    <xf numFmtId="0" fontId="14" fillId="7" borderId="16" xfId="32" applyNumberFormat="1" applyFont="1" applyFill="1" applyBorder="1" applyAlignment="1">
      <alignment horizontal="center"/>
    </xf>
    <xf numFmtId="172" fontId="14" fillId="7" borderId="16" xfId="40" applyNumberFormat="1" applyFont="1" applyFill="1" applyBorder="1" applyAlignment="1">
      <alignment horizontal="left"/>
    </xf>
    <xf numFmtId="0" fontId="14" fillId="7" borderId="16" xfId="32" applyNumberFormat="1" applyFont="1" applyFill="1" applyBorder="1" applyAlignment="1"/>
    <xf numFmtId="0" fontId="14" fillId="7" borderId="16" xfId="32" applyNumberFormat="1" applyFont="1" applyFill="1" applyBorder="1" applyAlignment="1">
      <alignment horizontal="left"/>
    </xf>
    <xf numFmtId="0" fontId="14" fillId="9" borderId="14" xfId="32" applyNumberFormat="1" applyFont="1" applyFill="1" applyBorder="1" applyAlignment="1">
      <alignment horizontal="left"/>
    </xf>
    <xf numFmtId="0" fontId="14" fillId="9" borderId="6" xfId="32" applyNumberFormat="1" applyFont="1" applyFill="1" applyBorder="1" applyAlignment="1">
      <alignment horizontal="left"/>
    </xf>
    <xf numFmtId="0" fontId="14" fillId="9" borderId="16" xfId="32" applyNumberFormat="1" applyFont="1" applyFill="1" applyBorder="1" applyAlignment="1">
      <alignment horizontal="left"/>
    </xf>
    <xf numFmtId="0" fontId="14" fillId="8" borderId="0" xfId="0" applyFont="1" applyFill="1" applyAlignment="1">
      <alignment horizontal="center" vertical="center"/>
    </xf>
    <xf numFmtId="0" fontId="14" fillId="8" borderId="0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0" fillId="8" borderId="0" xfId="0" applyFill="1"/>
    <xf numFmtId="0" fontId="8" fillId="8" borderId="0" xfId="0" applyFont="1" applyFill="1"/>
    <xf numFmtId="0" fontId="8" fillId="8" borderId="0" xfId="0" applyFont="1" applyFill="1" applyAlignment="1">
      <alignment horizontal="center"/>
    </xf>
    <xf numFmtId="172" fontId="0" fillId="7" borderId="6" xfId="0" applyNumberFormat="1" applyFill="1" applyBorder="1"/>
    <xf numFmtId="172" fontId="0" fillId="7" borderId="16" xfId="0" applyNumberFormat="1" applyFill="1" applyBorder="1"/>
    <xf numFmtId="175" fontId="0" fillId="7" borderId="6" xfId="0" applyNumberFormat="1" applyFill="1" applyBorder="1"/>
    <xf numFmtId="172" fontId="14" fillId="6" borderId="6" xfId="23" applyNumberFormat="1" applyFont="1" applyFill="1" applyBorder="1"/>
    <xf numFmtId="172" fontId="14" fillId="6" borderId="14" xfId="23" applyNumberFormat="1" applyFont="1" applyFill="1" applyBorder="1"/>
    <xf numFmtId="0" fontId="0" fillId="7" borderId="14" xfId="0" applyFill="1" applyBorder="1"/>
    <xf numFmtId="173" fontId="0" fillId="7" borderId="14" xfId="0" applyNumberFormat="1" applyFill="1" applyBorder="1"/>
    <xf numFmtId="172" fontId="14" fillId="6" borderId="4" xfId="23" applyNumberFormat="1" applyFont="1" applyFill="1" applyBorder="1"/>
    <xf numFmtId="172" fontId="14" fillId="6" borderId="16" xfId="23" applyNumberFormat="1" applyFont="1" applyFill="1" applyBorder="1"/>
    <xf numFmtId="173" fontId="0" fillId="7" borderId="6" xfId="0" applyNumberFormat="1" applyFill="1" applyBorder="1"/>
    <xf numFmtId="0" fontId="14" fillId="10" borderId="4" xfId="23" applyFont="1" applyFill="1" applyBorder="1" applyAlignment="1">
      <alignment horizontal="center" vertical="center" wrapText="1"/>
    </xf>
    <xf numFmtId="173" fontId="14" fillId="7" borderId="4" xfId="23" applyNumberFormat="1" applyFont="1" applyFill="1" applyBorder="1"/>
    <xf numFmtId="173" fontId="14" fillId="7" borderId="6" xfId="23" applyNumberFormat="1" applyFont="1" applyFill="1" applyBorder="1"/>
    <xf numFmtId="173" fontId="14" fillId="7" borderId="16" xfId="23" applyNumberFormat="1" applyFont="1" applyFill="1" applyBorder="1"/>
    <xf numFmtId="171" fontId="14" fillId="7" borderId="14" xfId="23" applyNumberFormat="1" applyFont="1" applyFill="1" applyBorder="1"/>
    <xf numFmtId="173" fontId="14" fillId="7" borderId="14" xfId="23" applyNumberFormat="1" applyFont="1" applyFill="1" applyBorder="1"/>
    <xf numFmtId="175" fontId="14" fillId="7" borderId="14" xfId="23" applyNumberFormat="1" applyFont="1" applyFill="1" applyBorder="1"/>
    <xf numFmtId="172" fontId="14" fillId="7" borderId="6" xfId="23" applyNumberFormat="1" applyFont="1" applyFill="1" applyBorder="1"/>
    <xf numFmtId="171" fontId="14" fillId="7" borderId="6" xfId="23" applyNumberFormat="1" applyFont="1" applyFill="1" applyBorder="1"/>
    <xf numFmtId="175" fontId="14" fillId="7" borderId="6" xfId="23" applyNumberFormat="1" applyFont="1" applyFill="1" applyBorder="1"/>
    <xf numFmtId="171" fontId="14" fillId="7" borderId="16" xfId="23" applyNumberFormat="1" applyFont="1" applyFill="1" applyBorder="1"/>
    <xf numFmtId="175" fontId="14" fillId="7" borderId="16" xfId="23" applyNumberFormat="1" applyFont="1" applyFill="1" applyBorder="1"/>
    <xf numFmtId="172" fontId="14" fillId="7" borderId="16" xfId="23" applyNumberFormat="1" applyFont="1" applyFill="1" applyBorder="1"/>
    <xf numFmtId="172" fontId="14" fillId="7" borderId="14" xfId="23" applyNumberFormat="1" applyFont="1" applyFill="1" applyBorder="1"/>
    <xf numFmtId="171" fontId="14" fillId="7" borderId="4" xfId="23" applyNumberFormat="1" applyFont="1" applyFill="1" applyBorder="1"/>
    <xf numFmtId="172" fontId="14" fillId="7" borderId="4" xfId="23" applyNumberFormat="1" applyFont="1" applyFill="1" applyBorder="1"/>
    <xf numFmtId="175" fontId="14" fillId="7" borderId="4" xfId="23" applyNumberFormat="1" applyFont="1" applyFill="1" applyBorder="1"/>
    <xf numFmtId="172" fontId="0" fillId="7" borderId="14" xfId="0" applyNumberFormat="1" applyFill="1" applyBorder="1"/>
    <xf numFmtId="0" fontId="0" fillId="7" borderId="16" xfId="0" applyFill="1" applyBorder="1"/>
    <xf numFmtId="2" fontId="14" fillId="7" borderId="14" xfId="23" applyNumberFormat="1" applyFont="1" applyFill="1" applyBorder="1"/>
    <xf numFmtId="175" fontId="0" fillId="7" borderId="16" xfId="0" applyNumberFormat="1" applyFill="1" applyBorder="1"/>
    <xf numFmtId="173" fontId="0" fillId="7" borderId="16" xfId="0" applyNumberFormat="1" applyFill="1" applyBorder="1"/>
    <xf numFmtId="0" fontId="0" fillId="7" borderId="6" xfId="0" applyFill="1" applyBorder="1"/>
    <xf numFmtId="2" fontId="24" fillId="7" borderId="4" xfId="23" applyNumberFormat="1" applyFont="1" applyFill="1" applyBorder="1"/>
    <xf numFmtId="178" fontId="14" fillId="7" borderId="6" xfId="23" applyNumberFormat="1" applyFont="1" applyFill="1" applyBorder="1"/>
    <xf numFmtId="2" fontId="14" fillId="7" borderId="6" xfId="23" applyNumberFormat="1" applyFont="1" applyFill="1" applyBorder="1"/>
    <xf numFmtId="2" fontId="14" fillId="7" borderId="16" xfId="23" applyNumberFormat="1" applyFont="1" applyFill="1" applyBorder="1"/>
    <xf numFmtId="178" fontId="24" fillId="7" borderId="4" xfId="23" applyNumberFormat="1" applyFont="1" applyFill="1" applyBorder="1"/>
    <xf numFmtId="178" fontId="14" fillId="7" borderId="16" xfId="23" applyNumberFormat="1" applyFont="1" applyFill="1" applyBorder="1"/>
    <xf numFmtId="175" fontId="0" fillId="7" borderId="14" xfId="0" applyNumberFormat="1" applyFill="1" applyBorder="1"/>
    <xf numFmtId="0" fontId="14" fillId="10" borderId="4" xfId="23" applyFont="1" applyFill="1" applyBorder="1" applyAlignment="1">
      <alignment horizontal="center" vertical="center" wrapText="1"/>
    </xf>
    <xf numFmtId="171" fontId="14" fillId="7" borderId="14" xfId="23" applyNumberFormat="1" applyFont="1" applyFill="1" applyBorder="1"/>
    <xf numFmtId="171" fontId="14" fillId="7" borderId="6" xfId="23" applyNumberFormat="1" applyFont="1" applyFill="1" applyBorder="1"/>
    <xf numFmtId="171" fontId="14" fillId="7" borderId="16" xfId="23" applyNumberFormat="1" applyFont="1" applyFill="1" applyBorder="1"/>
    <xf numFmtId="172" fontId="24" fillId="7" borderId="4" xfId="23" applyNumberFormat="1" applyFont="1" applyFill="1" applyBorder="1"/>
  </cellXfs>
  <cellStyles count="6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2 2 2" xfId="44"/>
    <cellStyle name="Normal 3 2 2 2 3" xfId="61"/>
    <cellStyle name="Normal 3 2 2 3" xfId="45"/>
    <cellStyle name="Normal 3 2 2 4" xfId="58"/>
    <cellStyle name="Normal 3 2 3" xfId="37"/>
    <cellStyle name="Normal 3 2 3 2" xfId="46"/>
    <cellStyle name="Normal 3 2 3 3" xfId="59"/>
    <cellStyle name="Normal 3 2 4" xfId="27"/>
    <cellStyle name="Normal 3 2 4 2" xfId="56"/>
    <cellStyle name="Normal 3 2 5" xfId="47"/>
    <cellStyle name="Normal 3 2 6" xfId="54"/>
    <cellStyle name="Normal 3 3" xfId="33"/>
    <cellStyle name="Normal 3 3 2" xfId="48"/>
    <cellStyle name="Normal 3 3 3" xfId="57"/>
    <cellStyle name="Normal 3 4" xfId="38"/>
    <cellStyle name="Normal 3 4 2" xfId="49"/>
    <cellStyle name="Normal 3 4 3" xfId="60"/>
    <cellStyle name="Normal 3 5" xfId="24"/>
    <cellStyle name="Normal 3 5 2" xfId="55"/>
    <cellStyle name="Normal 3 6" xfId="50"/>
    <cellStyle name="Normal 3 7" xfId="53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 8 2" xfId="6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Percent 7 2" xfId="51"/>
    <cellStyle name="Percent 7 2 2" xfId="52"/>
    <cellStyle name="Percent 7 3" xfId="6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-4.372253401639355E-3</c:v>
                </c:pt>
                <c:pt idx="1">
                  <c:v>-4.372253401639355E-3</c:v>
                </c:pt>
                <c:pt idx="2">
                  <c:v>-4.372253401639355E-3</c:v>
                </c:pt>
                <c:pt idx="3">
                  <c:v>-4.372253401639355E-3</c:v>
                </c:pt>
                <c:pt idx="4">
                  <c:v>-4.372253401639355E-3</c:v>
                </c:pt>
                <c:pt idx="5">
                  <c:v>-4.372253401639355E-3</c:v>
                </c:pt>
                <c:pt idx="6">
                  <c:v>-4.372253401639355E-3</c:v>
                </c:pt>
                <c:pt idx="7">
                  <c:v>-4.372253401639355E-3</c:v>
                </c:pt>
                <c:pt idx="8">
                  <c:v>-4.372253401639355E-3</c:v>
                </c:pt>
                <c:pt idx="9">
                  <c:v>-4.372253401639355E-3</c:v>
                </c:pt>
                <c:pt idx="10">
                  <c:v>-4.372253401639355E-3</c:v>
                </c:pt>
                <c:pt idx="11">
                  <c:v>-4.372253401639355E-3</c:v>
                </c:pt>
                <c:pt idx="12">
                  <c:v>-4.372253401639355E-3</c:v>
                </c:pt>
                <c:pt idx="13">
                  <c:v>-4.372253401639355E-3</c:v>
                </c:pt>
                <c:pt idx="14">
                  <c:v>-4.372253401639355E-3</c:v>
                </c:pt>
                <c:pt idx="15">
                  <c:v>-4.372253401639355E-3</c:v>
                </c:pt>
                <c:pt idx="16">
                  <c:v>-4.372253401639355E-3</c:v>
                </c:pt>
                <c:pt idx="17">
                  <c:v>-4.372253401639355E-3</c:v>
                </c:pt>
                <c:pt idx="18">
                  <c:v>-4.372253401639355E-3</c:v>
                </c:pt>
                <c:pt idx="19">
                  <c:v>-4.372253401639355E-3</c:v>
                </c:pt>
                <c:pt idx="20">
                  <c:v>-4.372253401639355E-3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729152"/>
        <c:axId val="439735040"/>
      </c:lineChart>
      <c:dateAx>
        <c:axId val="43972915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39735040"/>
        <c:crosses val="autoZero"/>
        <c:auto val="1"/>
        <c:lblOffset val="100"/>
        <c:baseTimeUnit val="days"/>
      </c:dateAx>
      <c:valAx>
        <c:axId val="43973504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97291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-3.3753784995571388E-3</c:v>
                </c:pt>
                <c:pt idx="1">
                  <c:v>-3.3753784995571388E-3</c:v>
                </c:pt>
                <c:pt idx="2">
                  <c:v>-3.3753784995571388E-3</c:v>
                </c:pt>
                <c:pt idx="3">
                  <c:v>-3.3753784995571388E-3</c:v>
                </c:pt>
                <c:pt idx="4">
                  <c:v>-3.3753784995571388E-3</c:v>
                </c:pt>
                <c:pt idx="5">
                  <c:v>-3.3753784995571388E-3</c:v>
                </c:pt>
                <c:pt idx="6">
                  <c:v>-3.3753784995571388E-3</c:v>
                </c:pt>
                <c:pt idx="7">
                  <c:v>-3.3753784995571388E-3</c:v>
                </c:pt>
                <c:pt idx="8">
                  <c:v>-3.3753784995571388E-3</c:v>
                </c:pt>
                <c:pt idx="9">
                  <c:v>-3.3753784995571388E-3</c:v>
                </c:pt>
                <c:pt idx="10">
                  <c:v>-3.3753784995571388E-3</c:v>
                </c:pt>
                <c:pt idx="11">
                  <c:v>-3.3753784995571388E-3</c:v>
                </c:pt>
                <c:pt idx="12">
                  <c:v>-3.3753784995571388E-3</c:v>
                </c:pt>
                <c:pt idx="13">
                  <c:v>-3.3753784995571388E-3</c:v>
                </c:pt>
                <c:pt idx="14">
                  <c:v>-3.3753784995571388E-3</c:v>
                </c:pt>
                <c:pt idx="15">
                  <c:v>-3.3753784995571388E-3</c:v>
                </c:pt>
                <c:pt idx="16">
                  <c:v>-3.3753784995571388E-3</c:v>
                </c:pt>
                <c:pt idx="17">
                  <c:v>-3.3753784995571388E-3</c:v>
                </c:pt>
                <c:pt idx="18">
                  <c:v>-3.3753784995571388E-3</c:v>
                </c:pt>
                <c:pt idx="19">
                  <c:v>-3.3753784995571388E-3</c:v>
                </c:pt>
                <c:pt idx="20">
                  <c:v>-3.3753784995571388E-3</c:v>
                </c:pt>
                <c:pt idx="21">
                  <c:v>-3.3753784995571388E-3</c:v>
                </c:pt>
                <c:pt idx="22">
                  <c:v>-3.3753784995571388E-3</c:v>
                </c:pt>
                <c:pt idx="23">
                  <c:v>-3.3753784995571388E-3</c:v>
                </c:pt>
                <c:pt idx="24">
                  <c:v>-3.3753784995571388E-3</c:v>
                </c:pt>
                <c:pt idx="25">
                  <c:v>-3.3753784995571388E-3</c:v>
                </c:pt>
                <c:pt idx="26">
                  <c:v>-3.3753784995571388E-3</c:v>
                </c:pt>
                <c:pt idx="27">
                  <c:v>-3.3753784995571388E-3</c:v>
                </c:pt>
                <c:pt idx="28">
                  <c:v>-3.3753784995571388E-3</c:v>
                </c:pt>
                <c:pt idx="29">
                  <c:v>-3.3753784995571388E-3</c:v>
                </c:pt>
                <c:pt idx="30">
                  <c:v>-3.3753784995571388E-3</c:v>
                </c:pt>
                <c:pt idx="31">
                  <c:v>-3.3753784995571388E-3</c:v>
                </c:pt>
                <c:pt idx="32">
                  <c:v>-3.3753784995571388E-3</c:v>
                </c:pt>
                <c:pt idx="33">
                  <c:v>-3.3753784995571388E-3</c:v>
                </c:pt>
                <c:pt idx="34">
                  <c:v>-3.3753784995571388E-3</c:v>
                </c:pt>
                <c:pt idx="35">
                  <c:v>-3.3753784995571388E-3</c:v>
                </c:pt>
                <c:pt idx="36">
                  <c:v>-3.3753784995571388E-3</c:v>
                </c:pt>
                <c:pt idx="37">
                  <c:v>-3.3753784995571388E-3</c:v>
                </c:pt>
                <c:pt idx="38">
                  <c:v>-3.3753784995571388E-3</c:v>
                </c:pt>
                <c:pt idx="39">
                  <c:v>-3.3753784995571388E-3</c:v>
                </c:pt>
                <c:pt idx="40">
                  <c:v>-3.3753784995571388E-3</c:v>
                </c:pt>
                <c:pt idx="41">
                  <c:v>-3.3753784995571388E-3</c:v>
                </c:pt>
                <c:pt idx="42">
                  <c:v>-3.3753784995571388E-3</c:v>
                </c:pt>
                <c:pt idx="43">
                  <c:v>-3.3753784995571388E-3</c:v>
                </c:pt>
                <c:pt idx="44">
                  <c:v>-3.3753784995571388E-3</c:v>
                </c:pt>
                <c:pt idx="45">
                  <c:v>-3.3753784995571388E-3</c:v>
                </c:pt>
                <c:pt idx="46">
                  <c:v>-3.3753784995571388E-3</c:v>
                </c:pt>
                <c:pt idx="47">
                  <c:v>-3.3753784995571388E-3</c:v>
                </c:pt>
                <c:pt idx="48">
                  <c:v>-3.3753784995571388E-3</c:v>
                </c:pt>
                <c:pt idx="49">
                  <c:v>-3.3753784995571388E-3</c:v>
                </c:pt>
                <c:pt idx="50">
                  <c:v>-3.3753784995571388E-3</c:v>
                </c:pt>
                <c:pt idx="51">
                  <c:v>-3.3753784995571388E-3</c:v>
                </c:pt>
                <c:pt idx="52">
                  <c:v>-3.3753784995571388E-3</c:v>
                </c:pt>
                <c:pt idx="53">
                  <c:v>-3.3753784995571388E-3</c:v>
                </c:pt>
                <c:pt idx="54">
                  <c:v>-3.3753784995571388E-3</c:v>
                </c:pt>
                <c:pt idx="55">
                  <c:v>-3.3753784995571388E-3</c:v>
                </c:pt>
                <c:pt idx="56">
                  <c:v>-3.3753784995571388E-3</c:v>
                </c:pt>
                <c:pt idx="57">
                  <c:v>-3.3753784995571388E-3</c:v>
                </c:pt>
                <c:pt idx="58">
                  <c:v>-3.3753784995571388E-3</c:v>
                </c:pt>
                <c:pt idx="59">
                  <c:v>-3.3753784995571388E-3</c:v>
                </c:pt>
                <c:pt idx="60">
                  <c:v>-3.3753784995571388E-3</c:v>
                </c:pt>
                <c:pt idx="61">
                  <c:v>-3.3753784995571388E-3</c:v>
                </c:pt>
                <c:pt idx="62">
                  <c:v>-3.3753784995571388E-3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-4.0336172321395669E-3</c:v>
                </c:pt>
                <c:pt idx="1">
                  <c:v>-4.0193076944747318E-3</c:v>
                </c:pt>
                <c:pt idx="2">
                  <c:v>-3.9906886191450608E-3</c:v>
                </c:pt>
                <c:pt idx="3">
                  <c:v>-3.9477600061505547E-3</c:v>
                </c:pt>
                <c:pt idx="4">
                  <c:v>-3.9334504684857188E-3</c:v>
                </c:pt>
                <c:pt idx="5">
                  <c:v>-3.9191409308208837E-3</c:v>
                </c:pt>
                <c:pt idx="6">
                  <c:v>-3.9048313931560482E-3</c:v>
                </c:pt>
                <c:pt idx="7">
                  <c:v>-3.8905218554912127E-3</c:v>
                </c:pt>
                <c:pt idx="8">
                  <c:v>-3.8332837048318711E-3</c:v>
                </c:pt>
                <c:pt idx="9">
                  <c:v>-3.818974167167036E-3</c:v>
                </c:pt>
                <c:pt idx="10">
                  <c:v>-3.8046646295022005E-3</c:v>
                </c:pt>
                <c:pt idx="11">
                  <c:v>-3.790355091837365E-3</c:v>
                </c:pt>
                <c:pt idx="12">
                  <c:v>-3.7474264788428589E-3</c:v>
                </c:pt>
                <c:pt idx="13">
                  <c:v>-3.7331169411780234E-3</c:v>
                </c:pt>
                <c:pt idx="14">
                  <c:v>-3.7188074035131879E-3</c:v>
                </c:pt>
                <c:pt idx="15">
                  <c:v>-3.7044978658483528E-3</c:v>
                </c:pt>
                <c:pt idx="16">
                  <c:v>-3.6901883281835173E-3</c:v>
                </c:pt>
                <c:pt idx="17">
                  <c:v>-3.6472597151890112E-3</c:v>
                </c:pt>
                <c:pt idx="18">
                  <c:v>-3.6329501775241757E-3</c:v>
                </c:pt>
                <c:pt idx="19">
                  <c:v>-3.6186406398593402E-3</c:v>
                </c:pt>
                <c:pt idx="20">
                  <c:v>-3.6043311021945047E-3</c:v>
                </c:pt>
                <c:pt idx="21">
                  <c:v>-3.5900215645296696E-3</c:v>
                </c:pt>
                <c:pt idx="22">
                  <c:v>-3.5470929515351631E-3</c:v>
                </c:pt>
                <c:pt idx="23">
                  <c:v>-3.532783413870328E-3</c:v>
                </c:pt>
                <c:pt idx="24">
                  <c:v>-3.5184738762054925E-3</c:v>
                </c:pt>
                <c:pt idx="25">
                  <c:v>-3.504164338540657E-3</c:v>
                </c:pt>
                <c:pt idx="26">
                  <c:v>-3.4898548008758215E-3</c:v>
                </c:pt>
                <c:pt idx="27">
                  <c:v>-3.4469261878813154E-3</c:v>
                </c:pt>
                <c:pt idx="28">
                  <c:v>-3.4326166502164799E-3</c:v>
                </c:pt>
                <c:pt idx="29">
                  <c:v>-3.4183071125516449E-3</c:v>
                </c:pt>
                <c:pt idx="30">
                  <c:v>-3.4039975748868093E-3</c:v>
                </c:pt>
                <c:pt idx="31">
                  <c:v>-3.3896880372219738E-3</c:v>
                </c:pt>
                <c:pt idx="32">
                  <c:v>-3.3467594242274678E-3</c:v>
                </c:pt>
                <c:pt idx="33">
                  <c:v>-3.3324498865626322E-3</c:v>
                </c:pt>
                <c:pt idx="34">
                  <c:v>-3.3181403488977967E-3</c:v>
                </c:pt>
                <c:pt idx="35">
                  <c:v>-3.3038308112329617E-3</c:v>
                </c:pt>
                <c:pt idx="36">
                  <c:v>-3.2895212735681262E-3</c:v>
                </c:pt>
                <c:pt idx="37">
                  <c:v>-3.2465926605736196E-3</c:v>
                </c:pt>
                <c:pt idx="38">
                  <c:v>-3.2322831229087846E-3</c:v>
                </c:pt>
                <c:pt idx="39">
                  <c:v>-3.2179735852439491E-3</c:v>
                </c:pt>
                <c:pt idx="40">
                  <c:v>-3.2036640475791136E-3</c:v>
                </c:pt>
                <c:pt idx="41">
                  <c:v>-3.1893545099142785E-3</c:v>
                </c:pt>
                <c:pt idx="42">
                  <c:v>-3.146425896919772E-3</c:v>
                </c:pt>
                <c:pt idx="43">
                  <c:v>-3.1321163592549365E-3</c:v>
                </c:pt>
                <c:pt idx="44">
                  <c:v>-3.1178068215901014E-3</c:v>
                </c:pt>
                <c:pt idx="45">
                  <c:v>-3.1034972839252659E-3</c:v>
                </c:pt>
                <c:pt idx="46">
                  <c:v>-3.0891877462604304E-3</c:v>
                </c:pt>
                <c:pt idx="47">
                  <c:v>-3.0462591332659243E-3</c:v>
                </c:pt>
                <c:pt idx="48">
                  <c:v>-3.0319495956010888E-3</c:v>
                </c:pt>
                <c:pt idx="49">
                  <c:v>-3.0176400579362533E-3</c:v>
                </c:pt>
                <c:pt idx="50">
                  <c:v>-3.0033305202714182E-3</c:v>
                </c:pt>
                <c:pt idx="51">
                  <c:v>-2.9890209826065827E-3</c:v>
                </c:pt>
                <c:pt idx="52">
                  <c:v>-2.9460923696120762E-3</c:v>
                </c:pt>
                <c:pt idx="53">
                  <c:v>-2.9317828319472411E-3</c:v>
                </c:pt>
                <c:pt idx="54">
                  <c:v>-2.9174732942824056E-3</c:v>
                </c:pt>
                <c:pt idx="55">
                  <c:v>-2.9031637566175701E-3</c:v>
                </c:pt>
                <c:pt idx="56">
                  <c:v>-2.888854218952735E-3</c:v>
                </c:pt>
                <c:pt idx="57">
                  <c:v>-2.8459256059582285E-3</c:v>
                </c:pt>
                <c:pt idx="58">
                  <c:v>-2.831616068293393E-3</c:v>
                </c:pt>
                <c:pt idx="59">
                  <c:v>-2.8173065306285579E-3</c:v>
                </c:pt>
                <c:pt idx="60">
                  <c:v>-2.8029969929637224E-3</c:v>
                </c:pt>
                <c:pt idx="61">
                  <c:v>-2.7886874552988869E-3</c:v>
                </c:pt>
                <c:pt idx="62">
                  <c:v>-2.7457588423043808E-3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-4.6699921064049547E-3</c:v>
                </c:pt>
                <c:pt idx="1">
                  <c:v>-4.6287319635082355E-3</c:v>
                </c:pt>
                <c:pt idx="2">
                  <c:v>-4.5475160679856637E-3</c:v>
                </c:pt>
                <c:pt idx="3">
                  <c:v>-4.4289532003789689E-3</c:v>
                </c:pt>
                <c:pt idx="4">
                  <c:v>-4.3903018380239802E-3</c:v>
                </c:pt>
                <c:pt idx="5">
                  <c:v>-4.3520852724259476E-3</c:v>
                </c:pt>
                <c:pt idx="6">
                  <c:v>-4.3143035035848685E-3</c:v>
                </c:pt>
                <c:pt idx="7">
                  <c:v>-4.2769565315007455E-3</c:v>
                </c:pt>
                <c:pt idx="8">
                  <c:v>-4.1319166107338014E-3</c:v>
                </c:pt>
                <c:pt idx="9">
                  <c:v>-4.0967436224344537E-3</c:v>
                </c:pt>
                <c:pt idx="10">
                  <c:v>-4.0620054308920604E-3</c:v>
                </c:pt>
                <c:pt idx="11">
                  <c:v>-4.0277020361066222E-3</c:v>
                </c:pt>
                <c:pt idx="12">
                  <c:v>-3.9274006322920366E-3</c:v>
                </c:pt>
                <c:pt idx="13">
                  <c:v>-3.8948364245344185E-3</c:v>
                </c:pt>
                <c:pt idx="14">
                  <c:v>-3.8627070135337557E-3</c:v>
                </c:pt>
                <c:pt idx="15">
                  <c:v>-3.8310123992900467E-3</c:v>
                </c:pt>
                <c:pt idx="16">
                  <c:v>-3.7997525818032939E-3</c:v>
                </c:pt>
                <c:pt idx="17">
                  <c:v>-3.7085819098847642E-3</c:v>
                </c:pt>
                <c:pt idx="18">
                  <c:v>-3.679061279425831E-3</c:v>
                </c:pt>
                <c:pt idx="19">
                  <c:v>-3.6499754457238525E-3</c:v>
                </c:pt>
                <c:pt idx="20">
                  <c:v>-3.6213244087788293E-3</c:v>
                </c:pt>
                <c:pt idx="21">
                  <c:v>-3.5931081685907614E-3</c:v>
                </c:pt>
                <c:pt idx="22">
                  <c:v>-3.5110682285682867E-3</c:v>
                </c:pt>
                <c:pt idx="23">
                  <c:v>-3.4845911754080383E-3</c:v>
                </c:pt>
                <c:pt idx="24">
                  <c:v>-3.4585489190047452E-3</c:v>
                </c:pt>
                <c:pt idx="25">
                  <c:v>-3.4329414593584073E-3</c:v>
                </c:pt>
                <c:pt idx="26">
                  <c:v>-3.4077687964690242E-3</c:v>
                </c:pt>
                <c:pt idx="27">
                  <c:v>-3.3348595883426046E-3</c:v>
                </c:pt>
                <c:pt idx="28">
                  <c:v>-3.311426112481042E-3</c:v>
                </c:pt>
                <c:pt idx="29">
                  <c:v>-3.2884274333764337E-3</c:v>
                </c:pt>
                <c:pt idx="30">
                  <c:v>-3.2658635510287807E-3</c:v>
                </c:pt>
                <c:pt idx="31">
                  <c:v>-3.2437344654380825E-3</c:v>
                </c:pt>
                <c:pt idx="32">
                  <c:v>-3.1799559892077183E-3</c:v>
                </c:pt>
                <c:pt idx="33">
                  <c:v>-3.1595660906448405E-3</c:v>
                </c:pt>
                <c:pt idx="34">
                  <c:v>-3.1396109888389171E-3</c:v>
                </c:pt>
                <c:pt idx="35">
                  <c:v>-3.120090683789949E-3</c:v>
                </c:pt>
                <c:pt idx="36">
                  <c:v>-3.1010051754979365E-3</c:v>
                </c:pt>
                <c:pt idx="37">
                  <c:v>-3.0463574311636269E-3</c:v>
                </c:pt>
                <c:pt idx="38">
                  <c:v>-3.0290111098994345E-3</c:v>
                </c:pt>
                <c:pt idx="39">
                  <c:v>-3.0120995853921964E-3</c:v>
                </c:pt>
                <c:pt idx="40">
                  <c:v>-2.9956228576419135E-3</c:v>
                </c:pt>
                <c:pt idx="41">
                  <c:v>-2.9795809266485855E-3</c:v>
                </c:pt>
                <c:pt idx="42">
                  <c:v>-2.9340639142103318E-3</c:v>
                </c:pt>
                <c:pt idx="43">
                  <c:v>-2.9197611702448238E-3</c:v>
                </c:pt>
                <c:pt idx="44">
                  <c:v>-2.9058932230362714E-3</c:v>
                </c:pt>
                <c:pt idx="45">
                  <c:v>-2.8924600725846734E-3</c:v>
                </c:pt>
                <c:pt idx="46">
                  <c:v>-2.8794617188900302E-3</c:v>
                </c:pt>
                <c:pt idx="47">
                  <c:v>-2.8430754383478316E-3</c:v>
                </c:pt>
                <c:pt idx="48">
                  <c:v>-2.8318162716810089E-3</c:v>
                </c:pt>
                <c:pt idx="49">
                  <c:v>-2.820991901771141E-3</c:v>
                </c:pt>
                <c:pt idx="50">
                  <c:v>-2.8106023286182287E-3</c:v>
                </c:pt>
                <c:pt idx="51">
                  <c:v>-2.8006475522222708E-3</c:v>
                </c:pt>
                <c:pt idx="52">
                  <c:v>-2.7733920035761276E-3</c:v>
                </c:pt>
                <c:pt idx="53">
                  <c:v>-2.7651764142079894E-3</c:v>
                </c:pt>
                <c:pt idx="54">
                  <c:v>-2.7573956215968067E-3</c:v>
                </c:pt>
                <c:pt idx="55">
                  <c:v>-2.7500496257425789E-3</c:v>
                </c:pt>
                <c:pt idx="56">
                  <c:v>-2.7431384266453068E-3</c:v>
                </c:pt>
                <c:pt idx="57">
                  <c:v>-2.7250136098952178E-3</c:v>
                </c:pt>
                <c:pt idx="58">
                  <c:v>-2.7198415978257656E-3</c:v>
                </c:pt>
                <c:pt idx="59">
                  <c:v>-2.7151043825132679E-3</c:v>
                </c:pt>
                <c:pt idx="60">
                  <c:v>-2.7108019639577249E-3</c:v>
                </c:pt>
                <c:pt idx="61">
                  <c:v>-2.7069343421591372E-3</c:v>
                </c:pt>
                <c:pt idx="62">
                  <c:v>-2.6979402573051045E-3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564544"/>
        <c:axId val="439574528"/>
      </c:lineChart>
      <c:dateAx>
        <c:axId val="43956454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39574528"/>
        <c:crosses val="autoZero"/>
        <c:auto val="1"/>
        <c:lblOffset val="100"/>
        <c:baseTimeUnit val="days"/>
      </c:dateAx>
      <c:valAx>
        <c:axId val="43957452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39564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42136</c:v>
                </c:pt>
                <c:pt idx="1">
                  <c:v>42137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</c:numCache>
            </c:numRef>
          </c:cat>
          <c:val>
            <c:numRef>
              <c:f>'6MSynthDepo'!$AD$3:$AD$124</c:f>
              <c:numCache>
                <c:formatCode>0.0000%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42136</c:v>
                </c:pt>
                <c:pt idx="1">
                  <c:v>42137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</c:numCache>
            </c:numRef>
          </c:cat>
          <c:val>
            <c:numRef>
              <c:f>'6MSynthDepo'!$AE$3:$AE$124</c:f>
              <c:numCache>
                <c:formatCode>0.0000%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42136</c:v>
                </c:pt>
                <c:pt idx="1">
                  <c:v>42137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</c:numCache>
            </c:numRef>
          </c:cat>
          <c:val>
            <c:numRef>
              <c:f>'6MSynthDepo'!$AF$3:$AF$90</c:f>
              <c:numCache>
                <c:formatCode>0.0000%</c:formatCode>
                <c:ptCount val="8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412032"/>
        <c:axId val="440413568"/>
      </c:lineChart>
      <c:dateAx>
        <c:axId val="44041203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40413568"/>
        <c:crosses val="autoZero"/>
        <c:auto val="1"/>
        <c:lblOffset val="100"/>
        <c:baseTimeUnit val="days"/>
      </c:dateAx>
      <c:valAx>
        <c:axId val="44041356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40412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42136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-8.6259672766460206E-4</c:v>
                </c:pt>
              </c:numCache>
            </c:numRef>
          </c:yVal>
          <c:smooth val="0"/>
        </c:ser>
        <c:ser>
          <c:idx val="2"/>
          <c:order val="1"/>
          <c:tx>
            <c:v>Delta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3M'!$E$4:$E$8</c:f>
              <c:numCache>
                <c:formatCode>ddd\,\ dd\-mmm\-yyyy</c:formatCode>
                <c:ptCount val="5"/>
                <c:pt idx="0">
                  <c:v>42172</c:v>
                </c:pt>
                <c:pt idx="1">
                  <c:v>42263</c:v>
                </c:pt>
                <c:pt idx="2">
                  <c:v>42354</c:v>
                </c:pt>
                <c:pt idx="3">
                  <c:v>42445</c:v>
                </c:pt>
                <c:pt idx="4">
                  <c:v>42536</c:v>
                </c:pt>
              </c:numCache>
            </c:numRef>
          </c:xVal>
          <c:yVal>
            <c:numRef>
              <c:f>'Delta 3M'!$P$4:$P$12</c:f>
              <c:numCache>
                <c:formatCode>General</c:formatCode>
                <c:ptCount val="9"/>
                <c:pt idx="0">
                  <c:v>-7.3981496694104512E-4</c:v>
                </c:pt>
                <c:pt idx="1">
                  <c:v>-7.4532854710223056E-4</c:v>
                </c:pt>
                <c:pt idx="2">
                  <c:v>-7.4795135548412126E-4</c:v>
                </c:pt>
                <c:pt idx="3">
                  <c:v>-6.8089681717194259E-4</c:v>
                </c:pt>
                <c:pt idx="4">
                  <c:v>-5.4787001224758608E-4</c:v>
                </c:pt>
                <c:pt idx="5">
                  <c:v>-5.2326123732266165E-4</c:v>
                </c:pt>
                <c:pt idx="6">
                  <c:v>-5.2689974287413845E-4</c:v>
                </c:pt>
                <c:pt idx="7">
                  <c:v>-5.1191105638508832E-4</c:v>
                </c:pt>
                <c:pt idx="8">
                  <c:v>-3.86870302128108E-4</c:v>
                </c:pt>
              </c:numCache>
            </c:numRef>
          </c:yVal>
          <c:smooth val="0"/>
        </c:ser>
        <c:ser>
          <c:idx val="0"/>
          <c:order val="2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42136</c:v>
                </c:pt>
                <c:pt idx="1">
                  <c:v>42137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42496</c:v>
                </c:pt>
                <c:pt idx="252">
                  <c:v>42499</c:v>
                </c:pt>
                <c:pt idx="253">
                  <c:v>42500</c:v>
                </c:pt>
                <c:pt idx="254">
                  <c:v>42501</c:v>
                </c:pt>
                <c:pt idx="255">
                  <c:v>42502</c:v>
                </c:pt>
                <c:pt idx="256">
                  <c:v>42503</c:v>
                </c:pt>
                <c:pt idx="257">
                  <c:v>42507</c:v>
                </c:pt>
                <c:pt idx="258">
                  <c:v>42508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-8.6259672766460206E-4</c:v>
                </c:pt>
                <c:pt idx="1">
                  <c:v>-8.5857302555966003E-4</c:v>
                </c:pt>
                <c:pt idx="2">
                  <c:v>-8.687836306971754E-4</c:v>
                </c:pt>
                <c:pt idx="3">
                  <c:v>-8.3731510054803034E-4</c:v>
                </c:pt>
                <c:pt idx="4">
                  <c:v>-8.3291328910970938E-4</c:v>
                </c:pt>
                <c:pt idx="5">
                  <c:v>-8.284872896475047E-4</c:v>
                </c:pt>
                <c:pt idx="6">
                  <c:v>-8.2404819800300957E-4</c:v>
                </c:pt>
                <c:pt idx="7">
                  <c:v>-8.3745943527620216E-4</c:v>
                </c:pt>
                <c:pt idx="8">
                  <c:v>-8.0204476913104306E-4</c:v>
                </c:pt>
                <c:pt idx="9">
                  <c:v>-7.977601847033815E-4</c:v>
                </c:pt>
                <c:pt idx="10">
                  <c:v>-7.9354020395145471E-4</c:v>
                </c:pt>
                <c:pt idx="11">
                  <c:v>-8.0659056350343352E-4</c:v>
                </c:pt>
                <c:pt idx="12">
                  <c:v>-7.7752840449293967E-4</c:v>
                </c:pt>
                <c:pt idx="13">
                  <c:v>-7.7379801673237462E-4</c:v>
                </c:pt>
                <c:pt idx="14">
                  <c:v>-7.7019887002410543E-4</c:v>
                </c:pt>
                <c:pt idx="15">
                  <c:v>-7.6674207425509648E-4</c:v>
                </c:pt>
                <c:pt idx="16">
                  <c:v>-7.8006787006541247E-4</c:v>
                </c:pt>
                <c:pt idx="17">
                  <c:v>-7.5456063029309824E-4</c:v>
                </c:pt>
                <c:pt idx="18">
                  <c:v>-7.5198226858700051E-4</c:v>
                </c:pt>
                <c:pt idx="19">
                  <c:v>-7.4961293478012796E-4</c:v>
                </c:pt>
                <c:pt idx="20">
                  <c:v>-7.4746374389477377E-4</c:v>
                </c:pt>
                <c:pt idx="21">
                  <c:v>-7.6178469350707267E-4</c:v>
                </c:pt>
                <c:pt idx="22">
                  <c:v>-7.4129090879756793E-4</c:v>
                </c:pt>
                <c:pt idx="23">
                  <c:v>-7.4040943028842569E-4</c:v>
                </c:pt>
                <c:pt idx="24">
                  <c:v>-7.3981496694104512E-4</c:v>
                </c:pt>
                <c:pt idx="25" formatCode="0.00000">
                  <c:v>-7.3938090166052444E-4</c:v>
                </c:pt>
                <c:pt idx="26" formatCode="0.00000">
                  <c:v>-7.5506796661903557E-4</c:v>
                </c:pt>
                <c:pt idx="27" formatCode="0.00000">
                  <c:v>-7.3790081934923721E-4</c:v>
                </c:pt>
                <c:pt idx="28" formatCode="0.00000">
                  <c:v>-7.3759267942515732E-4</c:v>
                </c:pt>
                <c:pt idx="29" formatCode="0.00000">
                  <c:v>-7.3730842589028701E-4</c:v>
                </c:pt>
                <c:pt idx="30">
                  <c:v>-7.3704762569767673E-4</c:v>
                </c:pt>
                <c:pt idx="31">
                  <c:v>-7.5285738498857651E-4</c:v>
                </c:pt>
                <c:pt idx="32">
                  <c:v>-7.3623029558848277E-4</c:v>
                </c:pt>
                <c:pt idx="33">
                  <c:v>-7.3608026464995892E-4</c:v>
                </c:pt>
                <c:pt idx="34">
                  <c:v>-7.3595108778795593E-4</c:v>
                </c:pt>
                <c:pt idx="35">
                  <c:v>-7.3584233167068626E-4</c:v>
                </c:pt>
                <c:pt idx="36">
                  <c:v>-7.5177785594248878E-4</c:v>
                </c:pt>
                <c:pt idx="37">
                  <c:v>-7.3560284729964529E-4</c:v>
                </c:pt>
                <c:pt idx="38">
                  <c:v>-7.3558969426637056E-4</c:v>
                </c:pt>
                <c:pt idx="39">
                  <c:v>-7.3559436164006827E-4</c:v>
                </c:pt>
                <c:pt idx="40">
                  <c:v>-7.3561641600616368E-4</c:v>
                </c:pt>
                <c:pt idx="41">
                  <c:v>-7.5167752500108652E-4</c:v>
                </c:pt>
                <c:pt idx="42">
                  <c:v>-7.3586983487287255E-4</c:v>
                </c:pt>
                <c:pt idx="43">
                  <c:v>-7.3597231786014402E-4</c:v>
                </c:pt>
                <c:pt idx="44">
                  <c:v>-7.3608956610129268E-4</c:v>
                </c:pt>
                <c:pt idx="45">
                  <c:v>-7.362211269085361E-4</c:v>
                </c:pt>
                <c:pt idx="46">
                  <c:v>-7.524041907108677E-4</c:v>
                </c:pt>
                <c:pt idx="47">
                  <c:v>-7.3688144202256752E-4</c:v>
                </c:pt>
                <c:pt idx="48">
                  <c:v>-7.3707777530499798E-4</c:v>
                </c:pt>
                <c:pt idx="49">
                  <c:v>-7.3728570498418525E-4</c:v>
                </c:pt>
                <c:pt idx="50">
                  <c:v>-7.3750477834569664E-4</c:v>
                </c:pt>
                <c:pt idx="51">
                  <c:v>-7.5380201529755405E-4</c:v>
                </c:pt>
                <c:pt idx="52">
                  <c:v>-7.3848345398106591E-4</c:v>
                </c:pt>
                <c:pt idx="53">
                  <c:v>-7.3875145468111367E-4</c:v>
                </c:pt>
                <c:pt idx="54">
                  <c:v>-7.3902788255106474E-4</c:v>
                </c:pt>
                <c:pt idx="55">
                  <c:v>-7.3931228479353934E-4</c:v>
                </c:pt>
                <c:pt idx="56">
                  <c:v>-7.3155058145474923E-4</c:v>
                </c:pt>
                <c:pt idx="57">
                  <c:v>-7.4052058100995298E-4</c:v>
                </c:pt>
                <c:pt idx="58">
                  <c:v>-7.408380626173196E-4</c:v>
                </c:pt>
                <c:pt idx="59">
                  <c:v>-7.4116080148558053E-4</c:v>
                </c:pt>
                <c:pt idx="60">
                  <c:v>-7.4148834470536733E-4</c:v>
                </c:pt>
                <c:pt idx="61">
                  <c:v>-7.5797669657506179E-4</c:v>
                </c:pt>
                <c:pt idx="62">
                  <c:v>-7.4283750232060654E-4</c:v>
                </c:pt>
                <c:pt idx="63">
                  <c:v>-7.4318227306876964E-4</c:v>
                </c:pt>
                <c:pt idx="64">
                  <c:v>-7.4352913036170064E-4</c:v>
                </c:pt>
                <c:pt idx="65">
                  <c:v>-7.4387762278327991E-4</c:v>
                </c:pt>
                <c:pt idx="66">
                  <c:v>-7.6043613897501983E-4</c:v>
                </c:pt>
                <c:pt idx="67">
                  <c:v>-7.4527905998613851E-4</c:v>
                </c:pt>
                <c:pt idx="68">
                  <c:v>-7.456290692793888E-4</c:v>
                </c:pt>
                <c:pt idx="69">
                  <c:v>-7.4597805183442847E-4</c:v>
                </c:pt>
                <c:pt idx="70">
                  <c:v>-7.4632556429491249E-4</c:v>
                </c:pt>
                <c:pt idx="71">
                  <c:v>-7.6293305728064684E-4</c:v>
                </c:pt>
                <c:pt idx="72">
                  <c:v>-7.4769204633150048E-4</c:v>
                </c:pt>
                <c:pt idx="73">
                  <c:v>-7.480255582464941E-4</c:v>
                </c:pt>
                <c:pt idx="74">
                  <c:v>-7.4835494009746636E-4</c:v>
                </c:pt>
                <c:pt idx="75">
                  <c:v>-7.486797485876859E-4</c:v>
                </c:pt>
                <c:pt idx="76">
                  <c:v>-7.653118418578127E-4</c:v>
                </c:pt>
                <c:pt idx="77">
                  <c:v>-7.4175867491803305E-4</c:v>
                </c:pt>
                <c:pt idx="78">
                  <c:v>-7.4205078064806687E-4</c:v>
                </c:pt>
                <c:pt idx="79">
                  <c:v>-7.4233573359844219E-4</c:v>
                </c:pt>
                <c:pt idx="80">
                  <c:v>-7.4261309537202651E-4</c:v>
                </c:pt>
                <c:pt idx="81">
                  <c:v>-7.4288242758114437E-4</c:v>
                </c:pt>
                <c:pt idx="82">
                  <c:v>-7.4363786309698191E-4</c:v>
                </c:pt>
                <c:pt idx="83">
                  <c:v>-7.4387069337164243E-4</c:v>
                </c:pt>
                <c:pt idx="84">
                  <c:v>-7.4409330229102905E-4</c:v>
                </c:pt>
                <c:pt idx="85">
                  <c:v>-7.4430525152477433E-4</c:v>
                </c:pt>
                <c:pt idx="86">
                  <c:v>-7.4450610275113716E-4</c:v>
                </c:pt>
                <c:pt idx="87">
                  <c:v>-7.4503768529115156E-4</c:v>
                </c:pt>
                <c:pt idx="88">
                  <c:v>-7.4518976130992726E-4</c:v>
                </c:pt>
                <c:pt idx="89">
                  <c:v>-7.4532854710223056E-4</c:v>
                </c:pt>
                <c:pt idx="90">
                  <c:v>-7.4545953948847382E-4</c:v>
                </c:pt>
                <c:pt idx="91">
                  <c:v>-7.4558852349512609E-4</c:v>
                </c:pt>
                <c:pt idx="92">
                  <c:v>-7.459633582904162E-4</c:v>
                </c:pt>
                <c:pt idx="93">
                  <c:v>-7.4608424183951667E-4</c:v>
                </c:pt>
                <c:pt idx="94">
                  <c:v>-7.4620308354780981E-4</c:v>
                </c:pt>
                <c:pt idx="95">
                  <c:v>-7.4631987672714624E-4</c:v>
                </c:pt>
                <c:pt idx="96">
                  <c:v>-7.7108482049163102E-4</c:v>
                </c:pt>
                <c:pt idx="97">
                  <c:v>-7.4676643044948861E-4</c:v>
                </c:pt>
                <c:pt idx="98">
                  <c:v>-7.4687288071491006E-4</c:v>
                </c:pt>
                <c:pt idx="99">
                  <c:v>-7.4697724235145738E-4</c:v>
                </c:pt>
                <c:pt idx="100">
                  <c:v>-7.7997607935205286E-4</c:v>
                </c:pt>
                <c:pt idx="101">
                  <c:v>-7.7185500756132158E-4</c:v>
                </c:pt>
                <c:pt idx="102">
                  <c:v>-7.55695549628973E-4</c:v>
                </c:pt>
                <c:pt idx="103">
                  <c:v>-7.5578829993571664E-4</c:v>
                </c:pt>
                <c:pt idx="104">
                  <c:v>-7.5587889586936022E-4</c:v>
                </c:pt>
                <c:pt idx="105">
                  <c:v>-7.5596733068216803E-4</c:v>
                </c:pt>
                <c:pt idx="106">
                  <c:v>-7.7251913391201889E-4</c:v>
                </c:pt>
                <c:pt idx="107">
                  <c:v>-7.5629932376885059E-4</c:v>
                </c:pt>
                <c:pt idx="108">
                  <c:v>-7.5637685042313698E-4</c:v>
                </c:pt>
                <c:pt idx="109">
                  <c:v>-7.5645216744321339E-4</c:v>
                </c:pt>
                <c:pt idx="110">
                  <c:v>-7.5652526005177251E-4</c:v>
                </c:pt>
                <c:pt idx="111">
                  <c:v>-7.7307448521994864E-4</c:v>
                </c:pt>
                <c:pt idx="112">
                  <c:v>-7.5679509070884722E-4</c:v>
                </c:pt>
                <c:pt idx="113">
                  <c:v>-7.5685683948770492E-4</c:v>
                </c:pt>
                <c:pt idx="114">
                  <c:v>-7.5691627512654714E-4</c:v>
                </c:pt>
                <c:pt idx="115">
                  <c:v>-7.569733828280365E-4</c:v>
                </c:pt>
                <c:pt idx="116">
                  <c:v>-7.7351642994055562E-4</c:v>
                </c:pt>
                <c:pt idx="117">
                  <c:v>-7.571782382412896E-4</c:v>
                </c:pt>
                <c:pt idx="118">
                  <c:v>-7.5722348422564104E-4</c:v>
                </c:pt>
                <c:pt idx="119">
                  <c:v>-7.5726631344867667E-4</c:v>
                </c:pt>
                <c:pt idx="120">
                  <c:v>-7.5730671110093434E-4</c:v>
                </c:pt>
                <c:pt idx="121">
                  <c:v>-7.4909757277524282E-4</c:v>
                </c:pt>
                <c:pt idx="122">
                  <c:v>-7.574436897872667E-4</c:v>
                </c:pt>
                <c:pt idx="123">
                  <c:v>-7.5747170741836413E-4</c:v>
                </c:pt>
                <c:pt idx="124">
                  <c:v>-7.5749720460813457E-4</c:v>
                </c:pt>
                <c:pt idx="125">
                  <c:v>-7.5752016654378627E-4</c:v>
                </c:pt>
                <c:pt idx="126">
                  <c:v>-7.7403932736440427E-4</c:v>
                </c:pt>
                <c:pt idx="127">
                  <c:v>-7.5758636550355893E-4</c:v>
                </c:pt>
                <c:pt idx="128">
                  <c:v>-7.5759642899271172E-4</c:v>
                </c:pt>
                <c:pt idx="129">
                  <c:v>-7.5760386836293844E-4</c:v>
                </c:pt>
                <c:pt idx="130">
                  <c:v>-7.5760866880691361E-4</c:v>
                </c:pt>
                <c:pt idx="131">
                  <c:v>-7.7410995702171549E-4</c:v>
                </c:pt>
                <c:pt idx="132">
                  <c:v>-7.5760133170013405E-4</c:v>
                </c:pt>
                <c:pt idx="133">
                  <c:v>-7.5759285506216318E-4</c:v>
                </c:pt>
                <c:pt idx="134">
                  <c:v>-7.5758171934309736E-4</c:v>
                </c:pt>
                <c:pt idx="135">
                  <c:v>-7.5756792347584788E-4</c:v>
                </c:pt>
                <c:pt idx="136">
                  <c:v>-7.7404854637204564E-4</c:v>
                </c:pt>
                <c:pt idx="137">
                  <c:v>-7.5748611719143302E-4</c:v>
                </c:pt>
                <c:pt idx="138">
                  <c:v>-7.5745900457979448E-4</c:v>
                </c:pt>
                <c:pt idx="139">
                  <c:v>-7.5742922541433379E-4</c:v>
                </c:pt>
                <c:pt idx="140">
                  <c:v>-7.5739677862422306E-4</c:v>
                </c:pt>
                <c:pt idx="141">
                  <c:v>-7.7385454296838741E-4</c:v>
                </c:pt>
                <c:pt idx="142">
                  <c:v>-7.4899559452568218E-4</c:v>
                </c:pt>
                <c:pt idx="143">
                  <c:v>-7.4895025878250635E-4</c:v>
                </c:pt>
                <c:pt idx="144">
                  <c:v>-7.4890227115149055E-4</c:v>
                </c:pt>
                <c:pt idx="145">
                  <c:v>-7.4885163055684863E-4</c:v>
                </c:pt>
                <c:pt idx="146">
                  <c:v>-7.4879833591881648E-4</c:v>
                </c:pt>
                <c:pt idx="147">
                  <c:v>-7.4862251688761453E-4</c:v>
                </c:pt>
                <c:pt idx="148">
                  <c:v>-7.4855859519614343E-4</c:v>
                </c:pt>
                <c:pt idx="149">
                  <c:v>-7.4849201399778461E-4</c:v>
                </c:pt>
                <c:pt idx="150">
                  <c:v>-7.4842277218401519E-4</c:v>
                </c:pt>
                <c:pt idx="151">
                  <c:v>-7.4835086864133383E-4</c:v>
                </c:pt>
                <c:pt idx="152">
                  <c:v>-7.4811917640657706E-4</c:v>
                </c:pt>
                <c:pt idx="153">
                  <c:v>-7.4803661092186658E-4</c:v>
                </c:pt>
                <c:pt idx="154">
                  <c:v>-7.4795135548412126E-4</c:v>
                </c:pt>
                <c:pt idx="155">
                  <c:v>-7.4785457904905637E-4</c:v>
                </c:pt>
                <c:pt idx="156">
                  <c:v>-7.4773755517676507E-4</c:v>
                </c:pt>
                <c:pt idx="157">
                  <c:v>-7.4726633087917498E-4</c:v>
                </c:pt>
                <c:pt idx="158">
                  <c:v>-7.4706964918446752E-4</c:v>
                </c:pt>
                <c:pt idx="159">
                  <c:v>-7.4685338601353202E-4</c:v>
                </c:pt>
                <c:pt idx="160">
                  <c:v>-7.4661767457090498E-4</c:v>
                </c:pt>
                <c:pt idx="161">
                  <c:v>-7.5369083299282478E-4</c:v>
                </c:pt>
                <c:pt idx="162">
                  <c:v>-7.4515205656689885E-4</c:v>
                </c:pt>
                <c:pt idx="163">
                  <c:v>-7.4480245378256342E-4</c:v>
                </c:pt>
                <c:pt idx="164">
                  <c:v>-7.4443433573133963E-4</c:v>
                </c:pt>
                <c:pt idx="165">
                  <c:v>-7.4277937972597923E-4</c:v>
                </c:pt>
                <c:pt idx="166">
                  <c:v>-7.4232068739026253E-4</c:v>
                </c:pt>
                <c:pt idx="167">
                  <c:v>-7.4184428094420829E-4</c:v>
                </c:pt>
                <c:pt idx="168">
                  <c:v>-7.4135029409756899E-4</c:v>
                </c:pt>
                <c:pt idx="169">
                  <c:v>-7.4083886062031726E-4</c:v>
                </c:pt>
                <c:pt idx="170">
                  <c:v>-7.3920121907796658E-4</c:v>
                </c:pt>
                <c:pt idx="171">
                  <c:v>-7.3862133809622405E-4</c:v>
                </c:pt>
                <c:pt idx="172">
                  <c:v>-7.3802468473459877E-4</c:v>
                </c:pt>
                <c:pt idx="173">
                  <c:v>-7.3741141509596258E-4</c:v>
                </c:pt>
                <c:pt idx="174">
                  <c:v>-7.3678168966814013E-4</c:v>
                </c:pt>
                <c:pt idx="175">
                  <c:v>-7.3479538331775059E-4</c:v>
                </c:pt>
                <c:pt idx="176">
                  <c:v>-7.3410143931099451E-4</c:v>
                </c:pt>
                <c:pt idx="177">
                  <c:v>-7.3339184170231821E-4</c:v>
                </c:pt>
                <c:pt idx="178">
                  <c:v>-7.3266675085786924E-4</c:v>
                </c:pt>
                <c:pt idx="179">
                  <c:v>-7.3192632711283512E-4</c:v>
                </c:pt>
                <c:pt idx="180">
                  <c:v>-7.2961466130485242E-4</c:v>
                </c:pt>
                <c:pt idx="181">
                  <c:v>-7.288145085954142E-4</c:v>
                </c:pt>
                <c:pt idx="182">
                  <c:v>-7.2799982410219383E-4</c:v>
                </c:pt>
                <c:pt idx="183">
                  <c:v>-7.2717076791789319E-4</c:v>
                </c:pt>
                <c:pt idx="184">
                  <c:v>-7.263275000853113E-4</c:v>
                </c:pt>
                <c:pt idx="185">
                  <c:v>-7.2371402633329706E-4</c:v>
                </c:pt>
                <c:pt idx="186">
                  <c:v>-7.1486073827397645E-4</c:v>
                </c:pt>
                <c:pt idx="187">
                  <c:v>-7.1395886837051687E-4</c:v>
                </c:pt>
                <c:pt idx="188">
                  <c:v>-7.1304388524245552E-4</c:v>
                </c:pt>
                <c:pt idx="189">
                  <c:v>-7.2004013118004005E-4</c:v>
                </c:pt>
                <c:pt idx="190">
                  <c:v>-7.1714835027633834E-4</c:v>
                </c:pt>
                <c:pt idx="191">
                  <c:v>-7.0827779520232781E-4</c:v>
                </c:pt>
                <c:pt idx="192">
                  <c:v>-7.0728744612910265E-4</c:v>
                </c:pt>
                <c:pt idx="193">
                  <c:v>-7.062850876299227E-4</c:v>
                </c:pt>
                <c:pt idx="194">
                  <c:v>-7.0527087709172588E-4</c:v>
                </c:pt>
                <c:pt idx="195">
                  <c:v>-7.1778613505991452E-4</c:v>
                </c:pt>
                <c:pt idx="196">
                  <c:v>-7.0890030308787039E-4</c:v>
                </c:pt>
                <c:pt idx="197">
                  <c:v>-7.0002715684851029E-4</c:v>
                </c:pt>
                <c:pt idx="198">
                  <c:v>-6.9894485185791879E-4</c:v>
                </c:pt>
                <c:pt idx="199">
                  <c:v>-6.978516831764942E-4</c:v>
                </c:pt>
                <c:pt idx="200">
                  <c:v>-7.0223707562922769E-4</c:v>
                </c:pt>
                <c:pt idx="201">
                  <c:v>-6.9337314453029274E-4</c:v>
                </c:pt>
                <c:pt idx="202">
                  <c:v>-6.9222773746807295E-4</c:v>
                </c:pt>
                <c:pt idx="203">
                  <c:v>-6.910722990172845E-4</c:v>
                </c:pt>
                <c:pt idx="204">
                  <c:v>-6.8990696803669465E-4</c:v>
                </c:pt>
                <c:pt idx="205">
                  <c:v>-6.9399113048577402E-4</c:v>
                </c:pt>
                <c:pt idx="206">
                  <c:v>-7.0039929123650278E-4</c:v>
                </c:pt>
                <c:pt idx="207">
                  <c:v>-6.9915963503408519E-4</c:v>
                </c:pt>
                <c:pt idx="208">
                  <c:v>-6.979107172557982E-4</c:v>
                </c:pt>
                <c:pt idx="209">
                  <c:v>-7.1182218365819941E-4</c:v>
                </c:pt>
                <c:pt idx="210">
                  <c:v>-6.9282527693898942E-4</c:v>
                </c:pt>
                <c:pt idx="211">
                  <c:v>-6.9153218665652522E-4</c:v>
                </c:pt>
                <c:pt idx="212">
                  <c:v>-6.9023068932001341E-4</c:v>
                </c:pt>
                <c:pt idx="213">
                  <c:v>-6.8892092753950059E-4</c:v>
                </c:pt>
                <c:pt idx="214">
                  <c:v>-7.0257573354978416E-4</c:v>
                </c:pt>
                <c:pt idx="215">
                  <c:v>-6.8360209015344857E-4</c:v>
                </c:pt>
                <c:pt idx="216">
                  <c:v>-6.8225314983579618E-4</c:v>
                </c:pt>
                <c:pt idx="217">
                  <c:v>-6.8089681717194259E-4</c:v>
                </c:pt>
                <c:pt idx="218">
                  <c:v>-6.7952490881881559E-4</c:v>
                </c:pt>
                <c:pt idx="219">
                  <c:v>-6.9289619520444866E-4</c:v>
                </c:pt>
                <c:pt idx="220">
                  <c:v>-6.7381074019027458E-4</c:v>
                </c:pt>
                <c:pt idx="221">
                  <c:v>-6.7232919657397665E-4</c:v>
                </c:pt>
                <c:pt idx="222">
                  <c:v>-6.7082790506149215E-4</c:v>
                </c:pt>
                <c:pt idx="223">
                  <c:v>-6.6930759186304247E-4</c:v>
                </c:pt>
                <c:pt idx="224">
                  <c:v>-6.6144611211057017E-4</c:v>
                </c:pt>
                <c:pt idx="225">
                  <c:v>-6.5982691449283451E-4</c:v>
                </c:pt>
                <c:pt idx="226">
                  <c:v>-6.5102787460664989E-4</c:v>
                </c:pt>
                <c:pt idx="227">
                  <c:v>-6.4939944442286173E-4</c:v>
                </c:pt>
                <c:pt idx="228">
                  <c:v>-6.4444290486031694E-4</c:v>
                </c:pt>
                <c:pt idx="229">
                  <c:v>-6.4276936634634113E-4</c:v>
                </c:pt>
                <c:pt idx="230">
                  <c:v>-6.4108634376171801E-4</c:v>
                </c:pt>
                <c:pt idx="231">
                  <c:v>-6.3939455411335855E-4</c:v>
                </c:pt>
                <c:pt idx="232">
                  <c:v>-6.3769471430824738E-4</c:v>
                </c:pt>
                <c:pt idx="233">
                  <c:v>-6.325540615348109E-4</c:v>
                </c:pt>
                <c:pt idx="234">
                  <c:v>-6.3082918818893033E-4</c:v>
                </c:pt>
                <c:pt idx="235">
                  <c:v>-6.2909984540037984E-4</c:v>
                </c:pt>
                <c:pt idx="236">
                  <c:v>-6.2736673786175322E-4</c:v>
                </c:pt>
                <c:pt idx="237">
                  <c:v>-6.2563056797664983E-4</c:v>
                </c:pt>
                <c:pt idx="238">
                  <c:v>-6.2041070919384184E-4</c:v>
                </c:pt>
                <c:pt idx="239">
                  <c:v>-6.1866931519064699E-4</c:v>
                </c:pt>
                <c:pt idx="240">
                  <c:v>-6.1692837179591186E-4</c:v>
                </c:pt>
                <c:pt idx="241">
                  <c:v>-6.1518858179778629E-4</c:v>
                </c:pt>
                <c:pt idx="242">
                  <c:v>-6.1345064805207454E-4</c:v>
                </c:pt>
                <c:pt idx="243">
                  <c:v>-6.0825501392762374E-4</c:v>
                </c:pt>
                <c:pt idx="244">
                  <c:v>-6.0653153513946822E-4</c:v>
                </c:pt>
                <c:pt idx="245">
                  <c:v>-6.0481342792862954E-4</c:v>
                </c:pt>
                <c:pt idx="246">
                  <c:v>-6.0310139557166005E-4</c:v>
                </c:pt>
                <c:pt idx="247">
                  <c:v>-6.0139614141605034E-4</c:v>
                </c:pt>
                <c:pt idx="248">
                  <c:v>-6.0289164487922428E-4</c:v>
                </c:pt>
                <c:pt idx="249">
                  <c:v>-6.0120212809515363E-4</c:v>
                </c:pt>
                <c:pt idx="250">
                  <c:v>-5.9952302019630234E-4</c:v>
                </c:pt>
                <c:pt idx="251">
                  <c:v>-6.0918076711508214E-4</c:v>
                </c:pt>
                <c:pt idx="252">
                  <c:v>-5.9130851935176876E-4</c:v>
                </c:pt>
                <c:pt idx="253">
                  <c:v>-5.897068089018246E-4</c:v>
                </c:pt>
                <c:pt idx="254">
                  <c:v>-5.8812048931417579E-4</c:v>
                </c:pt>
                <c:pt idx="255">
                  <c:v>-5.86550272546314E-4</c:v>
                </c:pt>
                <c:pt idx="256">
                  <c:v>-5.9773454766332554E-4</c:v>
                </c:pt>
                <c:pt idx="257">
                  <c:v>-5.7896578803961162E-4</c:v>
                </c:pt>
                <c:pt idx="258">
                  <c:v>-5.7750723977215244E-4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60096"/>
        <c:axId val="440262016"/>
      </c:scatterChart>
      <c:valAx>
        <c:axId val="4402600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40262016"/>
        <c:crosses val="autoZero"/>
        <c:crossBetween val="midCat"/>
      </c:valAx>
      <c:valAx>
        <c:axId val="440262016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44026009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42136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-3.3699999999997335E-3</c:v>
                </c:pt>
              </c:numCache>
            </c:numRef>
          </c:yVal>
          <c:smooth val="0"/>
        </c:ser>
        <c:ser>
          <c:idx val="2"/>
          <c:order val="1"/>
          <c:tx>
            <c:v>Basis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3M'!$E$4:$E$8</c:f>
              <c:numCache>
                <c:formatCode>ddd\,\ dd\-mmm\-yyyy</c:formatCode>
                <c:ptCount val="5"/>
                <c:pt idx="0">
                  <c:v>42172</c:v>
                </c:pt>
                <c:pt idx="1">
                  <c:v>42263</c:v>
                </c:pt>
                <c:pt idx="2">
                  <c:v>42354</c:v>
                </c:pt>
                <c:pt idx="3">
                  <c:v>42445</c:v>
                </c:pt>
                <c:pt idx="4">
                  <c:v>42536</c:v>
                </c:pt>
              </c:numCache>
            </c:numRef>
          </c:xVal>
          <c:yVal>
            <c:numRef>
              <c:f>'Delta 3M'!$L$4:$L$8</c:f>
              <c:numCache>
                <c:formatCode>0.0000%</c:formatCode>
                <c:ptCount val="5"/>
                <c:pt idx="0">
                  <c:v>-2.8898935194608226E-3</c:v>
                </c:pt>
                <c:pt idx="1">
                  <c:v>-2.9432766527560479E-3</c:v>
                </c:pt>
                <c:pt idx="2">
                  <c:v>-2.9537875524578809E-3</c:v>
                </c:pt>
                <c:pt idx="3">
                  <c:v>-2.6600073919844066E-3</c:v>
                </c:pt>
                <c:pt idx="4">
                  <c:v>-2.1405082143619095E-3</c:v>
                </c:pt>
              </c:numCache>
            </c:numRef>
          </c:yVal>
          <c:smooth val="0"/>
        </c:ser>
        <c:ser>
          <c:idx val="3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42136</c:v>
                </c:pt>
                <c:pt idx="1">
                  <c:v>42137</c:v>
                </c:pt>
                <c:pt idx="2">
                  <c:v>42139</c:v>
                </c:pt>
                <c:pt idx="3">
                  <c:v>42142</c:v>
                </c:pt>
                <c:pt idx="4">
                  <c:v>42143</c:v>
                </c:pt>
                <c:pt idx="5">
                  <c:v>42144</c:v>
                </c:pt>
                <c:pt idx="6">
                  <c:v>42145</c:v>
                </c:pt>
                <c:pt idx="7">
                  <c:v>42146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42496</c:v>
                </c:pt>
                <c:pt idx="252">
                  <c:v>42499</c:v>
                </c:pt>
                <c:pt idx="253">
                  <c:v>42500</c:v>
                </c:pt>
                <c:pt idx="254">
                  <c:v>42501</c:v>
                </c:pt>
                <c:pt idx="255">
                  <c:v>42502</c:v>
                </c:pt>
                <c:pt idx="256">
                  <c:v>42503</c:v>
                </c:pt>
                <c:pt idx="257">
                  <c:v>42507</c:v>
                </c:pt>
                <c:pt idx="258">
                  <c:v>42508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-3.3699999999997335E-3</c:v>
                </c:pt>
                <c:pt idx="1">
                  <c:v>-3.3542942190701998E-3</c:v>
                </c:pt>
                <c:pt idx="2">
                  <c:v>-3.3218526926190668E-3</c:v>
                </c:pt>
                <c:pt idx="3">
                  <c:v>-3.2712682927549691E-3</c:v>
                </c:pt>
                <c:pt idx="4">
                  <c:v>-3.2540683437617015E-3</c:v>
                </c:pt>
                <c:pt idx="5">
                  <c:v>-3.2367716870594569E-3</c:v>
                </c:pt>
                <c:pt idx="6">
                  <c:v>-3.2194218427344201E-3</c:v>
                </c:pt>
                <c:pt idx="7">
                  <c:v>-3.2020623308727752E-3</c:v>
                </c:pt>
                <c:pt idx="8">
                  <c:v>-3.1333980097838056E-3</c:v>
                </c:pt>
                <c:pt idx="9">
                  <c:v>-3.1166429615318877E-3</c:v>
                </c:pt>
                <c:pt idx="10">
                  <c:v>-3.1001393662604682E-3</c:v>
                </c:pt>
                <c:pt idx="11">
                  <c:v>-3.0839307440557319E-3</c:v>
                </c:pt>
                <c:pt idx="12">
                  <c:v>-3.037509916703466E-3</c:v>
                </c:pt>
                <c:pt idx="13">
                  <c:v>-3.0229163876273066E-3</c:v>
                </c:pt>
                <c:pt idx="14">
                  <c:v>-3.0088354320487519E-3</c:v>
                </c:pt>
                <c:pt idx="15">
                  <c:v>-2.9953105700539872E-3</c:v>
                </c:pt>
                <c:pt idx="16">
                  <c:v>-2.9823853217291968E-3</c:v>
                </c:pt>
                <c:pt idx="17">
                  <c:v>-2.9476424596365136E-3</c:v>
                </c:pt>
                <c:pt idx="18">
                  <c:v>-2.9375508668534637E-3</c:v>
                </c:pt>
                <c:pt idx="19">
                  <c:v>-2.9282764881713103E-3</c:v>
                </c:pt>
                <c:pt idx="20">
                  <c:v>-2.9198628436762374E-3</c:v>
                </c:pt>
                <c:pt idx="21">
                  <c:v>-2.9123534534544297E-3</c:v>
                </c:pt>
                <c:pt idx="22">
                  <c:v>-2.8956860092904414E-3</c:v>
                </c:pt>
                <c:pt idx="23">
                  <c:v>-2.8922288370235383E-3</c:v>
                </c:pt>
                <c:pt idx="24">
                  <c:v>-2.8898935194608226E-3</c:v>
                </c:pt>
                <c:pt idx="25">
                  <c:v>-2.8881855766695287E-3</c:v>
                </c:pt>
                <c:pt idx="26">
                  <c:v>-2.8865803528867725E-3</c:v>
                </c:pt>
                <c:pt idx="27">
                  <c:v>-2.8823635589998124E-3</c:v>
                </c:pt>
                <c:pt idx="28">
                  <c:v>-2.8811517746612876E-3</c:v>
                </c:pt>
                <c:pt idx="29">
                  <c:v>-2.8800339910363404E-3</c:v>
                </c:pt>
                <c:pt idx="30">
                  <c:v>-2.8790084644659784E-3</c:v>
                </c:pt>
                <c:pt idx="31">
                  <c:v>-2.8780734512912094E-3</c:v>
                </c:pt>
                <c:pt idx="32">
                  <c:v>-2.8757940555505404E-3</c:v>
                </c:pt>
                <c:pt idx="33">
                  <c:v>-2.8752036593682226E-3</c:v>
                </c:pt>
                <c:pt idx="34">
                  <c:v>-2.8746950582865371E-3</c:v>
                </c:pt>
                <c:pt idx="35">
                  <c:v>-2.874266508646492E-3</c:v>
                </c:pt>
                <c:pt idx="36">
                  <c:v>-2.8739162667890954E-3</c:v>
                </c:pt>
                <c:pt idx="37">
                  <c:v>-2.8733179513228718E-3</c:v>
                </c:pt>
                <c:pt idx="38">
                  <c:v>-2.8732635040061459E-3</c:v>
                </c:pt>
                <c:pt idx="39">
                  <c:v>-2.8732786461771074E-3</c:v>
                </c:pt>
                <c:pt idx="40">
                  <c:v>-2.8733616341767641E-3</c:v>
                </c:pt>
                <c:pt idx="41">
                  <c:v>-2.873510724346124E-3</c:v>
                </c:pt>
                <c:pt idx="42">
                  <c:v>-2.874337171282501E-3</c:v>
                </c:pt>
                <c:pt idx="43">
                  <c:v>-2.8747332335407518E-3</c:v>
                </c:pt>
                <c:pt idx="44">
                  <c:v>-2.8751866796737449E-3</c:v>
                </c:pt>
                <c:pt idx="45">
                  <c:v>-2.8756957660224887E-3</c:v>
                </c:pt>
                <c:pt idx="46">
                  <c:v>-2.87625874892799E-3</c:v>
                </c:pt>
                <c:pt idx="47">
                  <c:v>-2.8782536403951218E-3</c:v>
                </c:pt>
                <c:pt idx="48">
                  <c:v>-2.8790147729377343E-3</c:v>
                </c:pt>
                <c:pt idx="49">
                  <c:v>-2.8798210837421442E-3</c:v>
                </c:pt>
                <c:pt idx="50">
                  <c:v>-2.8806708291493591E-3</c:v>
                </c:pt>
                <c:pt idx="51">
                  <c:v>-2.8815622655003871E-3</c:v>
                </c:pt>
                <c:pt idx="52">
                  <c:v>-2.8844692836264285E-3</c:v>
                </c:pt>
                <c:pt idx="53">
                  <c:v>-2.8855100471627875E-3</c:v>
                </c:pt>
                <c:pt idx="54">
                  <c:v>-2.8865837833479987E-3</c:v>
                </c:pt>
                <c:pt idx="55">
                  <c:v>-2.8876887485230701E-3</c:v>
                </c:pt>
                <c:pt idx="56">
                  <c:v>-2.8888231990290099E-3</c:v>
                </c:pt>
                <c:pt idx="57">
                  <c:v>-2.8923860259421155E-3</c:v>
                </c:pt>
                <c:pt idx="58">
                  <c:v>-2.893620981181606E-3</c:v>
                </c:pt>
                <c:pt idx="59">
                  <c:v>-2.8948767034570034E-3</c:v>
                </c:pt>
                <c:pt idx="60">
                  <c:v>-2.8961514491093162E-3</c:v>
                </c:pt>
                <c:pt idx="61">
                  <c:v>-2.897443474479552E-3</c:v>
                </c:pt>
                <c:pt idx="62">
                  <c:v>-2.9014057923078766E-3</c:v>
                </c:pt>
                <c:pt idx="63">
                  <c:v>-2.902749499959883E-3</c:v>
                </c:pt>
                <c:pt idx="64">
                  <c:v>-2.9041017690348519E-3</c:v>
                </c:pt>
                <c:pt idx="65">
                  <c:v>-2.905460855873791E-3</c:v>
                </c:pt>
                <c:pt idx="66">
                  <c:v>-2.9068250168177079E-3</c:v>
                </c:pt>
                <c:pt idx="67">
                  <c:v>-2.9109305076894056E-3</c:v>
                </c:pt>
                <c:pt idx="68">
                  <c:v>-2.9122975284633134E-3</c:v>
                </c:pt>
                <c:pt idx="69">
                  <c:v>-2.9136609050472383E-3</c:v>
                </c:pt>
                <c:pt idx="70">
                  <c:v>-2.9150188937821886E-3</c:v>
                </c:pt>
                <c:pt idx="71">
                  <c:v>-2.9163697510091718E-3</c:v>
                </c:pt>
                <c:pt idx="72">
                  <c:v>-2.9203620970523975E-3</c:v>
                </c:pt>
                <c:pt idx="73">
                  <c:v>-2.9216669916575914E-3</c:v>
                </c:pt>
                <c:pt idx="74">
                  <c:v>-2.9229560364598573E-3</c:v>
                </c:pt>
                <c:pt idx="75">
                  <c:v>-2.9242274878002032E-3</c:v>
                </c:pt>
                <c:pt idx="76">
                  <c:v>-2.9254796020196372E-3</c:v>
                </c:pt>
                <c:pt idx="77">
                  <c:v>-2.929102485362546E-3</c:v>
                </c:pt>
                <c:pt idx="78">
                  <c:v>-2.9302598145084105E-3</c:v>
                </c:pt>
                <c:pt idx="79">
                  <c:v>-2.9313890882384022E-3</c:v>
                </c:pt>
                <c:pt idx="80">
                  <c:v>-2.9324885628935291E-3</c:v>
                </c:pt>
                <c:pt idx="81">
                  <c:v>-2.9335564948147989E-3</c:v>
                </c:pt>
                <c:pt idx="82">
                  <c:v>-2.936553597585545E-3</c:v>
                </c:pt>
                <c:pt idx="83">
                  <c:v>-2.9374779219814651E-3</c:v>
                </c:pt>
                <c:pt idx="84">
                  <c:v>-2.9383619853485679E-3</c:v>
                </c:pt>
                <c:pt idx="85">
                  <c:v>-2.9392040440278603E-3</c:v>
                </c:pt>
                <c:pt idx="86">
                  <c:v>-2.9400023543603511E-3</c:v>
                </c:pt>
                <c:pt idx="87">
                  <c:v>-2.9421173586870889E-3</c:v>
                </c:pt>
                <c:pt idx="88">
                  <c:v>-2.9427232390424499E-3</c:v>
                </c:pt>
                <c:pt idx="89">
                  <c:v>-2.9432766527560479E-3</c:v>
                </c:pt>
                <c:pt idx="90">
                  <c:v>-2.9437992878457685E-3</c:v>
                </c:pt>
                <c:pt idx="91">
                  <c:v>-2.9443139701714146E-3</c:v>
                </c:pt>
                <c:pt idx="92">
                  <c:v>-2.9458099316027522E-3</c:v>
                </c:pt>
                <c:pt idx="93">
                  <c:v>-2.9462924339109463E-3</c:v>
                </c:pt>
                <c:pt idx="94">
                  <c:v>-2.9467667989744894E-3</c:v>
                </c:pt>
                <c:pt idx="95">
                  <c:v>-2.9472329898972654E-3</c:v>
                </c:pt>
                <c:pt idx="96">
                  <c:v>-2.9476909697831594E-3</c:v>
                </c:pt>
                <c:pt idx="97">
                  <c:v>-2.9490152742583944E-3</c:v>
                </c:pt>
                <c:pt idx="98">
                  <c:v>-2.9494400410356057E-3</c:v>
                </c:pt>
                <c:pt idx="99">
                  <c:v>-2.9498564122953583E-3</c:v>
                </c:pt>
                <c:pt idx="100">
                  <c:v>-2.9502643511415357E-3</c:v>
                </c:pt>
                <c:pt idx="101">
                  <c:v>-2.9506638206780239E-3</c:v>
                </c:pt>
                <c:pt idx="102">
                  <c:v>-2.9518110444681942E-3</c:v>
                </c:pt>
                <c:pt idx="103">
                  <c:v>-2.9521762678047687E-3</c:v>
                </c:pt>
                <c:pt idx="104">
                  <c:v>-2.9525328373510764E-3</c:v>
                </c:pt>
                <c:pt idx="105">
                  <c:v>-2.9528807162110017E-3</c:v>
                </c:pt>
                <c:pt idx="106">
                  <c:v>-2.9532198674884296E-3</c:v>
                </c:pt>
                <c:pt idx="107">
                  <c:v>-2.9541845868645738E-3</c:v>
                </c:pt>
                <c:pt idx="108">
                  <c:v>-2.954488458850857E-3</c:v>
                </c:pt>
                <c:pt idx="109">
                  <c:v>-2.9547834187740661E-3</c:v>
                </c:pt>
                <c:pt idx="110">
                  <c:v>-2.9550694297380852E-3</c:v>
                </c:pt>
                <c:pt idx="111">
                  <c:v>-2.9553464548467993E-3</c:v>
                </c:pt>
                <c:pt idx="112">
                  <c:v>-2.9561232460799548E-3</c:v>
                </c:pt>
                <c:pt idx="113">
                  <c:v>-2.9563639588062935E-3</c:v>
                </c:pt>
                <c:pt idx="114">
                  <c:v>-2.9565955011967501E-3</c:v>
                </c:pt>
                <c:pt idx="115">
                  <c:v>-2.9568178363552091E-3</c:v>
                </c:pt>
                <c:pt idx="116">
                  <c:v>-2.9570309273855549E-3</c:v>
                </c:pt>
                <c:pt idx="117">
                  <c:v>-2.9576143667467605E-3</c:v>
                </c:pt>
                <c:pt idx="118">
                  <c:v>-2.9577901123035003E-3</c:v>
                </c:pt>
                <c:pt idx="119">
                  <c:v>-2.9579564292515504E-3</c:v>
                </c:pt>
                <c:pt idx="120">
                  <c:v>-2.9581132806947952E-3</c:v>
                </c:pt>
                <c:pt idx="121">
                  <c:v>-2.9582606297371187E-3</c:v>
                </c:pt>
                <c:pt idx="122">
                  <c:v>-2.9586452934974123E-3</c:v>
                </c:pt>
                <c:pt idx="123">
                  <c:v>-2.9587542639748997E-3</c:v>
                </c:pt>
                <c:pt idx="124">
                  <c:v>-2.9588535475708892E-3</c:v>
                </c:pt>
                <c:pt idx="125">
                  <c:v>-2.9589431073892658E-3</c:v>
                </c:pt>
                <c:pt idx="126">
                  <c:v>-2.9590229065339134E-3</c:v>
                </c:pt>
                <c:pt idx="127">
                  <c:v>-2.9592033709643331E-3</c:v>
                </c:pt>
                <c:pt idx="128">
                  <c:v>-2.9592437584529136E-3</c:v>
                </c:pt>
                <c:pt idx="129">
                  <c:v>-2.959274200787189E-3</c:v>
                </c:pt>
                <c:pt idx="130">
                  <c:v>-2.9592946610710433E-3</c:v>
                </c:pt>
                <c:pt idx="131">
                  <c:v>-2.9593051024083615E-3</c:v>
                </c:pt>
                <c:pt idx="132">
                  <c:v>-2.9592759437799452E-3</c:v>
                </c:pt>
                <c:pt idx="133">
                  <c:v>-2.9592459403699652E-3</c:v>
                </c:pt>
                <c:pt idx="134">
                  <c:v>-2.9592057335328719E-3</c:v>
                </c:pt>
                <c:pt idx="135">
                  <c:v>-2.95915528637255E-3</c:v>
                </c:pt>
                <c:pt idx="136">
                  <c:v>-2.9590945619928843E-3</c:v>
                </c:pt>
                <c:pt idx="137">
                  <c:v>-2.9588503565766704E-3</c:v>
                </c:pt>
                <c:pt idx="138">
                  <c:v>-2.9587481543584758E-3</c:v>
                </c:pt>
                <c:pt idx="139">
                  <c:v>-2.95863549044036E-3</c:v>
                </c:pt>
                <c:pt idx="140">
                  <c:v>-2.9585123279262083E-3</c:v>
                </c:pt>
                <c:pt idx="141">
                  <c:v>-2.9583786299199051E-3</c:v>
                </c:pt>
                <c:pt idx="142">
                  <c:v>-2.9579139539869315E-3</c:v>
                </c:pt>
                <c:pt idx="143">
                  <c:v>-2.957737745050868E-3</c:v>
                </c:pt>
                <c:pt idx="144">
                  <c:v>-2.9575508161420764E-3</c:v>
                </c:pt>
                <c:pt idx="145">
                  <c:v>-2.9573531303644404E-3</c:v>
                </c:pt>
                <c:pt idx="146">
                  <c:v>-2.9571446508218453E-3</c:v>
                </c:pt>
                <c:pt idx="147">
                  <c:v>-2.9564540806431504E-3</c:v>
                </c:pt>
                <c:pt idx="148">
                  <c:v>-2.9562020570795644E-3</c:v>
                </c:pt>
                <c:pt idx="149">
                  <c:v>-2.9559390552704422E-3</c:v>
                </c:pt>
                <c:pt idx="150">
                  <c:v>-2.9556650383196687E-3</c:v>
                </c:pt>
                <c:pt idx="151">
                  <c:v>-2.9553799693311277E-3</c:v>
                </c:pt>
                <c:pt idx="152">
                  <c:v>-2.9544580811777499E-3</c:v>
                </c:pt>
                <c:pt idx="153">
                  <c:v>-2.9541284350769873E-3</c:v>
                </c:pt>
                <c:pt idx="154">
                  <c:v>-2.9537875524578809E-3</c:v>
                </c:pt>
                <c:pt idx="155">
                  <c:v>-2.9534006277856023E-3</c:v>
                </c:pt>
                <c:pt idx="156">
                  <c:v>-2.9529332686970122E-3</c:v>
                </c:pt>
                <c:pt idx="157">
                  <c:v>-2.9510544135475649E-3</c:v>
                </c:pt>
                <c:pt idx="158">
                  <c:v>-2.9502711454079209E-3</c:v>
                </c:pt>
                <c:pt idx="159">
                  <c:v>-2.949410357159061E-3</c:v>
                </c:pt>
                <c:pt idx="160">
                  <c:v>-2.948472631662404E-3</c:v>
                </c:pt>
                <c:pt idx="161">
                  <c:v>-2.9439640144261923E-3</c:v>
                </c:pt>
                <c:pt idx="162">
                  <c:v>-2.9426503456118384E-3</c:v>
                </c:pt>
                <c:pt idx="163">
                  <c:v>-2.9412632367182023E-3</c:v>
                </c:pt>
                <c:pt idx="164">
                  <c:v>-2.9398032706067032E-3</c:v>
                </c:pt>
                <c:pt idx="165">
                  <c:v>-2.9332464912104586E-3</c:v>
                </c:pt>
                <c:pt idx="166">
                  <c:v>-2.9314309819309307E-3</c:v>
                </c:pt>
                <c:pt idx="167">
                  <c:v>-2.9295461126020543E-3</c:v>
                </c:pt>
                <c:pt idx="168">
                  <c:v>-2.9275924660852486E-3</c:v>
                </c:pt>
                <c:pt idx="169">
                  <c:v>-2.9255706252419326E-3</c:v>
                </c:pt>
                <c:pt idx="170">
                  <c:v>-2.9191017653671133E-3</c:v>
                </c:pt>
                <c:pt idx="171">
                  <c:v>-2.9168129758319469E-3</c:v>
                </c:pt>
                <c:pt idx="172">
                  <c:v>-2.9144589062773656E-3</c:v>
                </c:pt>
                <c:pt idx="173">
                  <c:v>-2.9120401395647888E-3</c:v>
                </c:pt>
                <c:pt idx="174">
                  <c:v>-2.9095572585556349E-3</c:v>
                </c:pt>
                <c:pt idx="175">
                  <c:v>-2.9017297583629051E-3</c:v>
                </c:pt>
                <c:pt idx="176">
                  <c:v>-2.898996248781636E-3</c:v>
                </c:pt>
                <c:pt idx="177">
                  <c:v>-2.8962015392108853E-3</c:v>
                </c:pt>
                <c:pt idx="178">
                  <c:v>-2.8933462125120728E-3</c:v>
                </c:pt>
                <c:pt idx="179">
                  <c:v>-2.8904308515466169E-3</c:v>
                </c:pt>
                <c:pt idx="180">
                  <c:v>-2.8813303916645828E-3</c:v>
                </c:pt>
                <c:pt idx="181">
                  <c:v>-2.8781807222467461E-3</c:v>
                </c:pt>
                <c:pt idx="182">
                  <c:v>-2.8749739328693619E-3</c:v>
                </c:pt>
                <c:pt idx="183">
                  <c:v>-2.8717106063938492E-3</c:v>
                </c:pt>
                <c:pt idx="184">
                  <c:v>-2.8683913256816271E-3</c:v>
                </c:pt>
                <c:pt idx="185">
                  <c:v>-2.8581035867388956E-3</c:v>
                </c:pt>
                <c:pt idx="186">
                  <c:v>-2.8545663176940271E-3</c:v>
                </c:pt>
                <c:pt idx="187">
                  <c:v>-2.8509760087195449E-3</c:v>
                </c:pt>
                <c:pt idx="188">
                  <c:v>-2.8473332426768674E-3</c:v>
                </c:pt>
                <c:pt idx="189">
                  <c:v>-2.8436386024274147E-3</c:v>
                </c:pt>
                <c:pt idx="190">
                  <c:v>-2.8322492650525925E-3</c:v>
                </c:pt>
                <c:pt idx="191">
                  <c:v>-2.8283529565902277E-3</c:v>
                </c:pt>
                <c:pt idx="192">
                  <c:v>-2.8244076882281825E-3</c:v>
                </c:pt>
                <c:pt idx="193">
                  <c:v>-2.820414042827876E-3</c:v>
                </c:pt>
                <c:pt idx="194">
                  <c:v>-2.8163726032507282E-3</c:v>
                </c:pt>
                <c:pt idx="195">
                  <c:v>-2.8039673480724217E-3</c:v>
                </c:pt>
                <c:pt idx="196">
                  <c:v>-2.799740560402096E-3</c:v>
                </c:pt>
                <c:pt idx="197">
                  <c:v>-2.7954688928620241E-3</c:v>
                </c:pt>
                <c:pt idx="198">
                  <c:v>-2.7911529283136246E-3</c:v>
                </c:pt>
                <c:pt idx="199">
                  <c:v>-2.7867932496183166E-3</c:v>
                </c:pt>
                <c:pt idx="200">
                  <c:v>-2.7734577572651326E-3</c:v>
                </c:pt>
                <c:pt idx="201">
                  <c:v>-2.768929050596382E-3</c:v>
                </c:pt>
                <c:pt idx="202">
                  <c:v>-2.7643595440878183E-3</c:v>
                </c:pt>
                <c:pt idx="203">
                  <c:v>-2.7597498206008608E-3</c:v>
                </c:pt>
                <c:pt idx="204">
                  <c:v>-2.7551004629969285E-3</c:v>
                </c:pt>
                <c:pt idx="205">
                  <c:v>-2.7409204140974742E-3</c:v>
                </c:pt>
                <c:pt idx="206">
                  <c:v>-2.7361183486398341E-3</c:v>
                </c:pt>
                <c:pt idx="207">
                  <c:v>-2.7312795633723142E-3</c:v>
                </c:pt>
                <c:pt idx="208">
                  <c:v>-2.7264046411563346E-3</c:v>
                </c:pt>
                <c:pt idx="209">
                  <c:v>-2.7214941648533134E-3</c:v>
                </c:pt>
                <c:pt idx="210">
                  <c:v>-2.7065552400361952E-3</c:v>
                </c:pt>
                <c:pt idx="211">
                  <c:v>-2.7015083759992006E-3</c:v>
                </c:pt>
                <c:pt idx="212">
                  <c:v>-2.6964288721822607E-3</c:v>
                </c:pt>
                <c:pt idx="213">
                  <c:v>-2.6913173114467941E-3</c:v>
                </c:pt>
                <c:pt idx="214">
                  <c:v>-2.6861742766542203E-3</c:v>
                </c:pt>
                <c:pt idx="215">
                  <c:v>-2.6705621565480445E-3</c:v>
                </c:pt>
                <c:pt idx="216">
                  <c:v>-2.6652990541412313E-3</c:v>
                </c:pt>
                <c:pt idx="217">
                  <c:v>-2.6600073919844066E-3</c:v>
                </c:pt>
                <c:pt idx="218">
                  <c:v>-2.6546551768844139E-3</c:v>
                </c:pt>
                <c:pt idx="219">
                  <c:v>-2.6492118954473984E-3</c:v>
                </c:pt>
                <c:pt idx="220">
                  <c:v>-2.6323636787179169E-3</c:v>
                </c:pt>
                <c:pt idx="221">
                  <c:v>-2.6265841575365129E-3</c:v>
                </c:pt>
                <c:pt idx="222">
                  <c:v>-2.6207275828199371E-3</c:v>
                </c:pt>
                <c:pt idx="223">
                  <c:v>-2.6147967571285603E-3</c:v>
                </c:pt>
                <c:pt idx="224">
                  <c:v>-2.5841269536626202E-3</c:v>
                </c:pt>
                <c:pt idx="225">
                  <c:v>-2.577809475890213E-3</c:v>
                </c:pt>
                <c:pt idx="226">
                  <c:v>-2.5714373650655969E-3</c:v>
                </c:pt>
                <c:pt idx="227">
                  <c:v>-2.5650134237491418E-3</c:v>
                </c:pt>
                <c:pt idx="228">
                  <c:v>-2.5454586424524476E-3</c:v>
                </c:pt>
                <c:pt idx="229">
                  <c:v>-2.5388554047723407E-3</c:v>
                </c:pt>
                <c:pt idx="230">
                  <c:v>-2.5322143494022464E-3</c:v>
                </c:pt>
                <c:pt idx="231">
                  <c:v>-2.5255382789025351E-3</c:v>
                </c:pt>
                <c:pt idx="232">
                  <c:v>-2.5188299958335773E-3</c:v>
                </c:pt>
                <c:pt idx="233">
                  <c:v>-2.4985398968149271E-3</c:v>
                </c:pt>
                <c:pt idx="234">
                  <c:v>-2.4917307890726858E-3</c:v>
                </c:pt>
                <c:pt idx="235">
                  <c:v>-2.4849034815630495E-3</c:v>
                </c:pt>
                <c:pt idx="236">
                  <c:v>-2.4780607768463878E-3</c:v>
                </c:pt>
                <c:pt idx="237">
                  <c:v>-2.4712054774830719E-3</c:v>
                </c:pt>
                <c:pt idx="238">
                  <c:v>-2.4505920371168995E-3</c:v>
                </c:pt>
                <c:pt idx="239">
                  <c:v>-2.4437143847706685E-3</c:v>
                </c:pt>
                <c:pt idx="240">
                  <c:v>-2.436838150579634E-3</c:v>
                </c:pt>
                <c:pt idx="241">
                  <c:v>-2.429966137104167E-3</c:v>
                </c:pt>
                <c:pt idx="242">
                  <c:v>-2.4231011469046373E-3</c:v>
                </c:pt>
                <c:pt idx="243">
                  <c:v>-2.4025763415653767E-3</c:v>
                </c:pt>
                <c:pt idx="244">
                  <c:v>-2.3957674700733002E-3</c:v>
                </c:pt>
                <c:pt idx="245">
                  <c:v>-2.3889796346590127E-3</c:v>
                </c:pt>
                <c:pt idx="246">
                  <c:v>-2.3822156378828846E-3</c:v>
                </c:pt>
                <c:pt idx="247">
                  <c:v>-2.3754782823052858E-3</c:v>
                </c:pt>
                <c:pt idx="248">
                  <c:v>-2.3554540883673706E-3</c:v>
                </c:pt>
                <c:pt idx="249">
                  <c:v>-2.3488513231875933E-3</c:v>
                </c:pt>
                <c:pt idx="250">
                  <c:v>-2.3422892120081975E-3</c:v>
                </c:pt>
                <c:pt idx="251">
                  <c:v>-2.3292981618920293E-3</c:v>
                </c:pt>
                <c:pt idx="252">
                  <c:v>-2.3101865557298932E-3</c:v>
                </c:pt>
                <c:pt idx="253">
                  <c:v>-2.3039272223205603E-3</c:v>
                </c:pt>
                <c:pt idx="254">
                  <c:v>-2.2977281608341999E-3</c:v>
                </c:pt>
                <c:pt idx="255">
                  <c:v>-2.2915921738311832E-3</c:v>
                </c:pt>
                <c:pt idx="256">
                  <c:v>-2.2855220638718803E-3</c:v>
                </c:pt>
                <c:pt idx="257">
                  <c:v>-2.2619564456792126E-3</c:v>
                </c:pt>
                <c:pt idx="258">
                  <c:v>-2.2562577593440328E-3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548544"/>
        <c:axId val="437549696"/>
      </c:scatterChart>
      <c:valAx>
        <c:axId val="4375485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37549696"/>
        <c:crosses val="autoZero"/>
        <c:crossBetween val="midCat"/>
      </c:valAx>
      <c:valAx>
        <c:axId val="437549696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43754854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</xdr:colOff>
      <xdr:row>13</xdr:row>
      <xdr:rowOff>95249</xdr:rowOff>
    </xdr:from>
    <xdr:to>
      <xdr:col>30</xdr:col>
      <xdr:colOff>9525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95251</xdr:colOff>
      <xdr:row>13</xdr:row>
      <xdr:rowOff>85724</xdr:rowOff>
    </xdr:from>
    <xdr:to>
      <xdr:col>30</xdr:col>
      <xdr:colOff>104775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609601</xdr:colOff>
      <xdr:row>13</xdr:row>
      <xdr:rowOff>85724</xdr:rowOff>
    </xdr:from>
    <xdr:to>
      <xdr:col>26</xdr:col>
      <xdr:colOff>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119062</xdr:rowOff>
    </xdr:from>
    <xdr:to>
      <xdr:col>14</xdr:col>
      <xdr:colOff>76200</xdr:colOff>
      <xdr:row>71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12</xdr:row>
      <xdr:rowOff>19050</xdr:rowOff>
    </xdr:from>
    <xdr:to>
      <xdr:col>14</xdr:col>
      <xdr:colOff>76200</xdr:colOff>
      <xdr:row>41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F_Mark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EUR_SynthQuotesFe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 (&lt;1Y)"/>
      <sheetName val="Swap1M"/>
      <sheetName val="Swap3M"/>
      <sheetName val="Swap6M"/>
      <sheetName val="SwapIMM"/>
      <sheetName val="BasisSwap1M3M"/>
      <sheetName val="BasisSwap1M6M"/>
      <sheetName val="BasisSwap3M6M"/>
      <sheetName val="BasisSwap3M12M"/>
      <sheetName val="Libor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6</v>
          </cell>
        </row>
        <row r="8">
          <cell r="D8">
            <v>2</v>
          </cell>
        </row>
      </sheetData>
      <sheetData sheetId="1"/>
      <sheetData sheetId="2">
        <row r="7">
          <cell r="D7" t="str">
            <v>TND</v>
          </cell>
        </row>
        <row r="8">
          <cell r="D8" t="str">
            <v>SND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N5</v>
          </cell>
        </row>
        <row r="8">
          <cell r="D8" t="str">
            <v>Q5</v>
          </cell>
        </row>
      </sheetData>
      <sheetData sheetId="6">
        <row r="7">
          <cell r="D7" t="str">
            <v>CHF4X1S_Quote</v>
          </cell>
        </row>
        <row r="8">
          <cell r="D8" t="str">
            <v>CHF5X1S_Quote</v>
          </cell>
        </row>
      </sheetData>
      <sheetData sheetId="7">
        <row r="7">
          <cell r="D7" t="str">
            <v>1L</v>
          </cell>
        </row>
        <row r="8">
          <cell r="D8" t="str">
            <v>1L</v>
          </cell>
        </row>
      </sheetData>
      <sheetData sheetId="8">
        <row r="7">
          <cell r="D7" t="str">
            <v>3L</v>
          </cell>
        </row>
        <row r="8">
          <cell r="D8" t="str">
            <v>3L</v>
          </cell>
        </row>
      </sheetData>
      <sheetData sheetId="9">
        <row r="7">
          <cell r="D7" t="str">
            <v>6L</v>
          </cell>
        </row>
        <row r="8">
          <cell r="D8" t="str">
            <v>6L</v>
          </cell>
        </row>
      </sheetData>
      <sheetData sheetId="10">
        <row r="7">
          <cell r="D7">
            <v>12</v>
          </cell>
        </row>
        <row r="8">
          <cell r="D8">
            <v>12</v>
          </cell>
        </row>
      </sheetData>
      <sheetData sheetId="11">
        <row r="7">
          <cell r="D7" t="str">
            <v>3L</v>
          </cell>
        </row>
        <row r="8">
          <cell r="D8" t="str">
            <v>3L</v>
          </cell>
        </row>
      </sheetData>
      <sheetData sheetId="12">
        <row r="7">
          <cell r="D7" t="str">
            <v>6L</v>
          </cell>
        </row>
        <row r="8">
          <cell r="D8" t="str">
            <v>6L</v>
          </cell>
        </row>
      </sheetData>
      <sheetData sheetId="13">
        <row r="7">
          <cell r="D7" t="str">
            <v>3L</v>
          </cell>
        </row>
        <row r="8">
          <cell r="D8" t="str">
            <v>3L</v>
          </cell>
        </row>
      </sheetData>
      <sheetData sheetId="14">
        <row r="7">
          <cell r="D7" t="str">
            <v>3L</v>
          </cell>
        </row>
        <row r="8">
          <cell r="D8" t="str">
            <v>3L</v>
          </cell>
        </row>
      </sheetData>
      <sheetData sheetId="15">
        <row r="8">
          <cell r="D8" t="str">
            <v>Fwd Curve</v>
          </cell>
        </row>
      </sheetData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ta 6M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2"/>
  <sheetViews>
    <sheetView workbookViewId="0">
      <selection activeCell="D10" sqref="D10"/>
    </sheetView>
  </sheetViews>
  <sheetFormatPr defaultColWidth="10.6640625" defaultRowHeight="11.25" x14ac:dyDescent="0.2"/>
  <cols>
    <col min="1" max="2" width="2.83203125" style="192" customWidth="1"/>
    <col min="3" max="3" width="24.33203125" style="192" customWidth="1"/>
    <col min="4" max="4" width="35.83203125" style="192" customWidth="1"/>
    <col min="5" max="7" width="2.83203125" style="192" customWidth="1"/>
    <col min="8" max="8" width="27.5" style="192" bestFit="1" customWidth="1"/>
    <col min="9" max="9" width="20.1640625" style="192" bestFit="1" customWidth="1"/>
    <col min="10" max="10" width="2.83203125" style="192" customWidth="1"/>
    <col min="11" max="16384" width="10.6640625" style="192"/>
  </cols>
  <sheetData>
    <row r="1" spans="1:34" ht="12" thickBot="1" x14ac:dyDescent="0.25">
      <c r="B1" s="192" t="str">
        <f>_xll.qlxlVersion(TRUE,EvaluationDate)</f>
        <v>QuantLibXL 1.6.0 - MS VC++ (version unknown) - Multithreaded Dynamic Runtime library - Release Configuration - May  5 2015 15:27:06</v>
      </c>
    </row>
    <row r="2" spans="1:34" ht="19.5" thickBot="1" x14ac:dyDescent="0.25">
      <c r="B2" s="194" t="s">
        <v>0</v>
      </c>
      <c r="C2" s="194"/>
      <c r="D2" s="194"/>
      <c r="E2" s="195"/>
      <c r="G2" s="194" t="s">
        <v>102</v>
      </c>
      <c r="H2" s="194"/>
      <c r="I2" s="194"/>
      <c r="J2" s="195"/>
    </row>
    <row r="3" spans="1:34" x14ac:dyDescent="0.2">
      <c r="B3" s="1"/>
      <c r="C3" s="2"/>
      <c r="D3" s="2"/>
      <c r="E3" s="3"/>
      <c r="G3" s="6"/>
      <c r="H3" s="7"/>
      <c r="I3" s="7"/>
      <c r="J3" s="8"/>
    </row>
    <row r="4" spans="1:34" x14ac:dyDescent="0.2">
      <c r="B4" s="1"/>
      <c r="C4" s="196" t="s">
        <v>1</v>
      </c>
      <c r="D4" s="5" t="s">
        <v>153</v>
      </c>
      <c r="E4" s="3"/>
      <c r="G4" s="6"/>
      <c r="H4" s="198" t="s">
        <v>5</v>
      </c>
      <c r="I4" s="203" t="b">
        <v>1</v>
      </c>
      <c r="J4" s="10"/>
    </row>
    <row r="5" spans="1:34" s="193" customFormat="1" x14ac:dyDescent="0.2">
      <c r="A5" s="192"/>
      <c r="B5" s="1"/>
      <c r="C5" s="196" t="s">
        <v>2</v>
      </c>
      <c r="D5" s="5" t="s">
        <v>154</v>
      </c>
      <c r="E5" s="3"/>
      <c r="F5" s="192"/>
      <c r="G5" s="6"/>
      <c r="H5" s="198" t="s">
        <v>6</v>
      </c>
      <c r="I5" s="203" t="b">
        <v>1</v>
      </c>
      <c r="J5" s="10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  <c r="AD5" s="192"/>
      <c r="AE5" s="192"/>
      <c r="AF5" s="192"/>
      <c r="AG5" s="192"/>
      <c r="AH5" s="192"/>
    </row>
    <row r="6" spans="1:34" s="193" customFormat="1" x14ac:dyDescent="0.2">
      <c r="A6" s="192"/>
      <c r="B6" s="1"/>
      <c r="C6" s="196" t="s">
        <v>3</v>
      </c>
      <c r="D6" s="5" t="s">
        <v>155</v>
      </c>
      <c r="E6" s="3"/>
      <c r="F6" s="192"/>
      <c r="G6" s="6"/>
      <c r="H6" s="198" t="s">
        <v>8</v>
      </c>
      <c r="I6" s="203" t="b">
        <v>0</v>
      </c>
      <c r="J6" s="10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2"/>
      <c r="AH6" s="192"/>
    </row>
    <row r="7" spans="1:34" x14ac:dyDescent="0.2">
      <c r="B7" s="1"/>
      <c r="C7" s="196" t="s">
        <v>4</v>
      </c>
      <c r="D7" s="9" t="str">
        <f>Currency&amp;"TOIS"</f>
        <v>CHFTOIS</v>
      </c>
      <c r="E7" s="3"/>
      <c r="G7" s="6"/>
      <c r="H7" s="198" t="s">
        <v>9</v>
      </c>
      <c r="I7" s="204"/>
      <c r="J7" s="10"/>
    </row>
    <row r="8" spans="1:34" x14ac:dyDescent="0.2">
      <c r="B8" s="1"/>
      <c r="C8" s="196" t="s">
        <v>90</v>
      </c>
      <c r="D8" s="12" t="str">
        <f>Currency&amp;"ON"</f>
        <v>CHFON</v>
      </c>
      <c r="E8" s="3"/>
      <c r="G8" s="6"/>
      <c r="H8" s="198" t="s">
        <v>11</v>
      </c>
      <c r="I8" s="205" t="b">
        <v>1</v>
      </c>
      <c r="J8" s="10"/>
    </row>
    <row r="9" spans="1:34" x14ac:dyDescent="0.2">
      <c r="B9" s="1"/>
      <c r="C9" s="196" t="s">
        <v>108</v>
      </c>
      <c r="D9" s="12" t="s">
        <v>148</v>
      </c>
      <c r="E9" s="3"/>
      <c r="G9" s="6"/>
      <c r="H9" s="7"/>
      <c r="I9" s="7"/>
      <c r="J9" s="8"/>
    </row>
    <row r="10" spans="1:34" x14ac:dyDescent="0.2">
      <c r="B10" s="1"/>
      <c r="C10" s="197" t="s">
        <v>7</v>
      </c>
      <c r="D10" s="11">
        <f>_xll.qlCalendarAdvance(Calendar,EvaluationDate,_xll.qlInterestRateIndexFixingDays(Currency&amp;IborType&amp;"3M",Trigger)&amp;"D","f")</f>
        <v>42136</v>
      </c>
      <c r="E10" s="3"/>
      <c r="G10" s="6"/>
      <c r="H10" s="198" t="s">
        <v>12</v>
      </c>
      <c r="I10" s="205" t="s">
        <v>13</v>
      </c>
      <c r="J10" s="10"/>
    </row>
    <row r="11" spans="1:34" x14ac:dyDescent="0.2">
      <c r="B11" s="1"/>
      <c r="C11" s="197" t="s">
        <v>10</v>
      </c>
      <c r="D11" s="12" t="str">
        <f>_xll.qlDiscountingSwapEngine(,OisCurve,,,,,EvaluationDate)</f>
        <v>obj_002f5#0000</v>
      </c>
      <c r="E11" s="3"/>
      <c r="G11" s="6"/>
      <c r="H11" s="198" t="s">
        <v>14</v>
      </c>
      <c r="I11" s="206">
        <v>1E-4</v>
      </c>
      <c r="J11" s="10"/>
    </row>
    <row r="12" spans="1:34" x14ac:dyDescent="0.2">
      <c r="B12" s="45"/>
      <c r="C12" s="147"/>
      <c r="D12" s="147"/>
      <c r="E12" s="3"/>
      <c r="G12" s="6"/>
      <c r="H12" s="198" t="s">
        <v>15</v>
      </c>
      <c r="I12" s="207">
        <v>-0.01</v>
      </c>
      <c r="J12" s="10"/>
    </row>
    <row r="13" spans="1:34" x14ac:dyDescent="0.2">
      <c r="B13" s="1"/>
      <c r="C13" s="53" t="s">
        <v>16</v>
      </c>
      <c r="D13" s="54">
        <v>41864.862141203703</v>
      </c>
      <c r="E13" s="3"/>
      <c r="G13" s="6"/>
      <c r="H13" s="186"/>
      <c r="I13" s="186"/>
      <c r="J13" s="10"/>
    </row>
    <row r="14" spans="1:34" x14ac:dyDescent="0.2">
      <c r="B14" s="1"/>
      <c r="C14" s="53" t="s">
        <v>17</v>
      </c>
      <c r="D14" s="118" t="b">
        <v>1</v>
      </c>
      <c r="E14" s="3"/>
      <c r="G14" s="6"/>
      <c r="H14" s="186"/>
      <c r="I14" s="186"/>
      <c r="J14" s="10"/>
    </row>
    <row r="15" spans="1:34" ht="12" thickBot="1" x14ac:dyDescent="0.25">
      <c r="B15" s="183"/>
      <c r="C15" s="185"/>
      <c r="D15" s="185"/>
      <c r="E15" s="184"/>
      <c r="G15" s="13"/>
      <c r="H15" s="14"/>
      <c r="I15" s="14"/>
      <c r="J15" s="15"/>
    </row>
    <row r="16" spans="1:34" ht="12" thickBot="1" x14ac:dyDescent="0.25"/>
    <row r="17" spans="2:10" ht="19.5" thickBot="1" x14ac:dyDescent="0.25">
      <c r="B17" s="194" t="str">
        <f>D19&amp;" Curve Settings"</f>
        <v>6M Curve Settings</v>
      </c>
      <c r="C17" s="194"/>
      <c r="D17" s="194"/>
      <c r="E17" s="195"/>
      <c r="G17" s="194" t="s">
        <v>74</v>
      </c>
      <c r="H17" s="194"/>
      <c r="I17" s="194"/>
      <c r="J17" s="195"/>
    </row>
    <row r="18" spans="2:10" x14ac:dyDescent="0.2">
      <c r="B18" s="1"/>
      <c r="C18" s="2"/>
      <c r="D18" s="2"/>
      <c r="E18" s="3"/>
      <c r="G18" s="34"/>
      <c r="H18" s="19"/>
      <c r="I18" s="19"/>
      <c r="J18" s="38"/>
    </row>
    <row r="19" spans="2:10" x14ac:dyDescent="0.2">
      <c r="B19" s="1"/>
      <c r="C19" s="197" t="s">
        <v>22</v>
      </c>
      <c r="D19" s="4" t="s">
        <v>36</v>
      </c>
      <c r="E19" s="3"/>
      <c r="G19" s="34"/>
      <c r="H19" s="196" t="s">
        <v>18</v>
      </c>
      <c r="I19" s="119">
        <v>42132.649872685186</v>
      </c>
      <c r="J19" s="38"/>
    </row>
    <row r="20" spans="2:10" x14ac:dyDescent="0.2">
      <c r="B20" s="1"/>
      <c r="C20" s="197" t="s">
        <v>25</v>
      </c>
      <c r="D20" s="48">
        <f>_xll.qlInterestRateIndexFixingDays(Currency&amp;IborType&amp;IborTenor6M,Trigger)</f>
        <v>2</v>
      </c>
      <c r="E20" s="3"/>
      <c r="G20" s="34"/>
      <c r="H20" s="196" t="s">
        <v>19</v>
      </c>
      <c r="I20" s="119">
        <f>_xll.qlSettingsEvaluationDate(Trigger)</f>
        <v>42132</v>
      </c>
      <c r="J20" s="38"/>
    </row>
    <row r="21" spans="2:10" x14ac:dyDescent="0.2">
      <c r="B21" s="1"/>
      <c r="C21" s="196" t="s">
        <v>70</v>
      </c>
      <c r="D21" s="134" t="e">
        <f>_xll.qlIborIndex(,IborType,IborTenor6M,NDays,Currency,Calendar,"mf",,DayCounter,YieldCurve6M,,Trigger)</f>
        <v>#NUM!</v>
      </c>
      <c r="E21" s="3"/>
      <c r="G21" s="34"/>
      <c r="H21" s="196" t="s">
        <v>20</v>
      </c>
      <c r="I21" s="120">
        <f>[1]!TriggerCounter</f>
        <v>6</v>
      </c>
      <c r="J21" s="38"/>
    </row>
    <row r="22" spans="2:10" x14ac:dyDescent="0.2">
      <c r="B22" s="45"/>
      <c r="C22" s="147"/>
      <c r="D22" s="147"/>
      <c r="E22" s="47"/>
      <c r="G22" s="34"/>
      <c r="H22" s="196" t="s">
        <v>21</v>
      </c>
      <c r="I22" s="121">
        <f>[1]!LastFixingsTrigger</f>
        <v>2</v>
      </c>
      <c r="J22" s="38"/>
    </row>
    <row r="23" spans="2:10" x14ac:dyDescent="0.2">
      <c r="B23" s="1"/>
      <c r="C23" s="197" t="s">
        <v>26</v>
      </c>
      <c r="D23" s="5" t="e">
        <v>#N/A</v>
      </c>
      <c r="E23" s="3"/>
      <c r="G23" s="34"/>
      <c r="H23" s="196" t="s">
        <v>24</v>
      </c>
      <c r="I23" s="4">
        <f>_xll.ohTrigger(Contribution!U16,Contribution!U22,Contribution!U29,Contribution!U39,Contribution!U55)</f>
        <v>0</v>
      </c>
      <c r="J23" s="38"/>
    </row>
    <row r="24" spans="2:10" x14ac:dyDescent="0.2">
      <c r="B24" s="1"/>
      <c r="C24" s="197" t="s">
        <v>27</v>
      </c>
      <c r="D24" s="9" t="s">
        <v>28</v>
      </c>
      <c r="E24" s="3"/>
      <c r="G24" s="34"/>
      <c r="H24" s="46"/>
      <c r="I24" s="187"/>
      <c r="J24" s="38"/>
    </row>
    <row r="25" spans="2:10" ht="12" thickBot="1" x14ac:dyDescent="0.25">
      <c r="B25" s="1"/>
      <c r="C25" s="197" t="s">
        <v>29</v>
      </c>
      <c r="D25" s="12" t="s">
        <v>98</v>
      </c>
      <c r="E25" s="3"/>
      <c r="G25" s="39"/>
      <c r="H25" s="40"/>
      <c r="I25" s="40"/>
      <c r="J25" s="41"/>
    </row>
    <row r="26" spans="2:10" x14ac:dyDescent="0.2">
      <c r="B26" s="45"/>
      <c r="C26" s="158"/>
      <c r="D26" s="159"/>
      <c r="E26" s="3"/>
    </row>
    <row r="27" spans="2:10" x14ac:dyDescent="0.2">
      <c r="B27" s="1"/>
      <c r="C27" s="199" t="s">
        <v>72</v>
      </c>
      <c r="D27" s="201" t="e">
        <f>_xll.qlPiecewiseYieldCurve(,D20,Calendar,_xll.ohPack(#REF!),,,,,D24,D25,,Trigger)</f>
        <v>#NUM!</v>
      </c>
      <c r="E27" s="3"/>
    </row>
    <row r="28" spans="2:10" x14ac:dyDescent="0.2">
      <c r="B28" s="1"/>
      <c r="C28" s="200" t="s">
        <v>73</v>
      </c>
      <c r="D28" s="202" t="str">
        <f ca="1">_xll.ohRangeRetrieveError(D27)</f>
        <v>qlPiecewiseYieldCurve - operToVectorImpl: error converting parameter 'RateHelpers' to type 'class std::basic_string&lt;char,struct std::char_traits&lt;char&gt;,class std::allocator&lt;char&gt; &gt;' : Unable to convert type 'struct ObjectHandler::empty_property_tag' to typ</v>
      </c>
      <c r="E28" s="157"/>
    </row>
    <row r="29" spans="2:10" x14ac:dyDescent="0.2">
      <c r="B29" s="45"/>
      <c r="C29" s="147"/>
      <c r="D29" s="147"/>
      <c r="E29" s="157"/>
    </row>
    <row r="30" spans="2:10" x14ac:dyDescent="0.2">
      <c r="B30" s="1"/>
      <c r="C30" s="49" t="e">
        <f>_xll.qlTermStructureReferenceDate(D27)</f>
        <v>#VALUE!</v>
      </c>
      <c r="D30" s="135" t="e">
        <f>_xll.qlYieldTSDiscount(D27,C30,,Trigger)</f>
        <v>#VALUE!</v>
      </c>
      <c r="E30" s="157"/>
    </row>
    <row r="31" spans="2:10" x14ac:dyDescent="0.2">
      <c r="B31" s="1"/>
      <c r="C31" s="50" t="e">
        <f>_xll.qlTermStructureMaxDate(D27)</f>
        <v>#VALUE!</v>
      </c>
      <c r="D31" s="136" t="e">
        <f>_xll.qlYieldTSDiscount(D27,C31,,Trigger)</f>
        <v>#VALUE!</v>
      </c>
      <c r="E31" s="157"/>
    </row>
    <row r="32" spans="2:10" ht="12" thickBot="1" x14ac:dyDescent="0.25">
      <c r="B32" s="16"/>
      <c r="C32" s="17"/>
      <c r="D32" s="17"/>
      <c r="E32" s="18"/>
    </row>
  </sheetData>
  <conditionalFormatting sqref="D14">
    <cfRule type="cellIs" dxfId="0" priority="3" stopIfTrue="1" operator="equal">
      <formula>TRUE</formula>
    </cfRule>
  </conditionalFormatting>
  <dataValidations disablePrompts="1" count="5">
    <dataValidation type="list" allowBlank="1" showInputMessage="1" showErrorMessage="1" sqref="D25:D2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2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08" customWidth="1"/>
    <col min="3" max="5" width="22.83203125" style="208" customWidth="1"/>
    <col min="6" max="7" width="14.1640625" style="208" hidden="1" customWidth="1" outlineLevel="1"/>
    <col min="8" max="8" width="8.1640625" style="208" hidden="1" customWidth="1" outlineLevel="1"/>
    <col min="9" max="9" width="10.5" style="208" hidden="1" customWidth="1" outlineLevel="1"/>
    <col min="10" max="10" width="11.6640625" style="208" bestFit="1" customWidth="1" collapsed="1"/>
    <col min="11" max="12" width="14.1640625" style="208" bestFit="1" customWidth="1"/>
    <col min="13" max="13" width="10.5" style="208" bestFit="1" customWidth="1"/>
    <col min="14" max="15" width="9.33203125" style="208" bestFit="1" customWidth="1"/>
    <col min="16" max="16" width="10.5" style="208" bestFit="1" customWidth="1"/>
    <col min="17" max="17" width="10.83203125" style="208" customWidth="1"/>
    <col min="18" max="18" width="13.1640625" style="208" customWidth="1"/>
    <col min="19" max="21" width="6.83203125" style="208" customWidth="1"/>
    <col min="22" max="22" width="2.33203125" style="208" bestFit="1" customWidth="1"/>
    <col min="23" max="23" width="10.83203125" style="208" customWidth="1"/>
    <col min="24" max="24" width="2.33203125" style="208" bestFit="1" customWidth="1"/>
    <col min="25" max="25" width="10.83203125" style="208" customWidth="1"/>
    <col min="26" max="26" width="12.5" style="208" bestFit="1" customWidth="1"/>
    <col min="27" max="29" width="9.33203125" style="208" bestFit="1" customWidth="1"/>
    <col min="30" max="31" width="9.5" style="208"/>
    <col min="32" max="32" width="20.33203125" style="208" bestFit="1" customWidth="1"/>
    <col min="33" max="33" width="8.1640625" style="208" bestFit="1" customWidth="1"/>
    <col min="34" max="34" width="10.5" style="208" bestFit="1" customWidth="1"/>
    <col min="35" max="35" width="9.5" style="208" bestFit="1" customWidth="1"/>
    <col min="36" max="36" width="12.1640625" style="208" customWidth="1"/>
    <col min="37" max="16384" width="9.5" style="208"/>
  </cols>
  <sheetData>
    <row r="2" spans="1:36" ht="19.5" customHeight="1" x14ac:dyDescent="0.2">
      <c r="C2" s="236" t="s">
        <v>77</v>
      </c>
      <c r="D2" s="236" t="s">
        <v>68</v>
      </c>
      <c r="E2" s="236" t="s">
        <v>69</v>
      </c>
      <c r="F2" s="236" t="s">
        <v>104</v>
      </c>
      <c r="G2" s="236" t="s">
        <v>105</v>
      </c>
      <c r="H2" s="236" t="s">
        <v>103</v>
      </c>
      <c r="I2" s="236" t="s">
        <v>106</v>
      </c>
      <c r="J2" s="236" t="s">
        <v>107</v>
      </c>
      <c r="K2" s="236" t="s">
        <v>111</v>
      </c>
      <c r="L2" s="236" t="s">
        <v>112</v>
      </c>
      <c r="M2" s="236" t="s">
        <v>84</v>
      </c>
      <c r="N2" s="238" t="s">
        <v>85</v>
      </c>
      <c r="O2" s="236" t="s">
        <v>86</v>
      </c>
      <c r="P2" s="236" t="s">
        <v>92</v>
      </c>
      <c r="W2" s="219" t="s">
        <v>82</v>
      </c>
      <c r="AA2" s="338" t="s">
        <v>81</v>
      </c>
      <c r="AB2" s="338"/>
      <c r="AC2" s="338"/>
      <c r="AF2" s="236" t="s">
        <v>68</v>
      </c>
      <c r="AG2" s="236" t="s">
        <v>103</v>
      </c>
      <c r="AH2" s="236" t="s">
        <v>33</v>
      </c>
      <c r="AI2" s="236" t="s">
        <v>75</v>
      </c>
      <c r="AJ2" s="236" t="s">
        <v>76</v>
      </c>
    </row>
    <row r="3" spans="1:36" ht="12" customHeight="1" x14ac:dyDescent="0.2">
      <c r="C3" s="252" t="str">
        <f>$D$10&amp;"LastFixing"&amp;QuoteSuffix</f>
        <v>ChfLibor1MLastFixing_Quote</v>
      </c>
      <c r="D3" s="140">
        <f>_xll.qlCalendarAdvance(Calendar,_xll.qlLastFixingQuoteReferenceDate($C$3),_xll.qlInterestRateIndexFixingDays($D$10)&amp;"D","f",,LastFixingsTrigger)</f>
        <v>42136</v>
      </c>
      <c r="E3" s="140">
        <f>_xll.qlInterestRateIndexMaturity($D$10,D3)</f>
        <v>42167</v>
      </c>
      <c r="F3" s="168">
        <f>_xll.qlYieldTSDiscount(Discounting,D3,,AllTriggers)</f>
        <v>1.0000180558815646</v>
      </c>
      <c r="G3" s="168">
        <f>_xll.qlYieldTSDiscount(Discounting,E3,,AllTriggers)</f>
        <v>1.0003453911234446</v>
      </c>
      <c r="H3" s="170">
        <f>_xll.qlDayCounterYearFraction(DayCounter,D3,E3,,,Trigger)</f>
        <v>8.611111111111111E-2</v>
      </c>
      <c r="I3" s="172">
        <f>(F3/G3-1)/H3</f>
        <v>-3.8000000000790448E-3</v>
      </c>
      <c r="J3" s="162">
        <f>'Delta 1M'!M3</f>
        <v>-3.7649959847449997E-4</v>
      </c>
      <c r="K3" s="146">
        <f>_xll.qlDayCounterYearFraction(DayCounter,SettlementDate,D3,,,Trigger)</f>
        <v>0</v>
      </c>
      <c r="L3" s="146">
        <f>_xll.qlDayCounterYearFraction(DayCounter,SettlementDate,E3,,,Trigger)</f>
        <v>8.611111111111111E-2</v>
      </c>
      <c r="M3" s="146">
        <f>L3-K3</f>
        <v>8.611111111111111E-2</v>
      </c>
      <c r="N3" s="146">
        <f>(L3^2-K3^2)/2</f>
        <v>3.7075617283950616E-3</v>
      </c>
      <c r="O3" s="146">
        <f>(L3^3-K3^3)/3</f>
        <v>2.1284150663008689E-4</v>
      </c>
      <c r="P3" s="253" t="b">
        <v>1</v>
      </c>
      <c r="R3" s="339" t="s">
        <v>78</v>
      </c>
      <c r="S3" s="220">
        <f t="array" ref="S3:S5">_xll.ohFilter(O3:O7,P3:P7)</f>
        <v>2.1284150663008689E-4</v>
      </c>
      <c r="T3" s="221">
        <f t="array" ref="T3:T5">_xll.ohFilter(N3:N7,P3:P7)</f>
        <v>3.7075617283950616E-3</v>
      </c>
      <c r="U3" s="222">
        <f t="array" ref="U3:U5">_xll.ohFilter(M3:M7,P3:P7)</f>
        <v>8.611111111111111E-2</v>
      </c>
      <c r="V3" s="223"/>
      <c r="W3" s="224" t="e">
        <f t="array" ref="W3:W5">MMULT(AA3:AC5,Y3:Y5)</f>
        <v>#NUM!</v>
      </c>
      <c r="X3" s="225"/>
      <c r="Y3" s="226">
        <f t="array" ref="Y3:Y5">_xll.ohFilter(J3:J7,P3:P7)</f>
        <v>-3.7649959847449997E-4</v>
      </c>
      <c r="AA3" s="220" t="e">
        <f t="array" ref="AA3:AC5">MINVERSE(S3:U5)</f>
        <v>#NUM!</v>
      </c>
      <c r="AB3" s="221" t="e">
        <v>#NUM!</v>
      </c>
      <c r="AC3" s="222" t="e">
        <v>#NUM!</v>
      </c>
      <c r="AF3" s="128">
        <f>SettlementDate</f>
        <v>42136</v>
      </c>
      <c r="AG3" s="130">
        <f>_xll.qlDayCounterYearFraction(DayCounter,SettlementDate,AF3,,,Trigger)</f>
        <v>0</v>
      </c>
      <c r="AH3" s="125">
        <f t="shared" ref="AH3:AH23" si="0">$W$13</f>
        <v>-4.372253401639355E-3</v>
      </c>
      <c r="AI3" s="125" t="e">
        <f t="shared" ref="AI3:AI23" si="1">$W$10+$W$9*AG3</f>
        <v>#NUM!</v>
      </c>
      <c r="AJ3" s="125" t="e">
        <f t="shared" ref="AJ3:AJ23" si="2">($W$5+$W$4*AG3+$W$3*AG3^2)</f>
        <v>#NUM!</v>
      </c>
    </row>
    <row r="4" spans="1:36" ht="12" customHeight="1" x14ac:dyDescent="0.2">
      <c r="A4" s="208">
        <v>0</v>
      </c>
      <c r="B4" s="209">
        <f>A4+SUBSTITUTE($D$9,"M","")</f>
        <v>1</v>
      </c>
      <c r="C4" s="254"/>
      <c r="D4" s="122"/>
      <c r="E4" s="122"/>
      <c r="F4" s="169"/>
      <c r="G4" s="169"/>
      <c r="H4" s="171"/>
      <c r="I4" s="123"/>
      <c r="J4" s="163"/>
      <c r="K4" s="130"/>
      <c r="L4" s="130"/>
      <c r="M4" s="130"/>
      <c r="N4" s="130"/>
      <c r="O4" s="130"/>
      <c r="P4" s="255"/>
      <c r="R4" s="339"/>
      <c r="S4" s="220">
        <v>2.1284150663008689E-4</v>
      </c>
      <c r="T4" s="221">
        <v>3.7075617283950616E-3</v>
      </c>
      <c r="U4" s="222">
        <v>8.611111111111111E-2</v>
      </c>
      <c r="V4" s="227" t="s">
        <v>31</v>
      </c>
      <c r="W4" s="224" t="e">
        <v>#NUM!</v>
      </c>
      <c r="X4" s="227" t="s">
        <v>32</v>
      </c>
      <c r="Y4" s="226">
        <v>-3.7649959847449997E-4</v>
      </c>
      <c r="AA4" s="220" t="e">
        <v>#NUM!</v>
      </c>
      <c r="AB4" s="221" t="e">
        <v>#NUM!</v>
      </c>
      <c r="AC4" s="222" t="e">
        <v>#NUM!</v>
      </c>
      <c r="AF4" s="129">
        <f>_xll.qlCalendarAdvance(Calendar,AF3,"1d","mf",,Trigger)</f>
        <v>42137</v>
      </c>
      <c r="AG4" s="130">
        <f>_xll.qlDayCounterYearFraction(DayCounter,SettlementDate,AF4,,,Trigger)</f>
        <v>2.7777777777777779E-3</v>
      </c>
      <c r="AH4" s="126">
        <f t="shared" si="0"/>
        <v>-4.372253401639355E-3</v>
      </c>
      <c r="AI4" s="126" t="e">
        <f t="shared" si="1"/>
        <v>#NUM!</v>
      </c>
      <c r="AJ4" s="126" t="e">
        <f t="shared" si="2"/>
        <v>#NUM!</v>
      </c>
    </row>
    <row r="5" spans="1:36" ht="12" customHeight="1" x14ac:dyDescent="0.2">
      <c r="A5" s="210">
        <v>1</v>
      </c>
      <c r="B5" s="209">
        <f t="shared" ref="B5:B7" si="3">A5+SUBSTITUTE($D$9,"M","")</f>
        <v>2</v>
      </c>
      <c r="C5" s="254"/>
      <c r="D5" s="122"/>
      <c r="E5" s="122"/>
      <c r="F5" s="169"/>
      <c r="G5" s="169"/>
      <c r="H5" s="171"/>
      <c r="I5" s="123"/>
      <c r="J5" s="163"/>
      <c r="K5" s="130"/>
      <c r="L5" s="130"/>
      <c r="M5" s="130"/>
      <c r="N5" s="130"/>
      <c r="O5" s="130"/>
      <c r="P5" s="255"/>
      <c r="R5" s="339"/>
      <c r="S5" s="220">
        <v>2.1284150663008689E-4</v>
      </c>
      <c r="T5" s="221">
        <v>3.7075617283950616E-3</v>
      </c>
      <c r="U5" s="222">
        <v>8.611111111111111E-2</v>
      </c>
      <c r="V5" s="210"/>
      <c r="W5" s="224" t="e">
        <v>#NUM!</v>
      </c>
      <c r="X5" s="227"/>
      <c r="Y5" s="226">
        <v>-3.7649959847449997E-4</v>
      </c>
      <c r="AA5" s="220" t="e">
        <v>#NUM!</v>
      </c>
      <c r="AB5" s="221" t="e">
        <v>#NUM!</v>
      </c>
      <c r="AC5" s="222" t="e">
        <v>#NUM!</v>
      </c>
      <c r="AF5" s="129">
        <f>_xll.qlCalendarAdvance(Calendar,AF4,"1d","mf",,Trigger)</f>
        <v>42139</v>
      </c>
      <c r="AG5" s="130">
        <f>_xll.qlDayCounterYearFraction(DayCounter,SettlementDate,AF5,,,Trigger)</f>
        <v>8.3333333333333332E-3</v>
      </c>
      <c r="AH5" s="126">
        <f t="shared" si="0"/>
        <v>-4.372253401639355E-3</v>
      </c>
      <c r="AI5" s="126" t="e">
        <f t="shared" si="1"/>
        <v>#NUM!</v>
      </c>
      <c r="AJ5" s="126" t="e">
        <f t="shared" si="2"/>
        <v>#NUM!</v>
      </c>
    </row>
    <row r="6" spans="1:36" ht="12" customHeight="1" x14ac:dyDescent="0.2">
      <c r="A6" s="210">
        <v>2</v>
      </c>
      <c r="B6" s="209">
        <f t="shared" si="3"/>
        <v>3</v>
      </c>
      <c r="C6" s="254"/>
      <c r="D6" s="122"/>
      <c r="E6" s="122"/>
      <c r="F6" s="169"/>
      <c r="G6" s="169"/>
      <c r="H6" s="171"/>
      <c r="I6" s="123"/>
      <c r="J6" s="163"/>
      <c r="K6" s="130"/>
      <c r="L6" s="130"/>
      <c r="M6" s="130"/>
      <c r="N6" s="130"/>
      <c r="O6" s="130"/>
      <c r="P6" s="255"/>
      <c r="W6" s="228"/>
      <c r="X6" s="217"/>
      <c r="Y6" s="218"/>
      <c r="AF6" s="129">
        <f>_xll.qlCalendarAdvance(Calendar,AF5,"1d","mf",,Trigger)</f>
        <v>42142</v>
      </c>
      <c r="AG6" s="130">
        <f>_xll.qlDayCounterYearFraction(DayCounter,SettlementDate,AF6,,,Trigger)</f>
        <v>1.6666666666666666E-2</v>
      </c>
      <c r="AH6" s="126">
        <f t="shared" si="0"/>
        <v>-4.372253401639355E-3</v>
      </c>
      <c r="AI6" s="126" t="e">
        <f t="shared" si="1"/>
        <v>#NUM!</v>
      </c>
      <c r="AJ6" s="126" t="e">
        <f t="shared" si="2"/>
        <v>#NUM!</v>
      </c>
    </row>
    <row r="7" spans="1:36" ht="12" customHeight="1" x14ac:dyDescent="0.2">
      <c r="A7" s="210">
        <v>3</v>
      </c>
      <c r="B7" s="209">
        <f t="shared" si="3"/>
        <v>4</v>
      </c>
      <c r="C7" s="256"/>
      <c r="D7" s="241"/>
      <c r="E7" s="241"/>
      <c r="F7" s="257"/>
      <c r="G7" s="257"/>
      <c r="H7" s="258"/>
      <c r="I7" s="259"/>
      <c r="J7" s="260"/>
      <c r="K7" s="244"/>
      <c r="L7" s="244"/>
      <c r="M7" s="244"/>
      <c r="N7" s="244"/>
      <c r="O7" s="244"/>
      <c r="P7" s="261"/>
      <c r="W7" s="228"/>
      <c r="X7" s="217"/>
      <c r="Y7" s="218"/>
      <c r="AF7" s="129">
        <f>_xll.qlCalendarAdvance(Calendar,AF6,"1d","mf",,Trigger)</f>
        <v>42143</v>
      </c>
      <c r="AG7" s="130">
        <f>_xll.qlDayCounterYearFraction(DayCounter,SettlementDate,AF7,,,Trigger)</f>
        <v>1.9444444444444445E-2</v>
      </c>
      <c r="AH7" s="126">
        <f t="shared" si="0"/>
        <v>-4.372253401639355E-3</v>
      </c>
      <c r="AI7" s="126" t="e">
        <f t="shared" si="1"/>
        <v>#NUM!</v>
      </c>
      <c r="AJ7" s="126" t="e">
        <f t="shared" si="2"/>
        <v>#NUM!</v>
      </c>
    </row>
    <row r="8" spans="1:36" ht="12" customHeight="1" x14ac:dyDescent="0.2">
      <c r="C8" s="211"/>
      <c r="D8" s="212"/>
      <c r="E8" s="212"/>
      <c r="F8" s="212"/>
      <c r="G8" s="212"/>
      <c r="H8" s="212"/>
      <c r="I8" s="212"/>
      <c r="J8" s="213"/>
      <c r="K8" s="214"/>
      <c r="L8" s="214"/>
      <c r="M8" s="214"/>
      <c r="N8" s="214"/>
      <c r="O8" s="214"/>
      <c r="P8" s="215"/>
      <c r="W8" s="216" t="s">
        <v>83</v>
      </c>
      <c r="X8" s="217"/>
      <c r="Y8" s="218"/>
      <c r="AF8" s="129">
        <f>_xll.qlCalendarAdvance(Calendar,AF7,"1d","mf",,Trigger)</f>
        <v>42144</v>
      </c>
      <c r="AG8" s="130">
        <f>_xll.qlDayCounterYearFraction(DayCounter,SettlementDate,AF8,,,Trigger)</f>
        <v>2.2222222222222223E-2</v>
      </c>
      <c r="AH8" s="126">
        <f t="shared" si="0"/>
        <v>-4.372253401639355E-3</v>
      </c>
      <c r="AI8" s="126" t="e">
        <f t="shared" si="1"/>
        <v>#NUM!</v>
      </c>
      <c r="AJ8" s="126" t="e">
        <f t="shared" si="2"/>
        <v>#NUM!</v>
      </c>
    </row>
    <row r="9" spans="1:36" ht="12" customHeight="1" x14ac:dyDescent="0.2">
      <c r="C9" s="236" t="s">
        <v>116</v>
      </c>
      <c r="D9" s="250" t="s">
        <v>34</v>
      </c>
      <c r="R9" s="338" t="s">
        <v>79</v>
      </c>
      <c r="S9" s="229"/>
      <c r="T9" s="220">
        <f t="array" ref="T9:T10">_xll.ohFilter(N3:N7,P3:P7)</f>
        <v>3.7075617283950616E-3</v>
      </c>
      <c r="U9" s="222">
        <f t="array" ref="U9:U10">_xll.ohFilter(M3:M7,P3:P7)</f>
        <v>8.611111111111111E-2</v>
      </c>
      <c r="V9" s="340" t="s">
        <v>31</v>
      </c>
      <c r="W9" s="224" t="e">
        <f t="array" ref="W9:W10">MMULT(AA9:AB10,Y9:Y10)</f>
        <v>#NUM!</v>
      </c>
      <c r="X9" s="340" t="s">
        <v>32</v>
      </c>
      <c r="Y9" s="226">
        <f t="array" ref="Y9:Y10">_xll.ohFilter(J3:J7,P3:P7)</f>
        <v>-3.7649959847449997E-4</v>
      </c>
      <c r="AA9" s="220" t="e">
        <f t="array" ref="AA9:AB10">MINVERSE(T9:U10)</f>
        <v>#NUM!</v>
      </c>
      <c r="AB9" s="222" t="e">
        <v>#NUM!</v>
      </c>
      <c r="AF9" s="129">
        <f>_xll.qlCalendarAdvance(Calendar,AF8,"1d","mf",,Trigger)</f>
        <v>42145</v>
      </c>
      <c r="AG9" s="130">
        <f>_xll.qlDayCounterYearFraction(DayCounter,SettlementDate,AF9,,,Trigger)</f>
        <v>2.5000000000000001E-2</v>
      </c>
      <c r="AH9" s="126">
        <f t="shared" si="0"/>
        <v>-4.372253401639355E-3</v>
      </c>
      <c r="AI9" s="126" t="e">
        <f t="shared" si="1"/>
        <v>#NUM!</v>
      </c>
      <c r="AJ9" s="126" t="e">
        <f t="shared" si="2"/>
        <v>#NUM!</v>
      </c>
    </row>
    <row r="10" spans="1:36" ht="12" customHeight="1" x14ac:dyDescent="0.2">
      <c r="C10" s="236" t="s">
        <v>91</v>
      </c>
      <c r="D10" s="250" t="str">
        <f>PROPER(Currency)&amp;IborType&amp;D9</f>
        <v>ChfLibor1M</v>
      </c>
      <c r="R10" s="338"/>
      <c r="S10" s="229"/>
      <c r="T10" s="220">
        <v>3.7075617283950616E-3</v>
      </c>
      <c r="U10" s="222">
        <v>8.611111111111111E-2</v>
      </c>
      <c r="V10" s="340"/>
      <c r="W10" s="224" t="e">
        <v>#NUM!</v>
      </c>
      <c r="X10" s="340"/>
      <c r="Y10" s="226">
        <v>-3.7649959847449997E-4</v>
      </c>
      <c r="AA10" s="220" t="e">
        <v>#NUM!</v>
      </c>
      <c r="AB10" s="222" t="e">
        <v>#NUM!</v>
      </c>
      <c r="AF10" s="129">
        <f>_xll.qlCalendarAdvance(Calendar,AF9,"1d","mf",,Trigger)</f>
        <v>42146</v>
      </c>
      <c r="AG10" s="130">
        <f>_xll.qlDayCounterYearFraction(DayCounter,SettlementDate,AF10,,,Trigger)</f>
        <v>2.7777777777777776E-2</v>
      </c>
      <c r="AH10" s="126">
        <f t="shared" si="0"/>
        <v>-4.372253401639355E-3</v>
      </c>
      <c r="AI10" s="126" t="e">
        <f t="shared" si="1"/>
        <v>#NUM!</v>
      </c>
      <c r="AJ10" s="126" t="e">
        <f t="shared" si="2"/>
        <v>#NUM!</v>
      </c>
    </row>
    <row r="11" spans="1:36" ht="12" customHeight="1" x14ac:dyDescent="0.2">
      <c r="C11" s="236" t="s">
        <v>110</v>
      </c>
      <c r="D11" s="251" t="s">
        <v>71</v>
      </c>
      <c r="W11" s="228"/>
      <c r="X11" s="217"/>
      <c r="Y11" s="218"/>
      <c r="AF11" s="129">
        <f>_xll.qlCalendarAdvance(Calendar,AF10,"1d","mf",,Trigger)</f>
        <v>42150</v>
      </c>
      <c r="AG11" s="130">
        <f>_xll.qlDayCounterYearFraction(DayCounter,SettlementDate,AF11,,,Trigger)</f>
        <v>3.888888888888889E-2</v>
      </c>
      <c r="AH11" s="126">
        <f t="shared" si="0"/>
        <v>-4.372253401639355E-3</v>
      </c>
      <c r="AI11" s="126" t="e">
        <f t="shared" si="1"/>
        <v>#NUM!</v>
      </c>
      <c r="AJ11" s="126" t="e">
        <f t="shared" si="2"/>
        <v>#NUM!</v>
      </c>
    </row>
    <row r="12" spans="1:36" ht="12" customHeight="1" x14ac:dyDescent="0.2">
      <c r="C12" s="236" t="s">
        <v>109</v>
      </c>
      <c r="D12" s="250" t="s">
        <v>113</v>
      </c>
      <c r="W12" s="219" t="s">
        <v>30</v>
      </c>
      <c r="X12" s="217"/>
      <c r="Y12" s="218"/>
      <c r="AF12" s="129">
        <f>_xll.qlCalendarAdvance(Calendar,AF11,"1d","mf",,Trigger)</f>
        <v>42151</v>
      </c>
      <c r="AG12" s="130">
        <f>_xll.qlDayCounterYearFraction(DayCounter,SettlementDate,AF12,,,Trigger)</f>
        <v>4.1666666666666664E-2</v>
      </c>
      <c r="AH12" s="126">
        <f t="shared" si="0"/>
        <v>-4.372253401639355E-3</v>
      </c>
      <c r="AI12" s="126" t="e">
        <f t="shared" si="1"/>
        <v>#NUM!</v>
      </c>
      <c r="AJ12" s="126" t="e">
        <f t="shared" si="2"/>
        <v>#NUM!</v>
      </c>
    </row>
    <row r="13" spans="1:36" ht="12" customHeight="1" x14ac:dyDescent="0.2">
      <c r="N13" s="248" t="str">
        <f>"Synthetic Deposits "&amp;D9</f>
        <v>Synthetic Deposits 1M</v>
      </c>
      <c r="O13" s="248"/>
      <c r="P13" s="262"/>
      <c r="R13" s="230" t="s">
        <v>80</v>
      </c>
      <c r="U13" s="231">
        <f t="array" ref="U13">_xll.ohFilter(M3:M7,P3:P7)</f>
        <v>8.611111111111111E-2</v>
      </c>
      <c r="V13" s="230" t="s">
        <v>31</v>
      </c>
      <c r="W13" s="224">
        <f>MMULT(AA13,Y13)</f>
        <v>-4.372253401639355E-3</v>
      </c>
      <c r="X13" s="230" t="s">
        <v>32</v>
      </c>
      <c r="Y13" s="226">
        <f t="array" ref="Y13">_xll.ohFilter(J3:J7,P3:P7)</f>
        <v>-3.7649959847449997E-4</v>
      </c>
      <c r="AA13" s="231">
        <f>MINVERSE(U13)</f>
        <v>11.612903225806452</v>
      </c>
      <c r="AF13" s="129">
        <f>_xll.qlCalendarAdvance(Calendar,AF12,"1d","mf",,Trigger)</f>
        <v>42152</v>
      </c>
      <c r="AG13" s="130">
        <f>_xll.qlDayCounterYearFraction(DayCounter,SettlementDate,AF13,,,Trigger)</f>
        <v>4.4444444444444446E-2</v>
      </c>
      <c r="AH13" s="126">
        <f t="shared" si="0"/>
        <v>-4.372253401639355E-3</v>
      </c>
      <c r="AI13" s="126" t="e">
        <f t="shared" si="1"/>
        <v>#NUM!</v>
      </c>
      <c r="AJ13" s="126" t="e">
        <f t="shared" si="2"/>
        <v>#NUM!</v>
      </c>
    </row>
    <row r="14" spans="1:36" ht="12" customHeight="1" x14ac:dyDescent="0.2">
      <c r="C14" s="236" t="s">
        <v>87</v>
      </c>
      <c r="D14" s="236" t="s">
        <v>68</v>
      </c>
      <c r="E14" s="236" t="s">
        <v>69</v>
      </c>
      <c r="F14" s="237"/>
      <c r="G14" s="237"/>
      <c r="H14" s="237"/>
      <c r="I14" s="237"/>
      <c r="J14" s="238" t="s">
        <v>103</v>
      </c>
      <c r="K14" s="238" t="s">
        <v>104</v>
      </c>
      <c r="L14" s="236" t="s">
        <v>105</v>
      </c>
      <c r="M14" s="238" t="s">
        <v>106</v>
      </c>
      <c r="N14" s="249" t="s">
        <v>80</v>
      </c>
      <c r="O14" s="249" t="s">
        <v>79</v>
      </c>
      <c r="P14" s="249" t="s">
        <v>97</v>
      </c>
      <c r="AF14" s="129">
        <f>_xll.qlCalendarAdvance(Calendar,AF13,"1d","mf",,Trigger)</f>
        <v>42153</v>
      </c>
      <c r="AG14" s="130">
        <f>_xll.qlDayCounterYearFraction(DayCounter,SettlementDate,AF14,,,Trigger)</f>
        <v>4.7222222222222221E-2</v>
      </c>
      <c r="AH14" s="126">
        <f t="shared" si="0"/>
        <v>-4.372253401639355E-3</v>
      </c>
      <c r="AI14" s="126" t="e">
        <f t="shared" si="1"/>
        <v>#NUM!</v>
      </c>
      <c r="AJ14" s="126" t="e">
        <f t="shared" si="2"/>
        <v>#NUM!</v>
      </c>
    </row>
    <row r="15" spans="1:36" ht="12" customHeight="1" x14ac:dyDescent="0.2">
      <c r="C15" s="239" t="s">
        <v>37</v>
      </c>
      <c r="D15" s="127">
        <f t="shared" ref="D15:D19" si="4">SettlementDate</f>
        <v>42136</v>
      </c>
      <c r="E15" s="128">
        <f>_xll.qlCalendarAdvance(Calendar,SettlementDate,C15,"Following",,Trigger)</f>
        <v>42137</v>
      </c>
      <c r="F15" s="124"/>
      <c r="G15" s="124"/>
      <c r="H15" s="124"/>
      <c r="I15" s="124"/>
      <c r="J15" s="149">
        <f>_xll.qlDayCounterYearFraction(DayCounter,D15,E15,,,Trigger)</f>
        <v>2.7777777777777779E-3</v>
      </c>
      <c r="K15" s="144">
        <f>_xll.qlYieldTSDiscount(Discounting,D15,,AllTriggers)</f>
        <v>1.0000180558815646</v>
      </c>
      <c r="L15" s="160">
        <f>_xll.qlYieldTSDiscount(Discounting,E15,,AllTriggers)</f>
        <v>1.0000353794824706</v>
      </c>
      <c r="M15" s="150">
        <f>(K15/L15-1)/J15</f>
        <v>-6.2362756899725369E-3</v>
      </c>
      <c r="N15" s="126">
        <f>((1+M15*J15)*EXP($W$13*J15)-1)/J15</f>
        <v>-1.0608426800886583E-2</v>
      </c>
      <c r="O15" s="126" t="e">
        <f>((1+J15*M15)*EXP($W$10*J15+0.5*$W$9*J15^2)-1)/J15</f>
        <v>#NUM!</v>
      </c>
      <c r="P15" s="126" t="e">
        <f t="shared" ref="P15:P19" si="5">((1+J15*M15)*EXP($W$5*J15+0.5*$W$4*J15^2+1/3*$W$3*J15^3)-1)/J15</f>
        <v>#NUM!</v>
      </c>
      <c r="AF15" s="129">
        <f>_xll.qlCalendarAdvance(Calendar,AF14,"1d","mf",,Trigger)</f>
        <v>42156</v>
      </c>
      <c r="AG15" s="130">
        <f>_xll.qlDayCounterYearFraction(DayCounter,SettlementDate,AF15,,,Trigger)</f>
        <v>5.5555555555555552E-2</v>
      </c>
      <c r="AH15" s="126">
        <f t="shared" si="0"/>
        <v>-4.372253401639355E-3</v>
      </c>
      <c r="AI15" s="126" t="e">
        <f t="shared" si="1"/>
        <v>#NUM!</v>
      </c>
      <c r="AJ15" s="126" t="e">
        <f t="shared" si="2"/>
        <v>#NUM!</v>
      </c>
    </row>
    <row r="16" spans="1:36" ht="12" customHeight="1" x14ac:dyDescent="0.2">
      <c r="C16" s="190" t="s">
        <v>38</v>
      </c>
      <c r="D16" s="122">
        <f>SettlementDate</f>
        <v>42136</v>
      </c>
      <c r="E16" s="129">
        <f>_xll.qlCalendarAdvance(Calendar,SettlementDate,C16,"Following",,Trigger)</f>
        <v>42143</v>
      </c>
      <c r="F16" s="124"/>
      <c r="G16" s="124"/>
      <c r="H16" s="124"/>
      <c r="I16" s="124"/>
      <c r="J16" s="130">
        <f>_xll.qlDayCounterYearFraction(DayCounter,D16,E16,,,Trigger)</f>
        <v>1.9444444444444445E-2</v>
      </c>
      <c r="K16" s="145">
        <f>_xll.qlYieldTSDiscount(Discounting,D16,,AllTriggers)</f>
        <v>1.0000180558815646</v>
      </c>
      <c r="L16" s="161">
        <f>_xll.qlYieldTSDiscount(Discounting,E16,,AllTriggers)</f>
        <v>1.0001229826054847</v>
      </c>
      <c r="M16" s="150">
        <f t="shared" ref="M16:M19" si="6">(K16/L16-1)/J16</f>
        <v>-5.3955679548873493E-3</v>
      </c>
      <c r="N16" s="126">
        <f t="shared" ref="N16:N19" si="7">((1+M16*J16)*EXP($W$13*J16)-1)/J16</f>
        <v>-9.7671768156480446E-3</v>
      </c>
      <c r="O16" s="126" t="e">
        <f t="shared" ref="O16:O19" si="8">((1+J16*M16)*EXP($W$10*J16+0.5*$W$9*J16^2)-1)/J16</f>
        <v>#NUM!</v>
      </c>
      <c r="P16" s="126" t="e">
        <f t="shared" si="5"/>
        <v>#NUM!</v>
      </c>
      <c r="AF16" s="129">
        <f>_xll.qlCalendarAdvance(Calendar,AF15,"1d","mf",,Trigger)</f>
        <v>42157</v>
      </c>
      <c r="AG16" s="130">
        <f>_xll.qlDayCounterYearFraction(DayCounter,SettlementDate,AF16,,,Trigger)</f>
        <v>5.8333333333333334E-2</v>
      </c>
      <c r="AH16" s="126">
        <f t="shared" si="0"/>
        <v>-4.372253401639355E-3</v>
      </c>
      <c r="AI16" s="126" t="e">
        <f t="shared" si="1"/>
        <v>#NUM!</v>
      </c>
      <c r="AJ16" s="126" t="e">
        <f t="shared" si="2"/>
        <v>#NUM!</v>
      </c>
    </row>
    <row r="17" spans="3:36" ht="12" customHeight="1" x14ac:dyDescent="0.2">
      <c r="C17" s="190" t="s">
        <v>39</v>
      </c>
      <c r="D17" s="122">
        <f t="shared" si="4"/>
        <v>42136</v>
      </c>
      <c r="E17" s="129">
        <f>_xll.qlCalendarAdvance(Calendar,SettlementDate,C17,"Following",,Trigger)</f>
        <v>42150</v>
      </c>
      <c r="F17" s="124"/>
      <c r="G17" s="124"/>
      <c r="H17" s="124"/>
      <c r="I17" s="124"/>
      <c r="J17" s="130">
        <f>_xll.qlDayCounterYearFraction(DayCounter,D17,E17,,,Trigger)</f>
        <v>3.888888888888889E-2</v>
      </c>
      <c r="K17" s="145">
        <f>_xll.qlYieldTSDiscount(Discounting,D17,,AllTriggers)</f>
        <v>1.0000180558815646</v>
      </c>
      <c r="L17" s="161">
        <f>_xll.qlYieldTSDiscount(Discounting,E17,,AllTriggers)</f>
        <v>1.0001984647086966</v>
      </c>
      <c r="M17" s="150">
        <f t="shared" si="6"/>
        <v>-4.6381636144616446E-3</v>
      </c>
      <c r="N17" s="126">
        <f t="shared" si="7"/>
        <v>-9.0092567559550488E-3</v>
      </c>
      <c r="O17" s="126" t="e">
        <f t="shared" si="8"/>
        <v>#NUM!</v>
      </c>
      <c r="P17" s="126" t="e">
        <f t="shared" si="5"/>
        <v>#NUM!</v>
      </c>
      <c r="AF17" s="129">
        <f>_xll.qlCalendarAdvance(Calendar,AF16,"1d","mf",,Trigger)</f>
        <v>42158</v>
      </c>
      <c r="AG17" s="130">
        <f>_xll.qlDayCounterYearFraction(DayCounter,SettlementDate,AF17,,,Trigger)</f>
        <v>6.1111111111111109E-2</v>
      </c>
      <c r="AH17" s="126">
        <f t="shared" si="0"/>
        <v>-4.372253401639355E-3</v>
      </c>
      <c r="AI17" s="126" t="e">
        <f t="shared" si="1"/>
        <v>#NUM!</v>
      </c>
      <c r="AJ17" s="126" t="e">
        <f t="shared" si="2"/>
        <v>#NUM!</v>
      </c>
    </row>
    <row r="18" spans="3:36" ht="12" customHeight="1" x14ac:dyDescent="0.2">
      <c r="C18" s="190" t="s">
        <v>40</v>
      </c>
      <c r="D18" s="122">
        <f t="shared" si="4"/>
        <v>42136</v>
      </c>
      <c r="E18" s="129">
        <f>_xll.qlCalendarAdvance(Calendar,SettlementDate,C18,"Following",,Trigger)</f>
        <v>42157</v>
      </c>
      <c r="F18" s="124"/>
      <c r="G18" s="124"/>
      <c r="H18" s="124"/>
      <c r="I18" s="124"/>
      <c r="J18" s="130">
        <f>_xll.qlDayCounterYearFraction(DayCounter,D18,E18,,,Trigger)</f>
        <v>5.8333333333333334E-2</v>
      </c>
      <c r="K18" s="145">
        <f>_xll.qlYieldTSDiscount(Discounting,D18,,AllTriggers)</f>
        <v>1.0000180558815646</v>
      </c>
      <c r="L18" s="161">
        <f>_xll.qlYieldTSDiscount(Discounting,E18,,AllTriggers)</f>
        <v>1.0002585262077883</v>
      </c>
      <c r="M18" s="150">
        <f t="shared" si="6"/>
        <v>-4.1212829898868665E-3</v>
      </c>
      <c r="N18" s="126">
        <f t="shared" si="7"/>
        <v>-8.4919278800052057E-3</v>
      </c>
      <c r="O18" s="126" t="e">
        <f t="shared" si="8"/>
        <v>#NUM!</v>
      </c>
      <c r="P18" s="126" t="e">
        <f t="shared" si="5"/>
        <v>#NUM!</v>
      </c>
      <c r="AF18" s="129">
        <f>_xll.qlCalendarAdvance(Calendar,AF17,"1d","mf",,Trigger)</f>
        <v>42159</v>
      </c>
      <c r="AG18" s="130">
        <f>_xll.qlDayCounterYearFraction(DayCounter,SettlementDate,AF18,,,Trigger)</f>
        <v>6.3888888888888884E-2</v>
      </c>
      <c r="AH18" s="126">
        <f t="shared" si="0"/>
        <v>-4.372253401639355E-3</v>
      </c>
      <c r="AI18" s="126" t="e">
        <f t="shared" si="1"/>
        <v>#NUM!</v>
      </c>
      <c r="AJ18" s="126" t="e">
        <f t="shared" si="2"/>
        <v>#NUM!</v>
      </c>
    </row>
    <row r="19" spans="3:36" ht="12" customHeight="1" x14ac:dyDescent="0.2">
      <c r="C19" s="240" t="s">
        <v>34</v>
      </c>
      <c r="D19" s="241">
        <f t="shared" si="4"/>
        <v>42136</v>
      </c>
      <c r="E19" s="242">
        <f>_xll.qlCalendarAdvance(Calendar,SettlementDate,C19,"mf",TRUE,Trigger)</f>
        <v>42167</v>
      </c>
      <c r="F19" s="243"/>
      <c r="G19" s="243"/>
      <c r="H19" s="243"/>
      <c r="I19" s="243"/>
      <c r="J19" s="244">
        <f>_xll.qlDayCounterYearFraction(DayCounter,D19,E19,,,Trigger)</f>
        <v>8.611111111111111E-2</v>
      </c>
      <c r="K19" s="245">
        <f>_xll.qlYieldTSDiscount(Discounting,D19,,AllTriggers)</f>
        <v>1.0000180558815646</v>
      </c>
      <c r="L19" s="246">
        <f>_xll.qlYieldTSDiscount(Discounting,E19,,AllTriggers)</f>
        <v>1.0003453911234446</v>
      </c>
      <c r="M19" s="247">
        <f t="shared" si="6"/>
        <v>-3.8000000000790448E-3</v>
      </c>
      <c r="N19" s="132">
        <f t="shared" si="7"/>
        <v>-8.1700000000005327E-3</v>
      </c>
      <c r="O19" s="132" t="e">
        <f t="shared" si="8"/>
        <v>#NUM!</v>
      </c>
      <c r="P19" s="132" t="e">
        <f t="shared" si="5"/>
        <v>#NUM!</v>
      </c>
      <c r="AF19" s="129">
        <f>_xll.qlCalendarAdvance(Calendar,AF18,"1d","mf",,Trigger)</f>
        <v>42160</v>
      </c>
      <c r="AG19" s="130">
        <f>_xll.qlDayCounterYearFraction(DayCounter,SettlementDate,AF19,,,Trigger)</f>
        <v>6.6666666666666666E-2</v>
      </c>
      <c r="AH19" s="126">
        <f t="shared" si="0"/>
        <v>-4.372253401639355E-3</v>
      </c>
      <c r="AI19" s="126" t="e">
        <f t="shared" si="1"/>
        <v>#NUM!</v>
      </c>
      <c r="AJ19" s="126" t="e">
        <f t="shared" si="2"/>
        <v>#NUM!</v>
      </c>
    </row>
    <row r="20" spans="3:36" ht="12" customHeight="1" x14ac:dyDescent="0.2">
      <c r="AF20" s="129">
        <f>_xll.qlCalendarAdvance(Calendar,AF19,"1d","mf",,Trigger)</f>
        <v>42163</v>
      </c>
      <c r="AG20" s="130">
        <f>_xll.qlDayCounterYearFraction(DayCounter,SettlementDate,AF20,,,Trigger)</f>
        <v>7.4999999999999997E-2</v>
      </c>
      <c r="AH20" s="126">
        <f t="shared" si="0"/>
        <v>-4.372253401639355E-3</v>
      </c>
      <c r="AI20" s="126" t="e">
        <f t="shared" si="1"/>
        <v>#NUM!</v>
      </c>
      <c r="AJ20" s="126" t="e">
        <f t="shared" si="2"/>
        <v>#NUM!</v>
      </c>
    </row>
    <row r="21" spans="3:36" ht="12" customHeight="1" x14ac:dyDescent="0.2">
      <c r="C21" s="236" t="s">
        <v>93</v>
      </c>
      <c r="AF21" s="129">
        <f>_xll.qlCalendarAdvance(Calendar,AF20,"1d","mf",,Trigger)</f>
        <v>42164</v>
      </c>
      <c r="AG21" s="130">
        <f>_xll.qlDayCounterYearFraction(DayCounter,SettlementDate,AF21,,,Trigger)</f>
        <v>7.7777777777777779E-2</v>
      </c>
      <c r="AH21" s="126">
        <f t="shared" si="0"/>
        <v>-4.372253401639355E-3</v>
      </c>
      <c r="AI21" s="126" t="e">
        <f t="shared" si="1"/>
        <v>#NUM!</v>
      </c>
      <c r="AJ21" s="126" t="e">
        <f t="shared" si="2"/>
        <v>#NUM!</v>
      </c>
    </row>
    <row r="22" spans="3:36" ht="12" customHeight="1" x14ac:dyDescent="0.2">
      <c r="C22" s="131" t="s">
        <v>80</v>
      </c>
      <c r="AF22" s="129">
        <f>_xll.qlCalendarAdvance(Calendar,AF21,"1d","mf",,Trigger)</f>
        <v>42165</v>
      </c>
      <c r="AG22" s="130">
        <f>_xll.qlDayCounterYearFraction(DayCounter,SettlementDate,AF22,,,Trigger)</f>
        <v>8.0555555555555561E-2</v>
      </c>
      <c r="AH22" s="126">
        <f t="shared" si="0"/>
        <v>-4.372253401639355E-3</v>
      </c>
      <c r="AI22" s="126" t="e">
        <f t="shared" si="1"/>
        <v>#NUM!</v>
      </c>
      <c r="AJ22" s="126" t="e">
        <f t="shared" si="2"/>
        <v>#NUM!</v>
      </c>
    </row>
    <row r="23" spans="3:36" ht="12" customHeight="1" x14ac:dyDescent="0.2">
      <c r="C23" s="125">
        <f>IF($C$22="FLAT",N15,IF($C$22="linear",O15,P15))</f>
        <v>-1.0608426800886583E-2</v>
      </c>
      <c r="AF23" s="242">
        <f>_xll.qlCalendarAdvance(Calendar,AF22,"1d","mf",,Trigger)</f>
        <v>42166</v>
      </c>
      <c r="AG23" s="244">
        <f>_xll.qlDayCounterYearFraction(DayCounter,SettlementDate,AF23,,,Trigger)</f>
        <v>8.3333333333333329E-2</v>
      </c>
      <c r="AH23" s="132">
        <f t="shared" si="0"/>
        <v>-4.372253401639355E-3</v>
      </c>
      <c r="AI23" s="132" t="e">
        <f t="shared" si="1"/>
        <v>#NUM!</v>
      </c>
      <c r="AJ23" s="132" t="e">
        <f t="shared" si="2"/>
        <v>#NUM!</v>
      </c>
    </row>
    <row r="24" spans="3:36" ht="12" customHeight="1" x14ac:dyDescent="0.2">
      <c r="C24" s="126">
        <f>IF($C$22="FLAT",N16,IF($C$22="linear",O16,P16))</f>
        <v>-9.7671768156480446E-3</v>
      </c>
      <c r="AF24" s="235"/>
      <c r="AG24" s="214"/>
      <c r="AH24" s="233"/>
      <c r="AI24" s="233"/>
      <c r="AJ24" s="233"/>
    </row>
    <row r="25" spans="3:36" ht="12" customHeight="1" x14ac:dyDescent="0.2">
      <c r="C25" s="126">
        <f>IF($C$22="FLAT",N17,IF($C$22="linear",O17,P17))</f>
        <v>-9.0092567559550488E-3</v>
      </c>
      <c r="AF25" s="235"/>
      <c r="AG25" s="214"/>
      <c r="AH25" s="233"/>
      <c r="AI25" s="233"/>
      <c r="AJ25" s="233"/>
    </row>
    <row r="26" spans="3:36" ht="12" customHeight="1" x14ac:dyDescent="0.2">
      <c r="C26" s="126">
        <f>IF($C$22="FLAT",N18,IF($C$22="linear",O18,P18))</f>
        <v>-8.4919278800052057E-3</v>
      </c>
      <c r="AF26" s="235"/>
      <c r="AG26" s="214"/>
      <c r="AH26" s="233"/>
      <c r="AI26" s="233"/>
      <c r="AJ26" s="233"/>
    </row>
    <row r="27" spans="3:36" ht="12" customHeight="1" x14ac:dyDescent="0.2">
      <c r="C27" s="132">
        <f>IF($C$22="FLAT",N19,IF($C$22="linear",O19,P19))</f>
        <v>-8.1700000000005327E-3</v>
      </c>
      <c r="AF27" s="235"/>
      <c r="AG27" s="214"/>
      <c r="AH27" s="233"/>
      <c r="AI27" s="233"/>
      <c r="AJ27" s="233"/>
    </row>
    <row r="28" spans="3:36" ht="12" customHeight="1" x14ac:dyDescent="0.2">
      <c r="AF28" s="235"/>
      <c r="AG28" s="214"/>
      <c r="AH28" s="233"/>
      <c r="AI28" s="233"/>
      <c r="AJ28" s="233"/>
    </row>
    <row r="29" spans="3:36" ht="12" customHeight="1" x14ac:dyDescent="0.2">
      <c r="AF29" s="235"/>
      <c r="AG29" s="214"/>
      <c r="AH29" s="233"/>
      <c r="AI29" s="233"/>
      <c r="AJ29" s="233"/>
    </row>
    <row r="30" spans="3:36" ht="12" customHeight="1" x14ac:dyDescent="0.2">
      <c r="AF30" s="235"/>
      <c r="AG30" s="214"/>
      <c r="AH30" s="233"/>
      <c r="AI30" s="233"/>
      <c r="AJ30" s="233"/>
    </row>
    <row r="31" spans="3:36" ht="12" customHeight="1" x14ac:dyDescent="0.2">
      <c r="AF31" s="235"/>
      <c r="AG31" s="214"/>
      <c r="AH31" s="233"/>
      <c r="AI31" s="233"/>
      <c r="AJ31" s="233"/>
    </row>
    <row r="32" spans="3:36" ht="12" customHeight="1" x14ac:dyDescent="0.2">
      <c r="AF32" s="235"/>
      <c r="AG32" s="214"/>
      <c r="AH32" s="233"/>
      <c r="AI32" s="233"/>
      <c r="AJ32" s="233"/>
    </row>
    <row r="33" spans="13:36" x14ac:dyDescent="0.2">
      <c r="AF33" s="235"/>
      <c r="AG33" s="214"/>
      <c r="AH33" s="233"/>
      <c r="AI33" s="233"/>
      <c r="AJ33" s="233"/>
    </row>
    <row r="34" spans="13:36" x14ac:dyDescent="0.2">
      <c r="AF34" s="235"/>
      <c r="AG34" s="214"/>
      <c r="AH34" s="233"/>
      <c r="AI34" s="233"/>
      <c r="AJ34" s="233"/>
    </row>
    <row r="35" spans="13:36" x14ac:dyDescent="0.2">
      <c r="AF35" s="235"/>
      <c r="AG35" s="214"/>
      <c r="AH35" s="233"/>
      <c r="AI35" s="233"/>
      <c r="AJ35" s="233"/>
    </row>
    <row r="36" spans="13:36" x14ac:dyDescent="0.2">
      <c r="AF36" s="235"/>
      <c r="AG36" s="214"/>
      <c r="AH36" s="233"/>
      <c r="AI36" s="233"/>
      <c r="AJ36" s="233"/>
    </row>
    <row r="37" spans="13:36" x14ac:dyDescent="0.2">
      <c r="AF37" s="235"/>
      <c r="AG37" s="214"/>
      <c r="AH37" s="233"/>
      <c r="AI37" s="233"/>
      <c r="AJ37" s="233"/>
    </row>
    <row r="38" spans="13:36" x14ac:dyDescent="0.2">
      <c r="AF38" s="235"/>
      <c r="AG38" s="214"/>
      <c r="AH38" s="233"/>
      <c r="AI38" s="233"/>
      <c r="AJ38" s="233"/>
    </row>
    <row r="39" spans="13:36" x14ac:dyDescent="0.2">
      <c r="M39" s="233"/>
      <c r="N39" s="233"/>
      <c r="AF39" s="235"/>
      <c r="AG39" s="214"/>
      <c r="AH39" s="233"/>
      <c r="AI39" s="233"/>
      <c r="AJ39" s="233"/>
    </row>
    <row r="40" spans="13:36" x14ac:dyDescent="0.2">
      <c r="AF40" s="235"/>
      <c r="AG40" s="214"/>
      <c r="AH40" s="233"/>
      <c r="AI40" s="233"/>
      <c r="AJ40" s="233"/>
    </row>
    <row r="41" spans="13:36" x14ac:dyDescent="0.2">
      <c r="AF41" s="235"/>
      <c r="AG41" s="214"/>
      <c r="AH41" s="233"/>
      <c r="AI41" s="233"/>
      <c r="AJ41" s="233"/>
    </row>
    <row r="42" spans="13:36" x14ac:dyDescent="0.2">
      <c r="AF42" s="235"/>
      <c r="AG42" s="214"/>
      <c r="AH42" s="233"/>
      <c r="AI42" s="233"/>
      <c r="AJ42" s="233"/>
    </row>
    <row r="43" spans="13:36" ht="11.25" customHeight="1" x14ac:dyDescent="0.2">
      <c r="AF43" s="235"/>
      <c r="AG43" s="214"/>
      <c r="AH43" s="233"/>
      <c r="AI43" s="233"/>
      <c r="AJ43" s="233"/>
    </row>
    <row r="44" spans="13:36" x14ac:dyDescent="0.2">
      <c r="Q44" s="232"/>
      <c r="AF44" s="235"/>
      <c r="AG44" s="214"/>
      <c r="AH44" s="233"/>
      <c r="AI44" s="233"/>
      <c r="AJ44" s="233"/>
    </row>
    <row r="45" spans="13:36" x14ac:dyDescent="0.2">
      <c r="Q45" s="232"/>
      <c r="AF45" s="235"/>
      <c r="AG45" s="214"/>
      <c r="AH45" s="233"/>
      <c r="AI45" s="233"/>
      <c r="AJ45" s="233"/>
    </row>
    <row r="46" spans="13:36" x14ac:dyDescent="0.2">
      <c r="Q46" s="232"/>
      <c r="AF46" s="235"/>
      <c r="AG46" s="214"/>
      <c r="AH46" s="233"/>
      <c r="AI46" s="233"/>
      <c r="AJ46" s="233"/>
    </row>
    <row r="47" spans="13:36" x14ac:dyDescent="0.2">
      <c r="Q47" s="232"/>
      <c r="AF47" s="235"/>
      <c r="AG47" s="214"/>
      <c r="AH47" s="233"/>
      <c r="AI47" s="233"/>
      <c r="AJ47" s="233"/>
    </row>
    <row r="48" spans="13:36" x14ac:dyDescent="0.2">
      <c r="Q48" s="232"/>
      <c r="AF48" s="235"/>
      <c r="AG48" s="214"/>
      <c r="AH48" s="233"/>
      <c r="AI48" s="233"/>
      <c r="AJ48" s="233"/>
    </row>
    <row r="49" spans="13:36" x14ac:dyDescent="0.2">
      <c r="AF49" s="235"/>
      <c r="AG49" s="214"/>
      <c r="AH49" s="233"/>
      <c r="AI49" s="233"/>
      <c r="AJ49" s="233"/>
    </row>
    <row r="50" spans="13:36" x14ac:dyDescent="0.2">
      <c r="AF50" s="235"/>
      <c r="AG50" s="214"/>
      <c r="AH50" s="233"/>
      <c r="AI50" s="233"/>
      <c r="AJ50" s="233"/>
    </row>
    <row r="51" spans="13:36" x14ac:dyDescent="0.2">
      <c r="AF51" s="235"/>
      <c r="AG51" s="214"/>
      <c r="AH51" s="233"/>
      <c r="AI51" s="233"/>
      <c r="AJ51" s="233"/>
    </row>
    <row r="52" spans="13:36" x14ac:dyDescent="0.2">
      <c r="AF52" s="235"/>
      <c r="AG52" s="214"/>
      <c r="AH52" s="233"/>
      <c r="AI52" s="233"/>
      <c r="AJ52" s="233"/>
    </row>
    <row r="53" spans="13:36" x14ac:dyDescent="0.2">
      <c r="AF53" s="235"/>
      <c r="AG53" s="214"/>
      <c r="AH53" s="233"/>
      <c r="AI53" s="233"/>
      <c r="AJ53" s="233"/>
    </row>
    <row r="54" spans="13:36" x14ac:dyDescent="0.2">
      <c r="AF54" s="235"/>
      <c r="AG54" s="214"/>
      <c r="AH54" s="233"/>
      <c r="AI54" s="233"/>
      <c r="AJ54" s="233"/>
    </row>
    <row r="55" spans="13:36" x14ac:dyDescent="0.2">
      <c r="AF55" s="235"/>
      <c r="AG55" s="214"/>
      <c r="AH55" s="233"/>
      <c r="AI55" s="233"/>
      <c r="AJ55" s="233"/>
    </row>
    <row r="56" spans="13:36" x14ac:dyDescent="0.2">
      <c r="AF56" s="235"/>
      <c r="AG56" s="214"/>
      <c r="AH56" s="233"/>
      <c r="AI56" s="233"/>
      <c r="AJ56" s="233"/>
    </row>
    <row r="57" spans="13:36" x14ac:dyDescent="0.2">
      <c r="AF57" s="235"/>
      <c r="AG57" s="214"/>
      <c r="AH57" s="233"/>
      <c r="AI57" s="233"/>
      <c r="AJ57" s="233"/>
    </row>
    <row r="58" spans="13:36" x14ac:dyDescent="0.2">
      <c r="M58" s="233"/>
      <c r="AF58" s="235"/>
      <c r="AG58" s="214"/>
      <c r="AH58" s="233"/>
      <c r="AI58" s="233"/>
      <c r="AJ58" s="233"/>
    </row>
    <row r="59" spans="13:36" x14ac:dyDescent="0.2">
      <c r="M59" s="233"/>
      <c r="AF59" s="235"/>
      <c r="AG59" s="214"/>
      <c r="AH59" s="233"/>
      <c r="AI59" s="233"/>
      <c r="AJ59" s="233"/>
    </row>
    <row r="60" spans="13:36" x14ac:dyDescent="0.2">
      <c r="M60" s="233"/>
      <c r="AF60" s="235"/>
      <c r="AG60" s="214"/>
      <c r="AH60" s="233"/>
      <c r="AI60" s="233"/>
      <c r="AJ60" s="233"/>
    </row>
    <row r="61" spans="13:36" x14ac:dyDescent="0.2">
      <c r="M61" s="233"/>
      <c r="AF61" s="235"/>
      <c r="AG61" s="214"/>
      <c r="AH61" s="233"/>
      <c r="AI61" s="233"/>
      <c r="AJ61" s="233"/>
    </row>
    <row r="62" spans="13:36" x14ac:dyDescent="0.2">
      <c r="M62" s="233"/>
      <c r="AF62" s="235"/>
      <c r="AG62" s="214"/>
      <c r="AH62" s="233"/>
      <c r="AI62" s="233"/>
      <c r="AJ62" s="233"/>
    </row>
    <row r="63" spans="13:36" x14ac:dyDescent="0.2">
      <c r="M63" s="233"/>
      <c r="AF63" s="235"/>
      <c r="AG63" s="214"/>
      <c r="AH63" s="233"/>
      <c r="AI63" s="233"/>
      <c r="AJ63" s="233"/>
    </row>
    <row r="64" spans="13:36" x14ac:dyDescent="0.2">
      <c r="M64" s="233"/>
      <c r="N64" s="233"/>
      <c r="AF64" s="235"/>
      <c r="AG64" s="214"/>
      <c r="AH64" s="233"/>
      <c r="AI64" s="233"/>
      <c r="AJ64" s="233"/>
    </row>
    <row r="65" spans="13:36" x14ac:dyDescent="0.2">
      <c r="M65" s="233"/>
      <c r="N65" s="233"/>
      <c r="AF65" s="235"/>
      <c r="AG65" s="214"/>
      <c r="AH65" s="233"/>
      <c r="AI65" s="233"/>
      <c r="AJ65" s="233"/>
    </row>
    <row r="66" spans="13:36" x14ac:dyDescent="0.2">
      <c r="M66" s="233"/>
      <c r="N66" s="233"/>
    </row>
    <row r="67" spans="13:36" x14ac:dyDescent="0.2">
      <c r="M67" s="233"/>
      <c r="N67" s="233"/>
    </row>
    <row r="68" spans="13:36" x14ac:dyDescent="0.2">
      <c r="M68" s="233"/>
      <c r="N68" s="233"/>
    </row>
    <row r="69" spans="13:36" x14ac:dyDescent="0.2">
      <c r="M69" s="233"/>
      <c r="N69" s="233"/>
    </row>
    <row r="70" spans="13:36" x14ac:dyDescent="0.2">
      <c r="M70" s="233"/>
      <c r="N70" s="233"/>
    </row>
    <row r="71" spans="13:36" x14ac:dyDescent="0.2">
      <c r="M71" s="233"/>
      <c r="N71" s="233"/>
    </row>
    <row r="72" spans="13:36" x14ac:dyDescent="0.2">
      <c r="M72" s="233"/>
      <c r="N72" s="233"/>
    </row>
    <row r="73" spans="13:36" x14ac:dyDescent="0.2">
      <c r="M73" s="233"/>
      <c r="N73" s="233"/>
    </row>
    <row r="74" spans="13:36" x14ac:dyDescent="0.2">
      <c r="M74" s="233"/>
      <c r="N74" s="233"/>
    </row>
    <row r="75" spans="13:36" x14ac:dyDescent="0.2">
      <c r="M75" s="233"/>
      <c r="N75" s="233"/>
    </row>
    <row r="76" spans="13:36" x14ac:dyDescent="0.2">
      <c r="M76" s="233"/>
      <c r="N76" s="233"/>
    </row>
    <row r="77" spans="13:36" x14ac:dyDescent="0.2">
      <c r="M77" s="233"/>
      <c r="N77" s="233"/>
    </row>
    <row r="78" spans="13:36" x14ac:dyDescent="0.2">
      <c r="M78" s="233"/>
      <c r="N78" s="233"/>
    </row>
    <row r="79" spans="13:36" x14ac:dyDescent="0.2">
      <c r="M79" s="233"/>
      <c r="N79" s="233"/>
    </row>
    <row r="80" spans="13:36" x14ac:dyDescent="0.2">
      <c r="M80" s="233"/>
      <c r="N80" s="233"/>
    </row>
    <row r="81" spans="13:14" x14ac:dyDescent="0.2">
      <c r="M81" s="233"/>
      <c r="N81" s="233"/>
    </row>
    <row r="82" spans="13:14" x14ac:dyDescent="0.2">
      <c r="M82" s="233"/>
      <c r="N82" s="233"/>
    </row>
    <row r="83" spans="13:14" x14ac:dyDescent="0.2">
      <c r="M83" s="233"/>
      <c r="N83" s="233"/>
    </row>
    <row r="84" spans="13:14" x14ac:dyDescent="0.2">
      <c r="M84" s="233"/>
      <c r="N84" s="233"/>
    </row>
    <row r="85" spans="13:14" x14ac:dyDescent="0.2">
      <c r="M85" s="233"/>
      <c r="N85" s="233"/>
    </row>
    <row r="86" spans="13:14" x14ac:dyDescent="0.2">
      <c r="M86" s="233"/>
      <c r="N86" s="233"/>
    </row>
    <row r="87" spans="13:14" x14ac:dyDescent="0.2">
      <c r="M87" s="233"/>
      <c r="N87" s="233"/>
    </row>
    <row r="88" spans="13:14" x14ac:dyDescent="0.2">
      <c r="M88" s="233"/>
      <c r="N88" s="233"/>
    </row>
    <row r="89" spans="13:14" x14ac:dyDescent="0.2">
      <c r="M89" s="233"/>
      <c r="N89" s="233"/>
    </row>
    <row r="90" spans="13:14" x14ac:dyDescent="0.2">
      <c r="M90" s="233"/>
      <c r="N90" s="233"/>
    </row>
    <row r="91" spans="13:14" x14ac:dyDescent="0.2">
      <c r="M91" s="233"/>
      <c r="N91" s="233"/>
    </row>
    <row r="92" spans="13:14" x14ac:dyDescent="0.2">
      <c r="M92" s="233"/>
      <c r="N92" s="233"/>
    </row>
    <row r="93" spans="13:14" x14ac:dyDescent="0.2">
      <c r="M93" s="233"/>
      <c r="N93" s="233"/>
    </row>
    <row r="94" spans="13:14" x14ac:dyDescent="0.2">
      <c r="M94" s="233"/>
      <c r="N94" s="233"/>
    </row>
    <row r="95" spans="13:14" x14ac:dyDescent="0.2">
      <c r="M95" s="233"/>
      <c r="N95" s="233"/>
    </row>
    <row r="96" spans="13:14" x14ac:dyDescent="0.2">
      <c r="M96" s="233"/>
      <c r="N96" s="233"/>
    </row>
    <row r="97" spans="13:14" x14ac:dyDescent="0.2">
      <c r="M97" s="233"/>
      <c r="N97" s="233"/>
    </row>
    <row r="98" spans="13:14" x14ac:dyDescent="0.2">
      <c r="M98" s="233"/>
      <c r="N98" s="233"/>
    </row>
    <row r="99" spans="13:14" x14ac:dyDescent="0.2">
      <c r="M99" s="233"/>
      <c r="N99" s="233"/>
    </row>
    <row r="100" spans="13:14" x14ac:dyDescent="0.2">
      <c r="M100" s="233"/>
      <c r="N100" s="233"/>
    </row>
    <row r="101" spans="13:14" x14ac:dyDescent="0.2">
      <c r="M101" s="233"/>
      <c r="N101" s="233"/>
    </row>
    <row r="102" spans="13:14" x14ac:dyDescent="0.2">
      <c r="M102" s="233"/>
      <c r="N102" s="233"/>
    </row>
    <row r="103" spans="13:14" x14ac:dyDescent="0.2">
      <c r="M103" s="233"/>
      <c r="N103" s="233"/>
    </row>
    <row r="104" spans="13:14" x14ac:dyDescent="0.2">
      <c r="M104" s="233"/>
      <c r="N104" s="233"/>
    </row>
    <row r="105" spans="13:14" x14ac:dyDescent="0.2">
      <c r="M105" s="233"/>
      <c r="N105" s="233"/>
    </row>
    <row r="106" spans="13:14" x14ac:dyDescent="0.2">
      <c r="M106" s="233"/>
      <c r="N106" s="233"/>
    </row>
    <row r="107" spans="13:14" x14ac:dyDescent="0.2">
      <c r="M107" s="233"/>
      <c r="N107" s="233"/>
    </row>
    <row r="108" spans="13:14" x14ac:dyDescent="0.2">
      <c r="M108" s="233"/>
      <c r="N108" s="233"/>
    </row>
    <row r="109" spans="13:14" x14ac:dyDescent="0.2">
      <c r="M109" s="233"/>
      <c r="N109" s="233"/>
    </row>
    <row r="110" spans="13:14" x14ac:dyDescent="0.2">
      <c r="M110" s="233"/>
      <c r="N110" s="233"/>
    </row>
    <row r="111" spans="13:14" x14ac:dyDescent="0.2">
      <c r="M111" s="234"/>
      <c r="N111" s="233"/>
    </row>
    <row r="112" spans="13:14" x14ac:dyDescent="0.2">
      <c r="M112" s="234"/>
      <c r="N112" s="233"/>
    </row>
    <row r="113" spans="13:14" x14ac:dyDescent="0.2">
      <c r="M113" s="234"/>
      <c r="N113" s="233"/>
    </row>
    <row r="114" spans="13:14" x14ac:dyDescent="0.2">
      <c r="M114" s="234"/>
      <c r="N114" s="233"/>
    </row>
    <row r="115" spans="13:14" x14ac:dyDescent="0.2">
      <c r="M115" s="234"/>
      <c r="N115" s="233"/>
    </row>
    <row r="116" spans="13:14" x14ac:dyDescent="0.2">
      <c r="M116" s="234"/>
      <c r="N116" s="233"/>
    </row>
    <row r="117" spans="13:14" x14ac:dyDescent="0.2">
      <c r="M117" s="234"/>
      <c r="N117" s="234"/>
    </row>
    <row r="118" spans="13:14" x14ac:dyDescent="0.2">
      <c r="M118" s="234"/>
      <c r="N118" s="234"/>
    </row>
    <row r="119" spans="13:14" x14ac:dyDescent="0.2">
      <c r="M119" s="234"/>
      <c r="N119" s="234"/>
    </row>
    <row r="120" spans="13:14" x14ac:dyDescent="0.2">
      <c r="M120" s="234"/>
      <c r="N120" s="234"/>
    </row>
    <row r="121" spans="13:14" x14ac:dyDescent="0.2">
      <c r="M121" s="234"/>
      <c r="N121" s="234"/>
    </row>
    <row r="122" spans="13:14" x14ac:dyDescent="0.2">
      <c r="M122" s="234"/>
      <c r="N122" s="234"/>
    </row>
    <row r="123" spans="13:14" x14ac:dyDescent="0.2">
      <c r="M123" s="234"/>
      <c r="N123" s="234"/>
    </row>
    <row r="124" spans="13:14" x14ac:dyDescent="0.2">
      <c r="M124" s="234"/>
      <c r="N124" s="234"/>
    </row>
    <row r="125" spans="13:14" x14ac:dyDescent="0.2">
      <c r="M125" s="234"/>
      <c r="N125" s="234"/>
    </row>
    <row r="126" spans="13:14" x14ac:dyDescent="0.2">
      <c r="M126" s="234"/>
      <c r="N126" s="234"/>
    </row>
    <row r="127" spans="13:14" x14ac:dyDescent="0.2">
      <c r="N127" s="234"/>
    </row>
    <row r="128" spans="13:14" x14ac:dyDescent="0.2">
      <c r="N128" s="234"/>
    </row>
    <row r="129" spans="14:14" x14ac:dyDescent="0.2">
      <c r="N129" s="234"/>
    </row>
    <row r="130" spans="14:14" x14ac:dyDescent="0.2">
      <c r="N130" s="234"/>
    </row>
    <row r="131" spans="14:14" x14ac:dyDescent="0.2">
      <c r="N131" s="234"/>
    </row>
    <row r="132" spans="14:14" x14ac:dyDescent="0.2">
      <c r="N132" s="234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208" customWidth="1"/>
    <col min="3" max="5" width="22.83203125" style="208" customWidth="1"/>
    <col min="6" max="7" width="14.1640625" style="208" hidden="1" customWidth="1" outlineLevel="1"/>
    <col min="8" max="8" width="8.1640625" style="208" hidden="1" customWidth="1" outlineLevel="1"/>
    <col min="9" max="9" width="10.5" style="208" hidden="1" customWidth="1" outlineLevel="1"/>
    <col min="10" max="10" width="10.5" style="208" bestFit="1" customWidth="1" collapsed="1"/>
    <col min="11" max="12" width="14.1640625" style="208" bestFit="1" customWidth="1"/>
    <col min="13" max="13" width="10.5" style="208" bestFit="1" customWidth="1"/>
    <col min="14" max="15" width="9.33203125" style="208" bestFit="1" customWidth="1"/>
    <col min="16" max="16" width="10.5" style="208" bestFit="1" customWidth="1"/>
    <col min="17" max="17" width="10.83203125" style="208" customWidth="1"/>
    <col min="18" max="18" width="13.1640625" style="208" customWidth="1"/>
    <col min="19" max="21" width="6.83203125" style="208" customWidth="1"/>
    <col min="22" max="22" width="2.33203125" style="208" bestFit="1" customWidth="1"/>
    <col min="23" max="23" width="10.83203125" style="208" customWidth="1"/>
    <col min="24" max="24" width="2.33203125" style="208" bestFit="1" customWidth="1"/>
    <col min="25" max="25" width="10.83203125" style="208" customWidth="1"/>
    <col min="26" max="26" width="12.5" style="208" bestFit="1" customWidth="1"/>
    <col min="27" max="29" width="9.33203125" style="208" bestFit="1" customWidth="1"/>
    <col min="30" max="31" width="9.5" style="208"/>
    <col min="32" max="32" width="20.33203125" style="208" bestFit="1" customWidth="1"/>
    <col min="33" max="33" width="8.1640625" style="208" bestFit="1" customWidth="1"/>
    <col min="34" max="35" width="9.5" style="208" bestFit="1" customWidth="1"/>
    <col min="36" max="36" width="12.1640625" style="208" customWidth="1"/>
    <col min="37" max="16384" width="9.5" style="208"/>
  </cols>
  <sheetData>
    <row r="2" spans="1:36" ht="19.5" customHeight="1" x14ac:dyDescent="0.2">
      <c r="C2" s="236" t="s">
        <v>77</v>
      </c>
      <c r="D2" s="236" t="s">
        <v>68</v>
      </c>
      <c r="E2" s="236" t="s">
        <v>69</v>
      </c>
      <c r="F2" s="236" t="s">
        <v>104</v>
      </c>
      <c r="G2" s="236" t="s">
        <v>105</v>
      </c>
      <c r="H2" s="236" t="s">
        <v>103</v>
      </c>
      <c r="I2" s="236" t="s">
        <v>106</v>
      </c>
      <c r="J2" s="236" t="s">
        <v>107</v>
      </c>
      <c r="K2" s="236" t="s">
        <v>111</v>
      </c>
      <c r="L2" s="236" t="s">
        <v>112</v>
      </c>
      <c r="M2" s="236" t="s">
        <v>84</v>
      </c>
      <c r="N2" s="238" t="s">
        <v>85</v>
      </c>
      <c r="O2" s="236" t="s">
        <v>86</v>
      </c>
      <c r="P2" s="236" t="s">
        <v>92</v>
      </c>
      <c r="W2" s="219" t="s">
        <v>82</v>
      </c>
      <c r="AA2" s="338" t="s">
        <v>81</v>
      </c>
      <c r="AB2" s="338"/>
      <c r="AC2" s="338"/>
      <c r="AF2" s="236" t="s">
        <v>68</v>
      </c>
      <c r="AG2" s="236" t="s">
        <v>103</v>
      </c>
      <c r="AH2" s="236" t="s">
        <v>33</v>
      </c>
      <c r="AI2" s="236" t="s">
        <v>75</v>
      </c>
      <c r="AJ2" s="236" t="s">
        <v>76</v>
      </c>
    </row>
    <row r="3" spans="1:36" ht="12" customHeight="1" x14ac:dyDescent="0.2">
      <c r="C3" s="252" t="str">
        <f>$D$10&amp;"LastFixing"&amp;QuoteSuffix</f>
        <v>ChfLibor3MLastFixing_Quote</v>
      </c>
      <c r="D3" s="140">
        <f>_xll.qlCalendarAdvance(Calendar,_xll.qlLastFixingQuoteReferenceDate($C$3),_xll.qlInterestRateIndexFixingDays($D$10)&amp;"D","f",,LastFixingsTrigger)</f>
        <v>42136</v>
      </c>
      <c r="E3" s="140">
        <f>_xll.qlInterestRateIndexMaturity($D$10,D3)</f>
        <v>42228</v>
      </c>
      <c r="F3" s="168">
        <f>_xll.qlYieldTSDiscount(Discounting,D3,,AllTriggers)</f>
        <v>1.0000180558815646</v>
      </c>
      <c r="G3" s="168">
        <f>_xll.qlYieldTSDiscount(Discounting,E3,,AllTriggers)</f>
        <v>1.001182208304888</v>
      </c>
      <c r="H3" s="170">
        <f>_xll.qlDayCounterYearFraction(DayCounter,D3,E3,,,Trigger)</f>
        <v>0.25555555555555554</v>
      </c>
      <c r="I3" s="172">
        <f>(F3/G3-1)/H3</f>
        <v>-4.5500000000002665E-3</v>
      </c>
      <c r="J3" s="162">
        <f>'Delta 3M'!P3</f>
        <v>-8.6259672766460206E-4</v>
      </c>
      <c r="K3" s="146">
        <f>_xll.qlDayCounterYearFraction(DayCounter,SettlementDate,D3,,,Trigger)</f>
        <v>0</v>
      </c>
      <c r="L3" s="146">
        <f>_xll.qlDayCounterYearFraction(DayCounter,SettlementDate,E3,,,Trigger)</f>
        <v>0.25555555555555554</v>
      </c>
      <c r="M3" s="146">
        <f>L3-K3</f>
        <v>0.25555555555555554</v>
      </c>
      <c r="N3" s="146">
        <f>(L3^2-K3^2)/2</f>
        <v>3.2654320987654313E-2</v>
      </c>
      <c r="O3" s="146">
        <f>(L3^3-K3^3)/3</f>
        <v>5.5633287608596238E-3</v>
      </c>
      <c r="P3" s="253" t="b">
        <f>IF(D12="fixing",TRUE,FALSE)</f>
        <v>0</v>
      </c>
      <c r="R3" s="339" t="s">
        <v>78</v>
      </c>
      <c r="S3" s="220">
        <f t="array" ref="S3:S5">_xll.ohFilter(O3:O7,P3:P7)</f>
        <v>5.5633287608596238E-3</v>
      </c>
      <c r="T3" s="221">
        <f t="array" ref="T3:T5">_xll.ohFilter(N3:N7,P3:P7)</f>
        <v>3.2654320987654313E-2</v>
      </c>
      <c r="U3" s="222">
        <f t="array" ref="U3:U5">_xll.ohFilter(M3:M7,P3:P7)</f>
        <v>0.25555555555555554</v>
      </c>
      <c r="V3" s="223"/>
      <c r="W3" s="224">
        <f t="array" ref="W3:W5">MMULT(AA3:AC5,Y3:Y5)</f>
        <v>-2.8174829850684618E-2</v>
      </c>
      <c r="X3" s="225"/>
      <c r="Y3" s="226">
        <f t="array" ref="Y3:Y5">_xll.ohFilter(J3:J7,P3:P7)</f>
        <v>-8.6259672766460206E-4</v>
      </c>
      <c r="AA3" s="220">
        <f t="array" ref="AA3:AC5">MINVERSE(S3:U5)</f>
        <v>264.13960629671647</v>
      </c>
      <c r="AB3" s="221">
        <v>-534.27387032498973</v>
      </c>
      <c r="AC3" s="222">
        <v>281.74891338316439</v>
      </c>
      <c r="AF3" s="128">
        <f>SettlementDate</f>
        <v>42136</v>
      </c>
      <c r="AG3" s="130">
        <f>_xll.qlDayCounterYearFraction(DayCounter,SettlementDate,AF3,,,Trigger)</f>
        <v>0</v>
      </c>
      <c r="AH3" s="125">
        <f t="shared" ref="AH3:AH65" si="0">$W$13</f>
        <v>-3.3753784995571388E-3</v>
      </c>
      <c r="AI3" s="125">
        <f t="shared" ref="AI3:AI65" si="1">$W$10+$W$9*AG3</f>
        <v>-4.0336172321395669E-3</v>
      </c>
      <c r="AJ3" s="125">
        <f t="shared" ref="AJ3:AJ34" si="2">($W$5+$W$4*AG3+$W$3*AG3^2)</f>
        <v>-4.6699921064049547E-3</v>
      </c>
    </row>
    <row r="4" spans="1:36" ht="12" customHeight="1" x14ac:dyDescent="0.2">
      <c r="A4" s="208">
        <v>0</v>
      </c>
      <c r="B4" s="209">
        <f>A4+SUBSTITUTE($D$9,"M","")</f>
        <v>3</v>
      </c>
      <c r="C4" s="254" t="str">
        <f>"Delta("&amp;A4&amp;"M,"&amp;B4&amp;"M)extrap"</f>
        <v>Delta(0M,3M)extrap</v>
      </c>
      <c r="D4" s="122">
        <f>SettlementDate</f>
        <v>42136</v>
      </c>
      <c r="E4" s="122">
        <f>_xll.qlInterestRateIndexMaturity($D$10,D4)</f>
        <v>42228</v>
      </c>
      <c r="F4" s="169">
        <f>_xll.qlYieldTSDiscount(Discounting,D4,,AllTriggers)</f>
        <v>1.0000180558815646</v>
      </c>
      <c r="G4" s="169">
        <f>_xll.qlYieldTSDiscount(Discounting,E4,,AllTriggers)</f>
        <v>1.001182208304888</v>
      </c>
      <c r="H4" s="171">
        <f>_xll.qlDayCounterYearFraction(DayCounter,D4,E4,,,Trigger)</f>
        <v>0.25555555555555554</v>
      </c>
      <c r="I4" s="123">
        <f t="shared" ref="I4:I7" si="3">(F4/G4-1)/H4</f>
        <v>-4.5500000000002665E-3</v>
      </c>
      <c r="J4" s="163">
        <f>LN((1+(_xll.qlInterpolationInterpolate(B3Minterpolation,D4,TRUE,AllTriggers)+I4)*H4)/(1+I4*H4))</f>
        <v>-8.6259672766460206E-4</v>
      </c>
      <c r="K4" s="130">
        <f>_xll.qlDayCounterYearFraction(DayCounter,SettlementDate,D4,,,Trigger)</f>
        <v>0</v>
      </c>
      <c r="L4" s="130">
        <f>_xll.qlDayCounterYearFraction(DayCounter,SettlementDate,E4,,,Trigger)</f>
        <v>0.25555555555555554</v>
      </c>
      <c r="M4" s="130">
        <f>L4-K4</f>
        <v>0.25555555555555554</v>
      </c>
      <c r="N4" s="130">
        <f>(L4^2-K4^2)/2</f>
        <v>3.2654320987654313E-2</v>
      </c>
      <c r="O4" s="130">
        <f>(L4^3-K4^3)/3</f>
        <v>5.5633287608596238E-3</v>
      </c>
      <c r="P4" s="255" t="b">
        <f>IF(D12="fixing",FALSE,TRUE)</f>
        <v>1</v>
      </c>
      <c r="R4" s="339"/>
      <c r="S4" s="220">
        <v>1.3741240855052584E-2</v>
      </c>
      <c r="T4" s="221">
        <v>5.6574074074074068E-2</v>
      </c>
      <c r="U4" s="222">
        <v>0.26111111111111107</v>
      </c>
      <c r="V4" s="227" t="s">
        <v>31</v>
      </c>
      <c r="W4" s="224">
        <v>1.4931914859070555E-2</v>
      </c>
      <c r="X4" s="227" t="s">
        <v>32</v>
      </c>
      <c r="Y4" s="226">
        <v>-7.6178469350707267E-4</v>
      </c>
      <c r="AA4" s="220">
        <v>-135.71395142041473</v>
      </c>
      <c r="AB4" s="221">
        <v>228.55048897235667</v>
      </c>
      <c r="AC4" s="222">
        <v>-97.805026442645342</v>
      </c>
      <c r="AF4" s="129">
        <f>_xll.qlCalendarAdvance(Calendar,AF3,"1d","mf",,Trigger)</f>
        <v>42137</v>
      </c>
      <c r="AG4" s="130">
        <f>_xll.qlDayCounterYearFraction(DayCounter,SettlementDate,AF4,,,Trigger)</f>
        <v>2.7777777777777779E-3</v>
      </c>
      <c r="AH4" s="126">
        <f t="shared" si="0"/>
        <v>-3.3753784995571388E-3</v>
      </c>
      <c r="AI4" s="126">
        <f t="shared" si="1"/>
        <v>-4.0193076944747318E-3</v>
      </c>
      <c r="AJ4" s="126">
        <f t="shared" si="2"/>
        <v>-4.6287319635082355E-3</v>
      </c>
    </row>
    <row r="5" spans="1:36" ht="12" customHeight="1" x14ac:dyDescent="0.2">
      <c r="A5" s="210">
        <v>1</v>
      </c>
      <c r="B5" s="209">
        <f t="shared" ref="B5:B7" si="4">A5+SUBSTITUTE($D$9,"M","")</f>
        <v>4</v>
      </c>
      <c r="C5" s="254" t="str">
        <f>"Delta("&amp;A5&amp;"M,"&amp;B5&amp;"M)"</f>
        <v>Delta(1M,4M)</v>
      </c>
      <c r="D5" s="122">
        <f>_xll.qlCalendarAdvance(Calendar,SettlementDate,A5&amp;"M","f")</f>
        <v>42167</v>
      </c>
      <c r="E5" s="122">
        <f>_xll.qlInterestRateIndexMaturity($D$10,D5)</f>
        <v>42261</v>
      </c>
      <c r="F5" s="169">
        <f>_xll.qlYieldTSDiscount(Discounting,D5,,AllTriggers)</f>
        <v>1.0003453911234446</v>
      </c>
      <c r="G5" s="169">
        <f>_xll.qlYieldTSDiscount(Discounting,E5,,AllTriggers)</f>
        <v>1.001722375200482</v>
      </c>
      <c r="H5" s="171">
        <f>_xll.qlDayCounterYearFraction(DayCounter,D5,E5,,,Trigger)</f>
        <v>0.26111111111111113</v>
      </c>
      <c r="I5" s="123">
        <f t="shared" si="3"/>
        <v>-5.2644886150842339E-3</v>
      </c>
      <c r="J5" s="163">
        <f>LN((1+(_xll.qlInterpolationInterpolate(B3Minterpolation,D5,TRUE,AllTriggers)+I5)*H5)/(1+I5*H5))</f>
        <v>-7.6178469350707267E-4</v>
      </c>
      <c r="K5" s="130">
        <f>_xll.qlDayCounterYearFraction(DayCounter,SettlementDate,D5,,,Trigger)</f>
        <v>8.611111111111111E-2</v>
      </c>
      <c r="L5" s="130">
        <f>_xll.qlDayCounterYearFraction(DayCounter,SettlementDate,E5,,,Trigger)</f>
        <v>0.34722222222222221</v>
      </c>
      <c r="M5" s="130">
        <f>L5-K5</f>
        <v>0.26111111111111107</v>
      </c>
      <c r="N5" s="130">
        <f>(L5^2-K5^2)/2</f>
        <v>5.6574074074074068E-2</v>
      </c>
      <c r="O5" s="130">
        <f>(L5^3-K5^3)/3</f>
        <v>1.3741240855052584E-2</v>
      </c>
      <c r="P5" s="255" t="b">
        <v>1</v>
      </c>
      <c r="R5" s="339"/>
      <c r="S5" s="220">
        <v>2.4390832190214901E-2</v>
      </c>
      <c r="T5" s="221">
        <v>7.6666666666666661E-2</v>
      </c>
      <c r="U5" s="222">
        <v>0.25555555555555554</v>
      </c>
      <c r="V5" s="210"/>
      <c r="W5" s="224">
        <v>-4.6699921064049547E-3</v>
      </c>
      <c r="X5" s="227"/>
      <c r="Y5" s="226">
        <v>-7.3586983487287255E-4</v>
      </c>
      <c r="AA5" s="220">
        <v>15.504070944492337</v>
      </c>
      <c r="AB5" s="221">
        <v>-17.572773286306496</v>
      </c>
      <c r="AC5" s="222">
        <v>6.3637626306469066</v>
      </c>
      <c r="AF5" s="129">
        <f>_xll.qlCalendarAdvance(Calendar,AF4,"1d","mf",,Trigger)</f>
        <v>42139</v>
      </c>
      <c r="AG5" s="130">
        <f>_xll.qlDayCounterYearFraction(DayCounter,SettlementDate,AF5,,,Trigger)</f>
        <v>8.3333333333333332E-3</v>
      </c>
      <c r="AH5" s="126">
        <f t="shared" si="0"/>
        <v>-3.3753784995571388E-3</v>
      </c>
      <c r="AI5" s="126">
        <f t="shared" si="1"/>
        <v>-3.9906886191450608E-3</v>
      </c>
      <c r="AJ5" s="126">
        <f t="shared" si="2"/>
        <v>-4.5475160679856637E-3</v>
      </c>
    </row>
    <row r="6" spans="1:36" ht="12" customHeight="1" x14ac:dyDescent="0.2">
      <c r="A6" s="210">
        <v>2</v>
      </c>
      <c r="B6" s="209">
        <f t="shared" si="4"/>
        <v>5</v>
      </c>
      <c r="C6" s="254" t="str">
        <f>"Delta("&amp;A6&amp;"M,"&amp;B6&amp;"M)"</f>
        <v>Delta(2M,5M)</v>
      </c>
      <c r="D6" s="122">
        <f>_xll.qlCalendarAdvance(Calendar,SettlementDate,A6&amp;"M","f")</f>
        <v>42198</v>
      </c>
      <c r="E6" s="122">
        <f>_xll.qlInterestRateIndexMaturity($D$10,D6)</f>
        <v>42290</v>
      </c>
      <c r="F6" s="169">
        <f>_xll.qlYieldTSDiscount(Discounting,D6,,AllTriggers)</f>
        <v>1.0007591736473824</v>
      </c>
      <c r="G6" s="169">
        <f>_xll.qlYieldTSDiscount(Discounting,E6,,AllTriggers)</f>
        <v>1.0021846813776554</v>
      </c>
      <c r="H6" s="171">
        <f>_xll.qlDayCounterYearFraction(DayCounter,D6,E6,,,Trigger)</f>
        <v>0.25555555555555554</v>
      </c>
      <c r="I6" s="123">
        <f t="shared" si="3"/>
        <v>-5.5659139785365587E-3</v>
      </c>
      <c r="J6" s="163">
        <f>LN((1+(_xll.qlInterpolationInterpolate(B3Minterpolation,D6,TRUE,AllTriggers)+I6)*H6)/(1+I6*H6))</f>
        <v>-7.3586983487287255E-4</v>
      </c>
      <c r="K6" s="130">
        <f>_xll.qlDayCounterYearFraction(DayCounter,SettlementDate,D6,,,Trigger)</f>
        <v>0.17222222222222222</v>
      </c>
      <c r="L6" s="130">
        <f>_xll.qlDayCounterYearFraction(DayCounter,SettlementDate,E6,,,Trigger)</f>
        <v>0.42777777777777776</v>
      </c>
      <c r="M6" s="130">
        <f>L6-K6</f>
        <v>0.25555555555555554</v>
      </c>
      <c r="N6" s="130">
        <f>(L6^2-K6^2)/2</f>
        <v>7.6666666666666661E-2</v>
      </c>
      <c r="O6" s="130">
        <f>(L6^3-K6^3)/3</f>
        <v>2.4390832190214901E-2</v>
      </c>
      <c r="P6" s="255" t="b">
        <v>1</v>
      </c>
      <c r="W6" s="228"/>
      <c r="X6" s="217"/>
      <c r="Y6" s="218"/>
      <c r="AF6" s="129">
        <f>_xll.qlCalendarAdvance(Calendar,AF5,"1d","mf",,Trigger)</f>
        <v>42142</v>
      </c>
      <c r="AG6" s="130">
        <f>_xll.qlDayCounterYearFraction(DayCounter,SettlementDate,AF6,,,Trigger)</f>
        <v>1.6666666666666666E-2</v>
      </c>
      <c r="AH6" s="126">
        <f t="shared" si="0"/>
        <v>-3.3753784995571388E-3</v>
      </c>
      <c r="AI6" s="126">
        <f t="shared" si="1"/>
        <v>-3.9477600061505547E-3</v>
      </c>
      <c r="AJ6" s="126">
        <f t="shared" si="2"/>
        <v>-4.4289532003789689E-3</v>
      </c>
    </row>
    <row r="7" spans="1:36" ht="12" customHeight="1" x14ac:dyDescent="0.2">
      <c r="A7" s="210">
        <v>3</v>
      </c>
      <c r="B7" s="209">
        <f t="shared" si="4"/>
        <v>6</v>
      </c>
      <c r="C7" s="256" t="str">
        <f>"Delta("&amp;A7&amp;"M,"&amp;B7&amp;"M)"</f>
        <v>Delta(3M,6M)</v>
      </c>
      <c r="D7" s="241">
        <f>_xll.qlCalendarAdvance(Calendar,SettlementDate,A7&amp;"M","f")</f>
        <v>42228</v>
      </c>
      <c r="E7" s="241">
        <f>_xll.qlInterestRateIndexMaturity($D$10,D7)</f>
        <v>42320</v>
      </c>
      <c r="F7" s="257">
        <f>_xll.qlYieldTSDiscount(Discounting,D7,,AllTriggers)</f>
        <v>1.001182208304888</v>
      </c>
      <c r="G7" s="257">
        <f>_xll.qlYieldTSDiscount(Discounting,E7,,AllTriggers)</f>
        <v>1.0026572726358682</v>
      </c>
      <c r="H7" s="258">
        <f>_xll.qlDayCounterYearFraction(DayCounter,D7,E7,,,Trigger)</f>
        <v>0.25555555555555554</v>
      </c>
      <c r="I7" s="259">
        <f t="shared" si="3"/>
        <v>-5.7566937555675332E-3</v>
      </c>
      <c r="J7" s="260">
        <f>LN((1+(_xll.qlInterpolationInterpolate(B3Minterpolation,D7,TRUE,AllTriggers)+I7)*H7)/(1+I7*H7))</f>
        <v>-7.4352913036170064E-4</v>
      </c>
      <c r="K7" s="244">
        <f>_xll.qlDayCounterYearFraction(DayCounter,SettlementDate,D7,,,Trigger)</f>
        <v>0.25555555555555554</v>
      </c>
      <c r="L7" s="244">
        <f>_xll.qlDayCounterYearFraction(DayCounter,SettlementDate,E7,,,Trigger)</f>
        <v>0.51111111111111107</v>
      </c>
      <c r="M7" s="244">
        <f>L7-K7</f>
        <v>0.25555555555555554</v>
      </c>
      <c r="N7" s="244">
        <f>(L7^2-K7^2)/2</f>
        <v>9.7962962962962946E-2</v>
      </c>
      <c r="O7" s="244">
        <f>(L7^3-K7^3)/3</f>
        <v>3.8943301326017365E-2</v>
      </c>
      <c r="P7" s="261" t="b">
        <v>0</v>
      </c>
      <c r="W7" s="228"/>
      <c r="X7" s="217"/>
      <c r="Y7" s="218"/>
      <c r="AF7" s="129">
        <f>_xll.qlCalendarAdvance(Calendar,AF6,"1d","mf",,Trigger)</f>
        <v>42143</v>
      </c>
      <c r="AG7" s="130">
        <f>_xll.qlDayCounterYearFraction(DayCounter,SettlementDate,AF7,,,Trigger)</f>
        <v>1.9444444444444445E-2</v>
      </c>
      <c r="AH7" s="126">
        <f t="shared" si="0"/>
        <v>-3.3753784995571388E-3</v>
      </c>
      <c r="AI7" s="126">
        <f t="shared" si="1"/>
        <v>-3.9334504684857188E-3</v>
      </c>
      <c r="AJ7" s="126">
        <f t="shared" si="2"/>
        <v>-4.3903018380239802E-3</v>
      </c>
    </row>
    <row r="8" spans="1:36" ht="12" customHeight="1" x14ac:dyDescent="0.2">
      <c r="C8" s="211"/>
      <c r="D8" s="212"/>
      <c r="E8" s="212"/>
      <c r="F8" s="212"/>
      <c r="G8" s="212"/>
      <c r="H8" s="212"/>
      <c r="I8" s="212"/>
      <c r="J8" s="213"/>
      <c r="K8" s="214"/>
      <c r="L8" s="214"/>
      <c r="M8" s="214"/>
      <c r="N8" s="214"/>
      <c r="O8" s="214"/>
      <c r="P8" s="215"/>
      <c r="W8" s="216" t="s">
        <v>83</v>
      </c>
      <c r="X8" s="217"/>
      <c r="Y8" s="218"/>
      <c r="AF8" s="129">
        <f>_xll.qlCalendarAdvance(Calendar,AF7,"1d","mf",,Trigger)</f>
        <v>42144</v>
      </c>
      <c r="AG8" s="130">
        <f>_xll.qlDayCounterYearFraction(DayCounter,SettlementDate,AF8,,,Trigger)</f>
        <v>2.2222222222222223E-2</v>
      </c>
      <c r="AH8" s="126">
        <f t="shared" si="0"/>
        <v>-3.3753784995571388E-3</v>
      </c>
      <c r="AI8" s="126">
        <f t="shared" si="1"/>
        <v>-3.9191409308208837E-3</v>
      </c>
      <c r="AJ8" s="126">
        <f t="shared" si="2"/>
        <v>-4.3520852724259476E-3</v>
      </c>
    </row>
    <row r="9" spans="1:36" ht="12" customHeight="1" x14ac:dyDescent="0.2">
      <c r="C9" s="236" t="s">
        <v>116</v>
      </c>
      <c r="D9" s="250" t="s">
        <v>35</v>
      </c>
      <c r="R9" s="338" t="s">
        <v>79</v>
      </c>
      <c r="S9" s="229"/>
      <c r="T9" s="220">
        <f t="array" ref="T9:T10">_xll.ohFilter(N3:N7,P3:P7)</f>
        <v>3.2654320987654313E-2</v>
      </c>
      <c r="U9" s="222">
        <f t="array" ref="U9:U10">_xll.ohFilter(M3:M7,P3:P7)</f>
        <v>0.25555555555555554</v>
      </c>
      <c r="V9" s="340" t="s">
        <v>31</v>
      </c>
      <c r="W9" s="224">
        <f t="array" ref="W9:W10">MMULT(AA9:AB10,Y9:Y10)</f>
        <v>5.1514335593407443E-3</v>
      </c>
      <c r="X9" s="340" t="s">
        <v>32</v>
      </c>
      <c r="Y9" s="226">
        <f t="array" ref="Y9:Y10">_xll.ohFilter(J3:J7,P3:P7)</f>
        <v>-8.6259672766460206E-4</v>
      </c>
      <c r="AA9" s="220">
        <f t="array" ref="AA9:AB10">MINVERSE(T9:U10)</f>
        <v>-44.021739130434774</v>
      </c>
      <c r="AB9" s="222">
        <v>43.085106382978715</v>
      </c>
      <c r="AF9" s="129">
        <f>_xll.qlCalendarAdvance(Calendar,AF8,"1d","mf",,Trigger)</f>
        <v>42145</v>
      </c>
      <c r="AG9" s="130">
        <f>_xll.qlDayCounterYearFraction(DayCounter,SettlementDate,AF9,,,Trigger)</f>
        <v>2.5000000000000001E-2</v>
      </c>
      <c r="AH9" s="126">
        <f t="shared" si="0"/>
        <v>-3.3753784995571388E-3</v>
      </c>
      <c r="AI9" s="126">
        <f t="shared" si="1"/>
        <v>-3.9048313931560482E-3</v>
      </c>
      <c r="AJ9" s="126">
        <f t="shared" si="2"/>
        <v>-4.3143035035848685E-3</v>
      </c>
    </row>
    <row r="10" spans="1:36" ht="12" customHeight="1" x14ac:dyDescent="0.2">
      <c r="C10" s="236" t="s">
        <v>91</v>
      </c>
      <c r="D10" s="250" t="str">
        <f>PROPER(Currency)&amp;IborType&amp;D9</f>
        <v>ChfLibor3M</v>
      </c>
      <c r="R10" s="338"/>
      <c r="S10" s="229"/>
      <c r="T10" s="220">
        <v>5.6574074074074068E-2</v>
      </c>
      <c r="U10" s="222">
        <v>0.26111111111111107</v>
      </c>
      <c r="V10" s="340"/>
      <c r="W10" s="224">
        <v>-4.0336172321395669E-3</v>
      </c>
      <c r="X10" s="340"/>
      <c r="Y10" s="226">
        <v>-7.6178469350707267E-4</v>
      </c>
      <c r="AA10" s="220">
        <v>9.5380434782608674</v>
      </c>
      <c r="AB10" s="222">
        <v>-5.5053191489361684</v>
      </c>
      <c r="AF10" s="129">
        <f>_xll.qlCalendarAdvance(Calendar,AF9,"1d","mf",,Trigger)</f>
        <v>42146</v>
      </c>
      <c r="AG10" s="130">
        <f>_xll.qlDayCounterYearFraction(DayCounter,SettlementDate,AF10,,,Trigger)</f>
        <v>2.7777777777777776E-2</v>
      </c>
      <c r="AH10" s="126">
        <f t="shared" si="0"/>
        <v>-3.3753784995571388E-3</v>
      </c>
      <c r="AI10" s="126">
        <f t="shared" si="1"/>
        <v>-3.8905218554912127E-3</v>
      </c>
      <c r="AJ10" s="126">
        <f t="shared" si="2"/>
        <v>-4.2769565315007455E-3</v>
      </c>
    </row>
    <row r="11" spans="1:36" ht="12" customHeight="1" x14ac:dyDescent="0.2">
      <c r="C11" s="236" t="s">
        <v>110</v>
      </c>
      <c r="D11" s="251" t="s">
        <v>71</v>
      </c>
      <c r="W11" s="228"/>
      <c r="X11" s="217"/>
      <c r="Y11" s="218"/>
      <c r="AF11" s="129">
        <f>_xll.qlCalendarAdvance(Calendar,AF10,"1d","mf",,Trigger)</f>
        <v>42150</v>
      </c>
      <c r="AG11" s="130">
        <f>_xll.qlDayCounterYearFraction(DayCounter,SettlementDate,AF11,,,Trigger)</f>
        <v>3.888888888888889E-2</v>
      </c>
      <c r="AH11" s="126">
        <f t="shared" si="0"/>
        <v>-3.3753784995571388E-3</v>
      </c>
      <c r="AI11" s="126">
        <f t="shared" si="1"/>
        <v>-3.8332837048318711E-3</v>
      </c>
      <c r="AJ11" s="126">
        <f t="shared" si="2"/>
        <v>-4.1319166107338014E-3</v>
      </c>
    </row>
    <row r="12" spans="1:36" ht="12" customHeight="1" x14ac:dyDescent="0.2">
      <c r="C12" s="236" t="s">
        <v>109</v>
      </c>
      <c r="D12" s="250" t="s">
        <v>113</v>
      </c>
      <c r="W12" s="219" t="s">
        <v>30</v>
      </c>
      <c r="X12" s="217"/>
      <c r="Y12" s="218"/>
      <c r="AF12" s="129">
        <f>_xll.qlCalendarAdvance(Calendar,AF11,"1d","mf",,Trigger)</f>
        <v>42151</v>
      </c>
      <c r="AG12" s="130">
        <f>_xll.qlDayCounterYearFraction(DayCounter,SettlementDate,AF12,,,Trigger)</f>
        <v>4.1666666666666664E-2</v>
      </c>
      <c r="AH12" s="126">
        <f t="shared" si="0"/>
        <v>-3.3753784995571388E-3</v>
      </c>
      <c r="AI12" s="126">
        <f t="shared" si="1"/>
        <v>-3.818974167167036E-3</v>
      </c>
      <c r="AJ12" s="126">
        <f t="shared" si="2"/>
        <v>-4.0967436224344537E-3</v>
      </c>
    </row>
    <row r="13" spans="1:36" ht="12" customHeight="1" x14ac:dyDescent="0.2">
      <c r="N13" s="248" t="str">
        <f>"Synthetic Deposits "&amp;D9</f>
        <v>Synthetic Deposits 3M</v>
      </c>
      <c r="O13" s="248"/>
      <c r="P13" s="262"/>
      <c r="R13" s="230" t="s">
        <v>80</v>
      </c>
      <c r="U13" s="231">
        <f t="array" ref="U13">_xll.ohFilter(M3:M7,P3:P7)</f>
        <v>0.25555555555555554</v>
      </c>
      <c r="V13" s="230" t="s">
        <v>31</v>
      </c>
      <c r="W13" s="224">
        <f>MMULT(AA13,Y13)</f>
        <v>-3.3753784995571388E-3</v>
      </c>
      <c r="X13" s="230" t="s">
        <v>32</v>
      </c>
      <c r="Y13" s="226">
        <f t="array" ref="Y13">_xll.ohFilter(J3:J7,P3:P7)</f>
        <v>-8.6259672766460206E-4</v>
      </c>
      <c r="AA13" s="231">
        <f>MINVERSE(U13)</f>
        <v>3.9130434782608701</v>
      </c>
      <c r="AF13" s="129">
        <f>_xll.qlCalendarAdvance(Calendar,AF12,"1d","mf",,Trigger)</f>
        <v>42152</v>
      </c>
      <c r="AG13" s="130">
        <f>_xll.qlDayCounterYearFraction(DayCounter,SettlementDate,AF13,,,Trigger)</f>
        <v>4.4444444444444446E-2</v>
      </c>
      <c r="AH13" s="126">
        <f t="shared" si="0"/>
        <v>-3.3753784995571388E-3</v>
      </c>
      <c r="AI13" s="126">
        <f t="shared" si="1"/>
        <v>-3.8046646295022005E-3</v>
      </c>
      <c r="AJ13" s="126">
        <f t="shared" si="2"/>
        <v>-4.0620054308920604E-3</v>
      </c>
    </row>
    <row r="14" spans="1:36" ht="12" customHeight="1" x14ac:dyDescent="0.2">
      <c r="C14" s="236" t="s">
        <v>87</v>
      </c>
      <c r="D14" s="236" t="s">
        <v>68</v>
      </c>
      <c r="E14" s="236" t="s">
        <v>69</v>
      </c>
      <c r="F14" s="237"/>
      <c r="G14" s="237"/>
      <c r="H14" s="237"/>
      <c r="I14" s="237"/>
      <c r="J14" s="238" t="s">
        <v>103</v>
      </c>
      <c r="K14" s="238" t="s">
        <v>104</v>
      </c>
      <c r="L14" s="236" t="s">
        <v>105</v>
      </c>
      <c r="M14" s="236" t="s">
        <v>106</v>
      </c>
      <c r="N14" s="249" t="s">
        <v>80</v>
      </c>
      <c r="O14" s="249" t="s">
        <v>79</v>
      </c>
      <c r="P14" s="249" t="s">
        <v>97</v>
      </c>
      <c r="AF14" s="129">
        <f>_xll.qlCalendarAdvance(Calendar,AF13,"1d","mf",,Trigger)</f>
        <v>42153</v>
      </c>
      <c r="AG14" s="130">
        <f>_xll.qlDayCounterYearFraction(DayCounter,SettlementDate,AF14,,,Trigger)</f>
        <v>4.7222222222222221E-2</v>
      </c>
      <c r="AH14" s="126">
        <f t="shared" si="0"/>
        <v>-3.3753784995571388E-3</v>
      </c>
      <c r="AI14" s="126">
        <f t="shared" si="1"/>
        <v>-3.790355091837365E-3</v>
      </c>
      <c r="AJ14" s="126">
        <f t="shared" si="2"/>
        <v>-4.0277020361066222E-3</v>
      </c>
    </row>
    <row r="15" spans="1:36" ht="12" customHeight="1" x14ac:dyDescent="0.2">
      <c r="C15" s="239" t="s">
        <v>37</v>
      </c>
      <c r="D15" s="127">
        <f t="shared" ref="D15:D21" si="5">SettlementDate</f>
        <v>42136</v>
      </c>
      <c r="E15" s="128">
        <f>_xll.qlCalendarAdvance(Calendar,SettlementDate,C15,"Following",,Trigger)</f>
        <v>42137</v>
      </c>
      <c r="F15" s="124"/>
      <c r="G15" s="124"/>
      <c r="H15" s="124"/>
      <c r="I15" s="124"/>
      <c r="J15" s="149">
        <f>_xll.qlDayCounterYearFraction(DayCounter,D15,E15,,,Trigger)</f>
        <v>2.7777777777777779E-3</v>
      </c>
      <c r="K15" s="144">
        <f>_xll.qlYieldTSDiscount(Discounting,D15,,AllTriggers)</f>
        <v>1.0000180558815646</v>
      </c>
      <c r="L15" s="160">
        <f>_xll.qlYieldTSDiscount(Discounting,E15,,AllTriggers)</f>
        <v>1.0000353794824706</v>
      </c>
      <c r="M15" s="126">
        <f>(K15/L15-1)/J15</f>
        <v>-6.2362756899725369E-3</v>
      </c>
      <c r="N15" s="125">
        <f>((1+M15*J15)*EXP($W$13*J15)-1)/J15</f>
        <v>-9.611579894386324E-3</v>
      </c>
      <c r="O15" s="125">
        <f>((1+J15*M15)*EXP($W$10*J15+0.5*$W$9*J15^2)-1)/J15</f>
        <v>-1.0262645886185418E-2</v>
      </c>
      <c r="P15" s="125">
        <f t="shared" ref="P15:P21" si="6">((1+J15*M15)*EXP($W$5*J15+0.5*$W$4*J15^2+1/3*$W$3*J15^3)-1)/J15</f>
        <v>-1.0885490929766206E-2</v>
      </c>
      <c r="AF15" s="129">
        <f>_xll.qlCalendarAdvance(Calendar,AF14,"1d","mf",,Trigger)</f>
        <v>42156</v>
      </c>
      <c r="AG15" s="130">
        <f>_xll.qlDayCounterYearFraction(DayCounter,SettlementDate,AF15,,,Trigger)</f>
        <v>5.5555555555555552E-2</v>
      </c>
      <c r="AH15" s="126">
        <f t="shared" si="0"/>
        <v>-3.3753784995571388E-3</v>
      </c>
      <c r="AI15" s="126">
        <f t="shared" si="1"/>
        <v>-3.7474264788428589E-3</v>
      </c>
      <c r="AJ15" s="126">
        <f t="shared" si="2"/>
        <v>-3.9274006322920366E-3</v>
      </c>
    </row>
    <row r="16" spans="1:36" ht="12" customHeight="1" x14ac:dyDescent="0.2">
      <c r="C16" s="190" t="s">
        <v>38</v>
      </c>
      <c r="D16" s="122">
        <f>SettlementDate</f>
        <v>42136</v>
      </c>
      <c r="E16" s="129">
        <f>_xll.qlCalendarAdvance(Calendar,SettlementDate,C16,"Following",,Trigger)</f>
        <v>42143</v>
      </c>
      <c r="F16" s="124"/>
      <c r="G16" s="124"/>
      <c r="H16" s="124"/>
      <c r="I16" s="124"/>
      <c r="J16" s="130">
        <f>_xll.qlDayCounterYearFraction(DayCounter,D16,E16,,,Trigger)</f>
        <v>1.9444444444444445E-2</v>
      </c>
      <c r="K16" s="145">
        <f>_xll.qlYieldTSDiscount(Discounting,D16,,AllTriggers)</f>
        <v>1.0000180558815646</v>
      </c>
      <c r="L16" s="161">
        <f>_xll.qlYieldTSDiscount(Discounting,E16,,AllTriggers)</f>
        <v>1.0001229826054847</v>
      </c>
      <c r="M16" s="150">
        <f t="shared" ref="M16:M21" si="7">(K16/L16-1)/J16</f>
        <v>-5.3955679548873493E-3</v>
      </c>
      <c r="N16" s="126">
        <f t="shared" ref="N16:N20" si="8">((1+M16*J16)*EXP($W$13*J16)-1)/J16</f>
        <v>-8.7704815776027244E-3</v>
      </c>
      <c r="O16" s="126">
        <f t="shared" ref="O16:O20" si="9">((1+J16*M16)*EXP($W$10*J16+0.5*$W$9*J16^2)-1)/J16</f>
        <v>-9.3785296201190759E-3</v>
      </c>
      <c r="P16" s="126">
        <f t="shared" si="6"/>
        <v>-9.9232650796762401E-3</v>
      </c>
      <c r="AF16" s="129">
        <f>_xll.qlCalendarAdvance(Calendar,AF15,"1d","mf",,Trigger)</f>
        <v>42157</v>
      </c>
      <c r="AG16" s="130">
        <f>_xll.qlDayCounterYearFraction(DayCounter,SettlementDate,AF16,,,Trigger)</f>
        <v>5.8333333333333334E-2</v>
      </c>
      <c r="AH16" s="126">
        <f t="shared" si="0"/>
        <v>-3.3753784995571388E-3</v>
      </c>
      <c r="AI16" s="126">
        <f t="shared" si="1"/>
        <v>-3.7331169411780234E-3</v>
      </c>
      <c r="AJ16" s="126">
        <f t="shared" si="2"/>
        <v>-3.8948364245344185E-3</v>
      </c>
    </row>
    <row r="17" spans="3:36" ht="12" customHeight="1" x14ac:dyDescent="0.2">
      <c r="C17" s="190" t="s">
        <v>39</v>
      </c>
      <c r="D17" s="122">
        <f t="shared" si="5"/>
        <v>42136</v>
      </c>
      <c r="E17" s="129">
        <f>_xll.qlCalendarAdvance(Calendar,SettlementDate,C17,"Following",,Trigger)</f>
        <v>42150</v>
      </c>
      <c r="F17" s="124"/>
      <c r="G17" s="124"/>
      <c r="H17" s="124"/>
      <c r="I17" s="124"/>
      <c r="J17" s="130">
        <f>_xll.qlDayCounterYearFraction(DayCounter,D17,E17,,,Trigger)</f>
        <v>3.888888888888889E-2</v>
      </c>
      <c r="K17" s="145">
        <f>_xll.qlYieldTSDiscount(Discounting,D17,,AllTriggers)</f>
        <v>1.0000180558815646</v>
      </c>
      <c r="L17" s="161">
        <f>_xll.qlYieldTSDiscount(Discounting,E17,,AllTriggers)</f>
        <v>1.0001984647086966</v>
      </c>
      <c r="M17" s="150">
        <f t="shared" si="7"/>
        <v>-4.6381636144616446E-3</v>
      </c>
      <c r="N17" s="126">
        <f t="shared" si="8"/>
        <v>-8.0127118023660369E-3</v>
      </c>
      <c r="O17" s="126">
        <f t="shared" si="9"/>
        <v>-8.5706038190954837E-3</v>
      </c>
      <c r="P17" s="126">
        <f t="shared" si="6"/>
        <v>-9.0308484559315748E-3</v>
      </c>
      <c r="AF17" s="129">
        <f>_xll.qlCalendarAdvance(Calendar,AF16,"1d","mf",,Trigger)</f>
        <v>42158</v>
      </c>
      <c r="AG17" s="130">
        <f>_xll.qlDayCounterYearFraction(DayCounter,SettlementDate,AF17,,,Trigger)</f>
        <v>6.1111111111111109E-2</v>
      </c>
      <c r="AH17" s="126">
        <f t="shared" si="0"/>
        <v>-3.3753784995571388E-3</v>
      </c>
      <c r="AI17" s="126">
        <f t="shared" si="1"/>
        <v>-3.7188074035131879E-3</v>
      </c>
      <c r="AJ17" s="126">
        <f t="shared" si="2"/>
        <v>-3.8627070135337557E-3</v>
      </c>
    </row>
    <row r="18" spans="3:36" ht="12" customHeight="1" x14ac:dyDescent="0.2">
      <c r="C18" s="190" t="s">
        <v>40</v>
      </c>
      <c r="D18" s="122">
        <f t="shared" si="5"/>
        <v>42136</v>
      </c>
      <c r="E18" s="129">
        <f>_xll.qlCalendarAdvance(Calendar,SettlementDate,C18,"Following",,Trigger)</f>
        <v>42157</v>
      </c>
      <c r="F18" s="124"/>
      <c r="G18" s="124"/>
      <c r="H18" s="124"/>
      <c r="I18" s="124"/>
      <c r="J18" s="130">
        <f>_xll.qlDayCounterYearFraction(DayCounter,D18,E18,,,Trigger)</f>
        <v>5.8333333333333334E-2</v>
      </c>
      <c r="K18" s="145">
        <f>_xll.qlYieldTSDiscount(Discounting,D18,,AllTriggers)</f>
        <v>1.0000180558815646</v>
      </c>
      <c r="L18" s="161">
        <f>_xll.qlYieldTSDiscount(Discounting,E18,,AllTriggers)</f>
        <v>1.0002585262077883</v>
      </c>
      <c r="M18" s="150">
        <f t="shared" si="7"/>
        <v>-4.1212829898868665E-3</v>
      </c>
      <c r="N18" s="126">
        <f t="shared" si="8"/>
        <v>-7.4955178214684637E-3</v>
      </c>
      <c r="O18" s="126">
        <f t="shared" si="9"/>
        <v>-8.003276773219499E-3</v>
      </c>
      <c r="P18" s="126">
        <f t="shared" si="6"/>
        <v>-8.3861620548101156E-3</v>
      </c>
      <c r="AF18" s="129">
        <f>_xll.qlCalendarAdvance(Calendar,AF17,"1d","mf",,Trigger)</f>
        <v>42159</v>
      </c>
      <c r="AG18" s="130">
        <f>_xll.qlDayCounterYearFraction(DayCounter,SettlementDate,AF18,,,Trigger)</f>
        <v>6.3888888888888884E-2</v>
      </c>
      <c r="AH18" s="126">
        <f t="shared" si="0"/>
        <v>-3.3753784995571388E-3</v>
      </c>
      <c r="AI18" s="126">
        <f t="shared" si="1"/>
        <v>-3.7044978658483528E-3</v>
      </c>
      <c r="AJ18" s="126">
        <f t="shared" si="2"/>
        <v>-3.8310123992900467E-3</v>
      </c>
    </row>
    <row r="19" spans="3:36" ht="12" customHeight="1" x14ac:dyDescent="0.2">
      <c r="C19" s="190" t="s">
        <v>34</v>
      </c>
      <c r="D19" s="122">
        <f t="shared" si="5"/>
        <v>42136</v>
      </c>
      <c r="E19" s="129">
        <f>_xll.qlCalendarAdvance(Calendar,SettlementDate,C19,"mf",TRUE,Trigger)</f>
        <v>42167</v>
      </c>
      <c r="F19" s="124"/>
      <c r="G19" s="124"/>
      <c r="H19" s="124"/>
      <c r="I19" s="124"/>
      <c r="J19" s="130">
        <f>_xll.qlDayCounterYearFraction(DayCounter,D19,E19,,,Trigger)</f>
        <v>8.611111111111111E-2</v>
      </c>
      <c r="K19" s="145">
        <f>_xll.qlYieldTSDiscount(Discounting,D19,,AllTriggers)</f>
        <v>1.0000180558815646</v>
      </c>
      <c r="L19" s="161">
        <f>_xll.qlYieldTSDiscount(Discounting,E19,,AllTriggers)</f>
        <v>1.0003453911234446</v>
      </c>
      <c r="M19" s="150">
        <f t="shared" si="7"/>
        <v>-3.8000000000790448E-3</v>
      </c>
      <c r="N19" s="126">
        <f t="shared" si="8"/>
        <v>-7.1737836691100664E-3</v>
      </c>
      <c r="O19" s="126">
        <f t="shared" si="9"/>
        <v>-7.6099467637218638E-3</v>
      </c>
      <c r="P19" s="126">
        <f t="shared" si="6"/>
        <v>-7.8946673342860131E-3</v>
      </c>
      <c r="AF19" s="129">
        <f>_xll.qlCalendarAdvance(Calendar,AF18,"1d","mf",,Trigger)</f>
        <v>42160</v>
      </c>
      <c r="AG19" s="130">
        <f>_xll.qlDayCounterYearFraction(DayCounter,SettlementDate,AF19,,,Trigger)</f>
        <v>6.6666666666666666E-2</v>
      </c>
      <c r="AH19" s="126">
        <f t="shared" si="0"/>
        <v>-3.3753784995571388E-3</v>
      </c>
      <c r="AI19" s="126">
        <f t="shared" si="1"/>
        <v>-3.6901883281835173E-3</v>
      </c>
      <c r="AJ19" s="126">
        <f t="shared" si="2"/>
        <v>-3.7997525818032939E-3</v>
      </c>
    </row>
    <row r="20" spans="3:36" ht="12" customHeight="1" x14ac:dyDescent="0.2">
      <c r="C20" s="190" t="s">
        <v>41</v>
      </c>
      <c r="D20" s="122">
        <f t="shared" si="5"/>
        <v>42136</v>
      </c>
      <c r="E20" s="129">
        <f>_xll.qlCalendarAdvance(Calendar,SettlementDate,C20,"mf",TRUE,Trigger)</f>
        <v>42198</v>
      </c>
      <c r="F20" s="124"/>
      <c r="G20" s="124"/>
      <c r="H20" s="124"/>
      <c r="I20" s="124"/>
      <c r="J20" s="130">
        <f>_xll.qlDayCounterYearFraction(DayCounter,D20,E20,,,Trigger)</f>
        <v>0.17222222222222222</v>
      </c>
      <c r="K20" s="145">
        <f>_xll.qlYieldTSDiscount(Discounting,D20,,AllTriggers)</f>
        <v>1.0000180558815646</v>
      </c>
      <c r="L20" s="161">
        <f>_xll.qlYieldTSDiscount(Discounting,E20,,AllTriggers)</f>
        <v>1.0007591736473824</v>
      </c>
      <c r="M20" s="150">
        <f t="shared" si="7"/>
        <v>-4.3000000000004502E-3</v>
      </c>
      <c r="N20" s="126">
        <f t="shared" si="8"/>
        <v>-7.6718986813487551E-3</v>
      </c>
      <c r="O20" s="126">
        <f t="shared" si="9"/>
        <v>-7.8862541825791017E-3</v>
      </c>
      <c r="P20" s="126">
        <f t="shared" si="6"/>
        <v>-7.9588815026996051E-3</v>
      </c>
      <c r="AF20" s="129">
        <f>_xll.qlCalendarAdvance(Calendar,AF19,"1d","mf",,Trigger)</f>
        <v>42163</v>
      </c>
      <c r="AG20" s="130">
        <f>_xll.qlDayCounterYearFraction(DayCounter,SettlementDate,AF20,,,Trigger)</f>
        <v>7.4999999999999997E-2</v>
      </c>
      <c r="AH20" s="126">
        <f t="shared" si="0"/>
        <v>-3.3753784995571388E-3</v>
      </c>
      <c r="AI20" s="126">
        <f t="shared" si="1"/>
        <v>-3.6472597151890112E-3</v>
      </c>
      <c r="AJ20" s="126">
        <f t="shared" si="2"/>
        <v>-3.7085819098847642E-3</v>
      </c>
    </row>
    <row r="21" spans="3:36" ht="12" customHeight="1" x14ac:dyDescent="0.2">
      <c r="C21" s="240" t="s">
        <v>35</v>
      </c>
      <c r="D21" s="241">
        <f t="shared" si="5"/>
        <v>42136</v>
      </c>
      <c r="E21" s="242">
        <f>_xll.qlCalendarAdvance(Calendar,SettlementDate,C21,"mf",TRUE,Trigger)</f>
        <v>42228</v>
      </c>
      <c r="F21" s="243"/>
      <c r="G21" s="243"/>
      <c r="H21" s="243"/>
      <c r="I21" s="243"/>
      <c r="J21" s="244">
        <f>_xll.qlDayCounterYearFraction(DayCounter,D21,E21,,,Trigger)</f>
        <v>0.25555555555555554</v>
      </c>
      <c r="K21" s="245">
        <f>_xll.qlYieldTSDiscount(Discounting,D21,,AllTriggers)</f>
        <v>1.0000180558815646</v>
      </c>
      <c r="L21" s="246">
        <f>_xll.qlYieldTSDiscount(Discounting,E21,,AllTriggers)</f>
        <v>1.001182208304888</v>
      </c>
      <c r="M21" s="132">
        <f t="shared" si="7"/>
        <v>-4.5500000000002665E-3</v>
      </c>
      <c r="N21" s="132">
        <f>((1+M21*J21)*EXP($W$13*J21)-1)/J21</f>
        <v>-7.9200000000001023E-3</v>
      </c>
      <c r="O21" s="132">
        <f>((1+J21*M21)*EXP($W$10*J21+0.5*$W$9*J21^2)-1)/J21</f>
        <v>-7.9200000000001023E-3</v>
      </c>
      <c r="P21" s="132">
        <f t="shared" si="6"/>
        <v>-7.9200000000001023E-3</v>
      </c>
      <c r="AF21" s="129">
        <f>_xll.qlCalendarAdvance(Calendar,AF20,"1d","mf",,Trigger)</f>
        <v>42164</v>
      </c>
      <c r="AG21" s="130">
        <f>_xll.qlDayCounterYearFraction(DayCounter,SettlementDate,AF21,,,Trigger)</f>
        <v>7.7777777777777779E-2</v>
      </c>
      <c r="AH21" s="126">
        <f t="shared" si="0"/>
        <v>-3.3753784995571388E-3</v>
      </c>
      <c r="AI21" s="126">
        <f t="shared" si="1"/>
        <v>-3.6329501775241757E-3</v>
      </c>
      <c r="AJ21" s="126">
        <f t="shared" si="2"/>
        <v>-3.679061279425831E-3</v>
      </c>
    </row>
    <row r="22" spans="3:36" ht="12" customHeight="1" x14ac:dyDescent="0.2">
      <c r="AF22" s="129">
        <f>_xll.qlCalendarAdvance(Calendar,AF21,"1d","mf",,Trigger)</f>
        <v>42165</v>
      </c>
      <c r="AG22" s="130">
        <f>_xll.qlDayCounterYearFraction(DayCounter,SettlementDate,AF22,,,Trigger)</f>
        <v>8.0555555555555561E-2</v>
      </c>
      <c r="AH22" s="126">
        <f t="shared" si="0"/>
        <v>-3.3753784995571388E-3</v>
      </c>
      <c r="AI22" s="126">
        <f t="shared" si="1"/>
        <v>-3.6186406398593402E-3</v>
      </c>
      <c r="AJ22" s="126">
        <f t="shared" si="2"/>
        <v>-3.6499754457238525E-3</v>
      </c>
    </row>
    <row r="23" spans="3:36" ht="12" customHeight="1" x14ac:dyDescent="0.2">
      <c r="C23" s="236" t="s">
        <v>93</v>
      </c>
      <c r="AF23" s="129">
        <f>_xll.qlCalendarAdvance(Calendar,AF22,"1d","mf",,Trigger)</f>
        <v>42166</v>
      </c>
      <c r="AG23" s="130">
        <f>_xll.qlDayCounterYearFraction(DayCounter,SettlementDate,AF23,,,Trigger)</f>
        <v>8.3333333333333329E-2</v>
      </c>
      <c r="AH23" s="126">
        <f t="shared" si="0"/>
        <v>-3.3753784995571388E-3</v>
      </c>
      <c r="AI23" s="126">
        <f t="shared" si="1"/>
        <v>-3.6043311021945047E-3</v>
      </c>
      <c r="AJ23" s="126">
        <f t="shared" si="2"/>
        <v>-3.6213244087788293E-3</v>
      </c>
    </row>
    <row r="24" spans="3:36" ht="12" customHeight="1" x14ac:dyDescent="0.2">
      <c r="C24" s="263" t="s">
        <v>78</v>
      </c>
      <c r="AF24" s="129">
        <f>_xll.qlCalendarAdvance(Calendar,AF23,"1d","mf",,Trigger)</f>
        <v>42167</v>
      </c>
      <c r="AG24" s="130">
        <f>_xll.qlDayCounterYearFraction(DayCounter,SettlementDate,AF24,,,Trigger)</f>
        <v>8.611111111111111E-2</v>
      </c>
      <c r="AH24" s="126">
        <f t="shared" si="0"/>
        <v>-3.3753784995571388E-3</v>
      </c>
      <c r="AI24" s="126">
        <f t="shared" si="1"/>
        <v>-3.5900215645296696E-3</v>
      </c>
      <c r="AJ24" s="126">
        <f t="shared" si="2"/>
        <v>-3.5931081685907614E-3</v>
      </c>
    </row>
    <row r="25" spans="3:36" ht="12" customHeight="1" x14ac:dyDescent="0.2">
      <c r="C25" s="264">
        <f t="shared" ref="C25:C31" si="10">IF($C$24="FLAT",N15,IF($C$24="linear",O15,P15))</f>
        <v>-1.0885490929766206E-2</v>
      </c>
      <c r="AF25" s="129">
        <f>_xll.qlCalendarAdvance(Calendar,AF24,"1d","mf",,Trigger)</f>
        <v>42170</v>
      </c>
      <c r="AG25" s="130">
        <f>_xll.qlDayCounterYearFraction(DayCounter,SettlementDate,AF25,,,Trigger)</f>
        <v>9.4444444444444442E-2</v>
      </c>
      <c r="AH25" s="126">
        <f t="shared" si="0"/>
        <v>-3.3753784995571388E-3</v>
      </c>
      <c r="AI25" s="126">
        <f t="shared" si="1"/>
        <v>-3.5470929515351631E-3</v>
      </c>
      <c r="AJ25" s="126">
        <f t="shared" si="2"/>
        <v>-3.5110682285682867E-3</v>
      </c>
    </row>
    <row r="26" spans="3:36" ht="12" customHeight="1" x14ac:dyDescent="0.2">
      <c r="C26" s="264">
        <f t="shared" si="10"/>
        <v>-9.9232650796762401E-3</v>
      </c>
      <c r="AF26" s="129">
        <f>_xll.qlCalendarAdvance(Calendar,AF25,"1d","mf",,Trigger)</f>
        <v>42171</v>
      </c>
      <c r="AG26" s="130">
        <f>_xll.qlDayCounterYearFraction(DayCounter,SettlementDate,AF26,,,Trigger)</f>
        <v>9.7222222222222224E-2</v>
      </c>
      <c r="AH26" s="126">
        <f t="shared" si="0"/>
        <v>-3.3753784995571388E-3</v>
      </c>
      <c r="AI26" s="126">
        <f t="shared" si="1"/>
        <v>-3.532783413870328E-3</v>
      </c>
      <c r="AJ26" s="126">
        <f t="shared" si="2"/>
        <v>-3.4845911754080383E-3</v>
      </c>
    </row>
    <row r="27" spans="3:36" ht="12" customHeight="1" x14ac:dyDescent="0.2">
      <c r="C27" s="264">
        <f t="shared" si="10"/>
        <v>-9.0308484559315748E-3</v>
      </c>
      <c r="AF27" s="129">
        <f>_xll.qlCalendarAdvance(Calendar,AF26,"1d","mf",,Trigger)</f>
        <v>42172</v>
      </c>
      <c r="AG27" s="130">
        <f>_xll.qlDayCounterYearFraction(DayCounter,SettlementDate,AF27,,,Trigger)</f>
        <v>0.1</v>
      </c>
      <c r="AH27" s="126">
        <f t="shared" si="0"/>
        <v>-3.3753784995571388E-3</v>
      </c>
      <c r="AI27" s="126">
        <f t="shared" si="1"/>
        <v>-3.5184738762054925E-3</v>
      </c>
      <c r="AJ27" s="126">
        <f t="shared" si="2"/>
        <v>-3.4585489190047452E-3</v>
      </c>
    </row>
    <row r="28" spans="3:36" ht="12" customHeight="1" x14ac:dyDescent="0.2">
      <c r="C28" s="264">
        <f t="shared" si="10"/>
        <v>-8.3861620548101156E-3</v>
      </c>
      <c r="AF28" s="129">
        <f>_xll.qlCalendarAdvance(Calendar,AF27,"1d","mf",,Trigger)</f>
        <v>42173</v>
      </c>
      <c r="AG28" s="130">
        <f>_xll.qlDayCounterYearFraction(DayCounter,SettlementDate,AF28,,,Trigger)</f>
        <v>0.10277777777777777</v>
      </c>
      <c r="AH28" s="126">
        <f t="shared" si="0"/>
        <v>-3.3753784995571388E-3</v>
      </c>
      <c r="AI28" s="126">
        <f t="shared" si="1"/>
        <v>-3.504164338540657E-3</v>
      </c>
      <c r="AJ28" s="126">
        <f t="shared" si="2"/>
        <v>-3.4329414593584073E-3</v>
      </c>
    </row>
    <row r="29" spans="3:36" ht="12" customHeight="1" x14ac:dyDescent="0.2">
      <c r="C29" s="264">
        <f t="shared" si="10"/>
        <v>-7.8946673342860131E-3</v>
      </c>
      <c r="AF29" s="129">
        <f>_xll.qlCalendarAdvance(Calendar,AF28,"1d","mf",,Trigger)</f>
        <v>42174</v>
      </c>
      <c r="AG29" s="130">
        <f>_xll.qlDayCounterYearFraction(DayCounter,SettlementDate,AF29,,,Trigger)</f>
        <v>0.10555555555555556</v>
      </c>
      <c r="AH29" s="126">
        <f t="shared" si="0"/>
        <v>-3.3753784995571388E-3</v>
      </c>
      <c r="AI29" s="126">
        <f t="shared" si="1"/>
        <v>-3.4898548008758215E-3</v>
      </c>
      <c r="AJ29" s="126">
        <f t="shared" si="2"/>
        <v>-3.4077687964690242E-3</v>
      </c>
    </row>
    <row r="30" spans="3:36" ht="12" customHeight="1" x14ac:dyDescent="0.2">
      <c r="C30" s="264">
        <f t="shared" si="10"/>
        <v>-7.9588815026996051E-3</v>
      </c>
      <c r="AF30" s="129">
        <f>_xll.qlCalendarAdvance(Calendar,AF29,"1d","mf",,Trigger)</f>
        <v>42177</v>
      </c>
      <c r="AG30" s="130">
        <f>_xll.qlDayCounterYearFraction(DayCounter,SettlementDate,AF30,,,Trigger)</f>
        <v>0.11388888888888889</v>
      </c>
      <c r="AH30" s="126">
        <f t="shared" si="0"/>
        <v>-3.3753784995571388E-3</v>
      </c>
      <c r="AI30" s="126">
        <f t="shared" si="1"/>
        <v>-3.4469261878813154E-3</v>
      </c>
      <c r="AJ30" s="126">
        <f t="shared" si="2"/>
        <v>-3.3348595883426046E-3</v>
      </c>
    </row>
    <row r="31" spans="3:36" ht="12" customHeight="1" x14ac:dyDescent="0.2">
      <c r="C31" s="265">
        <f t="shared" si="10"/>
        <v>-7.9200000000001023E-3</v>
      </c>
      <c r="AF31" s="129">
        <f>_xll.qlCalendarAdvance(Calendar,AF30,"1d","mf",,Trigger)</f>
        <v>42178</v>
      </c>
      <c r="AG31" s="130">
        <f>_xll.qlDayCounterYearFraction(DayCounter,SettlementDate,AF31,,,Trigger)</f>
        <v>0.11666666666666667</v>
      </c>
      <c r="AH31" s="126">
        <f t="shared" si="0"/>
        <v>-3.3753784995571388E-3</v>
      </c>
      <c r="AI31" s="126">
        <f t="shared" si="1"/>
        <v>-3.4326166502164799E-3</v>
      </c>
      <c r="AJ31" s="126">
        <f t="shared" si="2"/>
        <v>-3.311426112481042E-3</v>
      </c>
    </row>
    <row r="32" spans="3:36" ht="12" customHeight="1" x14ac:dyDescent="0.2">
      <c r="AF32" s="129">
        <f>_xll.qlCalendarAdvance(Calendar,AF31,"1d","mf",,Trigger)</f>
        <v>42179</v>
      </c>
      <c r="AG32" s="130">
        <f>_xll.qlDayCounterYearFraction(DayCounter,SettlementDate,AF32,,,Trigger)</f>
        <v>0.11944444444444445</v>
      </c>
      <c r="AH32" s="126">
        <f t="shared" si="0"/>
        <v>-3.3753784995571388E-3</v>
      </c>
      <c r="AI32" s="126">
        <f t="shared" si="1"/>
        <v>-3.4183071125516449E-3</v>
      </c>
      <c r="AJ32" s="126">
        <f t="shared" si="2"/>
        <v>-3.2884274333764337E-3</v>
      </c>
    </row>
    <row r="33" spans="13:36" x14ac:dyDescent="0.2">
      <c r="AF33" s="129">
        <f>_xll.qlCalendarAdvance(Calendar,AF32,"1d","mf",,Trigger)</f>
        <v>42180</v>
      </c>
      <c r="AG33" s="130">
        <f>_xll.qlDayCounterYearFraction(DayCounter,SettlementDate,AF33,,,Trigger)</f>
        <v>0.12222222222222222</v>
      </c>
      <c r="AH33" s="126">
        <f t="shared" si="0"/>
        <v>-3.3753784995571388E-3</v>
      </c>
      <c r="AI33" s="126">
        <f t="shared" si="1"/>
        <v>-3.4039975748868093E-3</v>
      </c>
      <c r="AJ33" s="126">
        <f t="shared" si="2"/>
        <v>-3.2658635510287807E-3</v>
      </c>
    </row>
    <row r="34" spans="13:36" x14ac:dyDescent="0.2">
      <c r="AF34" s="129">
        <f>_xll.qlCalendarAdvance(Calendar,AF33,"1d","mf",,Trigger)</f>
        <v>42181</v>
      </c>
      <c r="AG34" s="130">
        <f>_xll.qlDayCounterYearFraction(DayCounter,SettlementDate,AF34,,,Trigger)</f>
        <v>0.125</v>
      </c>
      <c r="AH34" s="126">
        <f t="shared" si="0"/>
        <v>-3.3753784995571388E-3</v>
      </c>
      <c r="AI34" s="126">
        <f t="shared" si="1"/>
        <v>-3.3896880372219738E-3</v>
      </c>
      <c r="AJ34" s="126">
        <f t="shared" si="2"/>
        <v>-3.2437344654380825E-3</v>
      </c>
    </row>
    <row r="35" spans="13:36" x14ac:dyDescent="0.2">
      <c r="AF35" s="129">
        <f>_xll.qlCalendarAdvance(Calendar,AF34,"1d","mf",,Trigger)</f>
        <v>42184</v>
      </c>
      <c r="AG35" s="130">
        <f>_xll.qlDayCounterYearFraction(DayCounter,SettlementDate,AF35,,,Trigger)</f>
        <v>0.13333333333333333</v>
      </c>
      <c r="AH35" s="126">
        <f t="shared" si="0"/>
        <v>-3.3753784995571388E-3</v>
      </c>
      <c r="AI35" s="126">
        <f t="shared" si="1"/>
        <v>-3.3467594242274678E-3</v>
      </c>
      <c r="AJ35" s="126">
        <f t="shared" ref="AJ35:AJ65" si="11">($W$5+$W$4*AG35+$W$3*AG35^2)</f>
        <v>-3.1799559892077183E-3</v>
      </c>
    </row>
    <row r="36" spans="13:36" x14ac:dyDescent="0.2">
      <c r="AF36" s="129">
        <f>_xll.qlCalendarAdvance(Calendar,AF35,"1d","mf",,Trigger)</f>
        <v>42185</v>
      </c>
      <c r="AG36" s="130">
        <f>_xll.qlDayCounterYearFraction(DayCounter,SettlementDate,AF36,,,Trigger)</f>
        <v>0.1361111111111111</v>
      </c>
      <c r="AH36" s="126">
        <f t="shared" si="0"/>
        <v>-3.3753784995571388E-3</v>
      </c>
      <c r="AI36" s="126">
        <f t="shared" si="1"/>
        <v>-3.3324498865626322E-3</v>
      </c>
      <c r="AJ36" s="126">
        <f t="shared" si="11"/>
        <v>-3.1595660906448405E-3</v>
      </c>
    </row>
    <row r="37" spans="13:36" x14ac:dyDescent="0.2">
      <c r="AF37" s="129">
        <f>_xll.qlCalendarAdvance(Calendar,AF36,"1d","mf",,Trigger)</f>
        <v>42186</v>
      </c>
      <c r="AG37" s="130">
        <f>_xll.qlDayCounterYearFraction(DayCounter,SettlementDate,AF37,,,Trigger)</f>
        <v>0.1388888888888889</v>
      </c>
      <c r="AH37" s="126">
        <f t="shared" si="0"/>
        <v>-3.3753784995571388E-3</v>
      </c>
      <c r="AI37" s="126">
        <f t="shared" si="1"/>
        <v>-3.3181403488977967E-3</v>
      </c>
      <c r="AJ37" s="126">
        <f t="shared" si="11"/>
        <v>-3.1396109888389171E-3</v>
      </c>
    </row>
    <row r="38" spans="13:36" x14ac:dyDescent="0.2">
      <c r="AF38" s="129">
        <f>_xll.qlCalendarAdvance(Calendar,AF37,"1d","mf",,Trigger)</f>
        <v>42187</v>
      </c>
      <c r="AG38" s="130">
        <f>_xll.qlDayCounterYearFraction(DayCounter,SettlementDate,AF38,,,Trigger)</f>
        <v>0.14166666666666666</v>
      </c>
      <c r="AH38" s="126">
        <f t="shared" si="0"/>
        <v>-3.3753784995571388E-3</v>
      </c>
      <c r="AI38" s="126">
        <f t="shared" si="1"/>
        <v>-3.3038308112329617E-3</v>
      </c>
      <c r="AJ38" s="126">
        <f t="shared" si="11"/>
        <v>-3.120090683789949E-3</v>
      </c>
    </row>
    <row r="39" spans="13:36" x14ac:dyDescent="0.2">
      <c r="AF39" s="129">
        <f>_xll.qlCalendarAdvance(Calendar,AF38,"1d","mf",,Trigger)</f>
        <v>42188</v>
      </c>
      <c r="AG39" s="130">
        <f>_xll.qlDayCounterYearFraction(DayCounter,SettlementDate,AF39,,,Trigger)</f>
        <v>0.14444444444444443</v>
      </c>
      <c r="AH39" s="126">
        <f t="shared" si="0"/>
        <v>-3.3753784995571388E-3</v>
      </c>
      <c r="AI39" s="126">
        <f t="shared" si="1"/>
        <v>-3.2895212735681262E-3</v>
      </c>
      <c r="AJ39" s="126">
        <f t="shared" si="11"/>
        <v>-3.1010051754979365E-3</v>
      </c>
    </row>
    <row r="40" spans="13:36" x14ac:dyDescent="0.2">
      <c r="AF40" s="129">
        <f>_xll.qlCalendarAdvance(Calendar,AF39,"1d","mf",,Trigger)</f>
        <v>42191</v>
      </c>
      <c r="AG40" s="130">
        <f>_xll.qlDayCounterYearFraction(DayCounter,SettlementDate,AF40,,,Trigger)</f>
        <v>0.15277777777777779</v>
      </c>
      <c r="AH40" s="126">
        <f t="shared" si="0"/>
        <v>-3.3753784995571388E-3</v>
      </c>
      <c r="AI40" s="126">
        <f t="shared" si="1"/>
        <v>-3.2465926605736196E-3</v>
      </c>
      <c r="AJ40" s="126">
        <f t="shared" si="11"/>
        <v>-3.0463574311636269E-3</v>
      </c>
    </row>
    <row r="41" spans="13:36" x14ac:dyDescent="0.2">
      <c r="M41" s="233"/>
      <c r="N41" s="233"/>
      <c r="AF41" s="129">
        <f>_xll.qlCalendarAdvance(Calendar,AF40,"1d","mf",,Trigger)</f>
        <v>42192</v>
      </c>
      <c r="AG41" s="130">
        <f>_xll.qlDayCounterYearFraction(DayCounter,SettlementDate,AF41,,,Trigger)</f>
        <v>0.15555555555555556</v>
      </c>
      <c r="AH41" s="126">
        <f t="shared" si="0"/>
        <v>-3.3753784995571388E-3</v>
      </c>
      <c r="AI41" s="126">
        <f t="shared" si="1"/>
        <v>-3.2322831229087846E-3</v>
      </c>
      <c r="AJ41" s="126">
        <f t="shared" si="11"/>
        <v>-3.0290111098994345E-3</v>
      </c>
    </row>
    <row r="42" spans="13:36" x14ac:dyDescent="0.2">
      <c r="AF42" s="129">
        <f>_xll.qlCalendarAdvance(Calendar,AF41,"1d","mf",,Trigger)</f>
        <v>42193</v>
      </c>
      <c r="AG42" s="130">
        <f>_xll.qlDayCounterYearFraction(DayCounter,SettlementDate,AF42,,,Trigger)</f>
        <v>0.15833333333333333</v>
      </c>
      <c r="AH42" s="126">
        <f t="shared" si="0"/>
        <v>-3.3753784995571388E-3</v>
      </c>
      <c r="AI42" s="126">
        <f t="shared" si="1"/>
        <v>-3.2179735852439491E-3</v>
      </c>
      <c r="AJ42" s="126">
        <f t="shared" si="11"/>
        <v>-3.0120995853921964E-3</v>
      </c>
    </row>
    <row r="43" spans="13:36" ht="11.25" customHeight="1" x14ac:dyDescent="0.2">
      <c r="AF43" s="129">
        <f>_xll.qlCalendarAdvance(Calendar,AF42,"1d","mf",,Trigger)</f>
        <v>42194</v>
      </c>
      <c r="AG43" s="130">
        <f>_xll.qlDayCounterYearFraction(DayCounter,SettlementDate,AF43,,,Trigger)</f>
        <v>0.16111111111111112</v>
      </c>
      <c r="AH43" s="126">
        <f t="shared" si="0"/>
        <v>-3.3753784995571388E-3</v>
      </c>
      <c r="AI43" s="126">
        <f t="shared" si="1"/>
        <v>-3.2036640475791136E-3</v>
      </c>
      <c r="AJ43" s="126">
        <f t="shared" si="11"/>
        <v>-2.9956228576419135E-3</v>
      </c>
    </row>
    <row r="44" spans="13:36" x14ac:dyDescent="0.2">
      <c r="Q44" s="232"/>
      <c r="AF44" s="129">
        <f>_xll.qlCalendarAdvance(Calendar,AF43,"1d","mf",,Trigger)</f>
        <v>42195</v>
      </c>
      <c r="AG44" s="130">
        <f>_xll.qlDayCounterYearFraction(DayCounter,SettlementDate,AF44,,,Trigger)</f>
        <v>0.16388888888888889</v>
      </c>
      <c r="AH44" s="126">
        <f t="shared" si="0"/>
        <v>-3.3753784995571388E-3</v>
      </c>
      <c r="AI44" s="126">
        <f t="shared" si="1"/>
        <v>-3.1893545099142785E-3</v>
      </c>
      <c r="AJ44" s="126">
        <f t="shared" si="11"/>
        <v>-2.9795809266485855E-3</v>
      </c>
    </row>
    <row r="45" spans="13:36" x14ac:dyDescent="0.2">
      <c r="Q45" s="232"/>
      <c r="AF45" s="129">
        <f>_xll.qlCalendarAdvance(Calendar,AF44,"1d","mf",,Trigger)</f>
        <v>42198</v>
      </c>
      <c r="AG45" s="130">
        <f>_xll.qlDayCounterYearFraction(DayCounter,SettlementDate,AF45,,,Trigger)</f>
        <v>0.17222222222222222</v>
      </c>
      <c r="AH45" s="126">
        <f t="shared" si="0"/>
        <v>-3.3753784995571388E-3</v>
      </c>
      <c r="AI45" s="126">
        <f t="shared" si="1"/>
        <v>-3.146425896919772E-3</v>
      </c>
      <c r="AJ45" s="126">
        <f t="shared" si="11"/>
        <v>-2.9340639142103318E-3</v>
      </c>
    </row>
    <row r="46" spans="13:36" x14ac:dyDescent="0.2">
      <c r="Q46" s="232"/>
      <c r="AF46" s="129">
        <f>_xll.qlCalendarAdvance(Calendar,AF45,"1d","mf",,Trigger)</f>
        <v>42199</v>
      </c>
      <c r="AG46" s="130">
        <f>_xll.qlDayCounterYearFraction(DayCounter,SettlementDate,AF46,,,Trigger)</f>
        <v>0.17499999999999999</v>
      </c>
      <c r="AH46" s="126">
        <f t="shared" si="0"/>
        <v>-3.3753784995571388E-3</v>
      </c>
      <c r="AI46" s="126">
        <f t="shared" si="1"/>
        <v>-3.1321163592549365E-3</v>
      </c>
      <c r="AJ46" s="126">
        <f t="shared" si="11"/>
        <v>-2.9197611702448238E-3</v>
      </c>
    </row>
    <row r="47" spans="13:36" x14ac:dyDescent="0.2">
      <c r="Q47" s="232"/>
      <c r="AF47" s="129">
        <f>_xll.qlCalendarAdvance(Calendar,AF46,"1d","mf",,Trigger)</f>
        <v>42200</v>
      </c>
      <c r="AG47" s="130">
        <f>_xll.qlDayCounterYearFraction(DayCounter,SettlementDate,AF47,,,Trigger)</f>
        <v>0.17777777777777778</v>
      </c>
      <c r="AH47" s="126">
        <f t="shared" si="0"/>
        <v>-3.3753784995571388E-3</v>
      </c>
      <c r="AI47" s="126">
        <f t="shared" si="1"/>
        <v>-3.1178068215901014E-3</v>
      </c>
      <c r="AJ47" s="126">
        <f t="shared" si="11"/>
        <v>-2.9058932230362714E-3</v>
      </c>
    </row>
    <row r="48" spans="13:36" x14ac:dyDescent="0.2">
      <c r="Q48" s="232"/>
      <c r="AF48" s="129">
        <f>_xll.qlCalendarAdvance(Calendar,AF47,"1d","mf",,Trigger)</f>
        <v>42201</v>
      </c>
      <c r="AG48" s="130">
        <f>_xll.qlDayCounterYearFraction(DayCounter,SettlementDate,AF48,,,Trigger)</f>
        <v>0.18055555555555555</v>
      </c>
      <c r="AH48" s="126">
        <f t="shared" si="0"/>
        <v>-3.3753784995571388E-3</v>
      </c>
      <c r="AI48" s="126">
        <f t="shared" si="1"/>
        <v>-3.1034972839252659E-3</v>
      </c>
      <c r="AJ48" s="126">
        <f t="shared" si="11"/>
        <v>-2.8924600725846734E-3</v>
      </c>
    </row>
    <row r="49" spans="13:36" x14ac:dyDescent="0.2">
      <c r="AF49" s="129">
        <f>_xll.qlCalendarAdvance(Calendar,AF48,"1d","mf",,Trigger)</f>
        <v>42202</v>
      </c>
      <c r="AG49" s="130">
        <f>_xll.qlDayCounterYearFraction(DayCounter,SettlementDate,AF49,,,Trigger)</f>
        <v>0.18333333333333332</v>
      </c>
      <c r="AH49" s="126">
        <f t="shared" si="0"/>
        <v>-3.3753784995571388E-3</v>
      </c>
      <c r="AI49" s="126">
        <f t="shared" si="1"/>
        <v>-3.0891877462604304E-3</v>
      </c>
      <c r="AJ49" s="126">
        <f t="shared" si="11"/>
        <v>-2.8794617188900302E-3</v>
      </c>
    </row>
    <row r="50" spans="13:36" x14ac:dyDescent="0.2">
      <c r="AF50" s="129">
        <f>_xll.qlCalendarAdvance(Calendar,AF49,"1d","mf",,Trigger)</f>
        <v>42205</v>
      </c>
      <c r="AG50" s="130">
        <f>_xll.qlDayCounterYearFraction(DayCounter,SettlementDate,AF50,,,Trigger)</f>
        <v>0.19166666666666668</v>
      </c>
      <c r="AH50" s="126">
        <f t="shared" si="0"/>
        <v>-3.3753784995571388E-3</v>
      </c>
      <c r="AI50" s="126">
        <f t="shared" si="1"/>
        <v>-3.0462591332659243E-3</v>
      </c>
      <c r="AJ50" s="126">
        <f t="shared" si="11"/>
        <v>-2.8430754383478316E-3</v>
      </c>
    </row>
    <row r="51" spans="13:36" x14ac:dyDescent="0.2">
      <c r="AF51" s="129">
        <f>_xll.qlCalendarAdvance(Calendar,AF50,"1d","mf",,Trigger)</f>
        <v>42206</v>
      </c>
      <c r="AG51" s="130">
        <f>_xll.qlDayCounterYearFraction(DayCounter,SettlementDate,AF51,,,Trigger)</f>
        <v>0.19444444444444445</v>
      </c>
      <c r="AH51" s="126">
        <f t="shared" si="0"/>
        <v>-3.3753784995571388E-3</v>
      </c>
      <c r="AI51" s="126">
        <f t="shared" si="1"/>
        <v>-3.0319495956010888E-3</v>
      </c>
      <c r="AJ51" s="126">
        <f t="shared" si="11"/>
        <v>-2.8318162716810089E-3</v>
      </c>
    </row>
    <row r="52" spans="13:36" x14ac:dyDescent="0.2">
      <c r="AF52" s="129">
        <f>_xll.qlCalendarAdvance(Calendar,AF51,"1d","mf",,Trigger)</f>
        <v>42207</v>
      </c>
      <c r="AG52" s="130">
        <f>_xll.qlDayCounterYearFraction(DayCounter,SettlementDate,AF52,,,Trigger)</f>
        <v>0.19722222222222222</v>
      </c>
      <c r="AH52" s="126">
        <f t="shared" si="0"/>
        <v>-3.3753784995571388E-3</v>
      </c>
      <c r="AI52" s="126">
        <f t="shared" si="1"/>
        <v>-3.0176400579362533E-3</v>
      </c>
      <c r="AJ52" s="126">
        <f t="shared" si="11"/>
        <v>-2.820991901771141E-3</v>
      </c>
    </row>
    <row r="53" spans="13:36" x14ac:dyDescent="0.2">
      <c r="AF53" s="129">
        <f>_xll.qlCalendarAdvance(Calendar,AF52,"1d","mf",,Trigger)</f>
        <v>42208</v>
      </c>
      <c r="AG53" s="130">
        <f>_xll.qlDayCounterYearFraction(DayCounter,SettlementDate,AF53,,,Trigger)</f>
        <v>0.2</v>
      </c>
      <c r="AH53" s="126">
        <f t="shared" si="0"/>
        <v>-3.3753784995571388E-3</v>
      </c>
      <c r="AI53" s="126">
        <f t="shared" si="1"/>
        <v>-3.0033305202714182E-3</v>
      </c>
      <c r="AJ53" s="126">
        <f t="shared" si="11"/>
        <v>-2.8106023286182287E-3</v>
      </c>
    </row>
    <row r="54" spans="13:36" x14ac:dyDescent="0.2">
      <c r="AF54" s="129">
        <f>_xll.qlCalendarAdvance(Calendar,AF53,"1d","mf",,Trigger)</f>
        <v>42209</v>
      </c>
      <c r="AG54" s="130">
        <f>_xll.qlDayCounterYearFraction(DayCounter,SettlementDate,AF54,,,Trigger)</f>
        <v>0.20277777777777778</v>
      </c>
      <c r="AH54" s="126">
        <f t="shared" si="0"/>
        <v>-3.3753784995571388E-3</v>
      </c>
      <c r="AI54" s="126">
        <f t="shared" si="1"/>
        <v>-2.9890209826065827E-3</v>
      </c>
      <c r="AJ54" s="126">
        <f t="shared" si="11"/>
        <v>-2.8006475522222708E-3</v>
      </c>
    </row>
    <row r="55" spans="13:36" x14ac:dyDescent="0.2">
      <c r="AF55" s="129">
        <f>_xll.qlCalendarAdvance(Calendar,AF54,"1d","mf",,Trigger)</f>
        <v>42212</v>
      </c>
      <c r="AG55" s="130">
        <f>_xll.qlDayCounterYearFraction(DayCounter,SettlementDate,AF55,,,Trigger)</f>
        <v>0.21111111111111111</v>
      </c>
      <c r="AH55" s="126">
        <f t="shared" si="0"/>
        <v>-3.3753784995571388E-3</v>
      </c>
      <c r="AI55" s="126">
        <f t="shared" si="1"/>
        <v>-2.9460923696120762E-3</v>
      </c>
      <c r="AJ55" s="126">
        <f t="shared" si="11"/>
        <v>-2.7733920035761276E-3</v>
      </c>
    </row>
    <row r="56" spans="13:36" x14ac:dyDescent="0.2">
      <c r="AF56" s="129">
        <f>_xll.qlCalendarAdvance(Calendar,AF55,"1d","mf",,Trigger)</f>
        <v>42213</v>
      </c>
      <c r="AG56" s="130">
        <f>_xll.qlDayCounterYearFraction(DayCounter,SettlementDate,AF56,,,Trigger)</f>
        <v>0.21388888888888888</v>
      </c>
      <c r="AH56" s="126">
        <f t="shared" si="0"/>
        <v>-3.3753784995571388E-3</v>
      </c>
      <c r="AI56" s="126">
        <f t="shared" si="1"/>
        <v>-2.9317828319472411E-3</v>
      </c>
      <c r="AJ56" s="126">
        <f t="shared" si="11"/>
        <v>-2.7651764142079894E-3</v>
      </c>
    </row>
    <row r="57" spans="13:36" x14ac:dyDescent="0.2">
      <c r="AF57" s="129">
        <f>_xll.qlCalendarAdvance(Calendar,AF56,"1d","mf",,Trigger)</f>
        <v>42214</v>
      </c>
      <c r="AG57" s="130">
        <f>_xll.qlDayCounterYearFraction(DayCounter,SettlementDate,AF57,,,Trigger)</f>
        <v>0.21666666666666667</v>
      </c>
      <c r="AH57" s="126">
        <f t="shared" si="0"/>
        <v>-3.3753784995571388E-3</v>
      </c>
      <c r="AI57" s="126">
        <f t="shared" si="1"/>
        <v>-2.9174732942824056E-3</v>
      </c>
      <c r="AJ57" s="126">
        <f t="shared" si="11"/>
        <v>-2.7573956215968067E-3</v>
      </c>
    </row>
    <row r="58" spans="13:36" x14ac:dyDescent="0.2">
      <c r="AF58" s="129">
        <f>_xll.qlCalendarAdvance(Calendar,AF57,"1d","mf",,Trigger)</f>
        <v>42215</v>
      </c>
      <c r="AG58" s="130">
        <f>_xll.qlDayCounterYearFraction(DayCounter,SettlementDate,AF58,,,Trigger)</f>
        <v>0.21944444444444444</v>
      </c>
      <c r="AH58" s="126">
        <f t="shared" si="0"/>
        <v>-3.3753784995571388E-3</v>
      </c>
      <c r="AI58" s="126">
        <f t="shared" si="1"/>
        <v>-2.9031637566175701E-3</v>
      </c>
      <c r="AJ58" s="126">
        <f t="shared" si="11"/>
        <v>-2.7500496257425789E-3</v>
      </c>
    </row>
    <row r="59" spans="13:36" x14ac:dyDescent="0.2">
      <c r="AF59" s="129">
        <f>_xll.qlCalendarAdvance(Calendar,AF58,"1d","mf",,Trigger)</f>
        <v>42216</v>
      </c>
      <c r="AG59" s="130">
        <f>_xll.qlDayCounterYearFraction(DayCounter,SettlementDate,AF59,,,Trigger)</f>
        <v>0.22222222222222221</v>
      </c>
      <c r="AH59" s="126">
        <f t="shared" si="0"/>
        <v>-3.3753784995571388E-3</v>
      </c>
      <c r="AI59" s="126">
        <f t="shared" si="1"/>
        <v>-2.888854218952735E-3</v>
      </c>
      <c r="AJ59" s="126">
        <f t="shared" si="11"/>
        <v>-2.7431384266453068E-3</v>
      </c>
    </row>
    <row r="60" spans="13:36" x14ac:dyDescent="0.2">
      <c r="M60" s="233"/>
      <c r="AF60" s="129">
        <f>_xll.qlCalendarAdvance(Calendar,AF59,"1d","mf",,Trigger)</f>
        <v>42219</v>
      </c>
      <c r="AG60" s="130">
        <f>_xll.qlDayCounterYearFraction(DayCounter,SettlementDate,AF60,,,Trigger)</f>
        <v>0.23055555555555557</v>
      </c>
      <c r="AH60" s="126">
        <f t="shared" si="0"/>
        <v>-3.3753784995571388E-3</v>
      </c>
      <c r="AI60" s="126">
        <f t="shared" si="1"/>
        <v>-2.8459256059582285E-3</v>
      </c>
      <c r="AJ60" s="126">
        <f t="shared" si="11"/>
        <v>-2.7250136098952178E-3</v>
      </c>
    </row>
    <row r="61" spans="13:36" x14ac:dyDescent="0.2">
      <c r="M61" s="233"/>
      <c r="AF61" s="129">
        <f>_xll.qlCalendarAdvance(Calendar,AF60,"1d","mf",,Trigger)</f>
        <v>42220</v>
      </c>
      <c r="AG61" s="130">
        <f>_xll.qlDayCounterYearFraction(DayCounter,SettlementDate,AF61,,,Trigger)</f>
        <v>0.23333333333333334</v>
      </c>
      <c r="AH61" s="126">
        <f t="shared" si="0"/>
        <v>-3.3753784995571388E-3</v>
      </c>
      <c r="AI61" s="126">
        <f t="shared" si="1"/>
        <v>-2.831616068293393E-3</v>
      </c>
      <c r="AJ61" s="126">
        <f t="shared" si="11"/>
        <v>-2.7198415978257656E-3</v>
      </c>
    </row>
    <row r="62" spans="13:36" x14ac:dyDescent="0.2">
      <c r="M62" s="233"/>
      <c r="AF62" s="129">
        <f>_xll.qlCalendarAdvance(Calendar,AF61,"1d","mf",,Trigger)</f>
        <v>42221</v>
      </c>
      <c r="AG62" s="130">
        <f>_xll.qlDayCounterYearFraction(DayCounter,SettlementDate,AF62,,,Trigger)</f>
        <v>0.2361111111111111</v>
      </c>
      <c r="AH62" s="126">
        <f t="shared" si="0"/>
        <v>-3.3753784995571388E-3</v>
      </c>
      <c r="AI62" s="126">
        <f t="shared" si="1"/>
        <v>-2.8173065306285579E-3</v>
      </c>
      <c r="AJ62" s="126">
        <f t="shared" si="11"/>
        <v>-2.7151043825132679E-3</v>
      </c>
    </row>
    <row r="63" spans="13:36" x14ac:dyDescent="0.2">
      <c r="M63" s="233"/>
      <c r="AF63" s="129">
        <f>_xll.qlCalendarAdvance(Calendar,AF62,"1d","mf",,Trigger)</f>
        <v>42222</v>
      </c>
      <c r="AG63" s="130">
        <f>_xll.qlDayCounterYearFraction(DayCounter,SettlementDate,AF63,,,Trigger)</f>
        <v>0.2388888888888889</v>
      </c>
      <c r="AH63" s="126">
        <f t="shared" si="0"/>
        <v>-3.3753784995571388E-3</v>
      </c>
      <c r="AI63" s="126">
        <f t="shared" si="1"/>
        <v>-2.8029969929637224E-3</v>
      </c>
      <c r="AJ63" s="126">
        <f t="shared" si="11"/>
        <v>-2.7108019639577249E-3</v>
      </c>
    </row>
    <row r="64" spans="13:36" x14ac:dyDescent="0.2">
      <c r="M64" s="233"/>
      <c r="AF64" s="129">
        <f>_xll.qlCalendarAdvance(Calendar,AF63,"1d","mf",,Trigger)</f>
        <v>42223</v>
      </c>
      <c r="AG64" s="130">
        <f>_xll.qlDayCounterYearFraction(DayCounter,SettlementDate,AF64,,,Trigger)</f>
        <v>0.24166666666666667</v>
      </c>
      <c r="AH64" s="126">
        <f t="shared" si="0"/>
        <v>-3.3753784995571388E-3</v>
      </c>
      <c r="AI64" s="126">
        <f t="shared" si="1"/>
        <v>-2.7886874552988869E-3</v>
      </c>
      <c r="AJ64" s="126">
        <f t="shared" si="11"/>
        <v>-2.7069343421591372E-3</v>
      </c>
    </row>
    <row r="65" spans="13:36" x14ac:dyDescent="0.2">
      <c r="M65" s="233"/>
      <c r="AF65" s="242">
        <f>_xll.qlCalendarAdvance(Calendar,AF64,"1d","mf",,Trigger)</f>
        <v>42226</v>
      </c>
      <c r="AG65" s="244">
        <f>_xll.qlDayCounterYearFraction(DayCounter,SettlementDate,AF65,,,Trigger)</f>
        <v>0.25</v>
      </c>
      <c r="AH65" s="132">
        <f t="shared" si="0"/>
        <v>-3.3753784995571388E-3</v>
      </c>
      <c r="AI65" s="132">
        <f t="shared" si="1"/>
        <v>-2.7457588423043808E-3</v>
      </c>
      <c r="AJ65" s="132">
        <f t="shared" si="11"/>
        <v>-2.6979402573051045E-3</v>
      </c>
    </row>
    <row r="66" spans="13:36" x14ac:dyDescent="0.2">
      <c r="M66" s="233"/>
      <c r="N66" s="233"/>
    </row>
    <row r="67" spans="13:36" x14ac:dyDescent="0.2">
      <c r="M67" s="233"/>
      <c r="N67" s="233"/>
    </row>
    <row r="68" spans="13:36" x14ac:dyDescent="0.2">
      <c r="M68" s="233"/>
      <c r="N68" s="233"/>
    </row>
    <row r="69" spans="13:36" x14ac:dyDescent="0.2">
      <c r="M69" s="233"/>
      <c r="N69" s="233"/>
    </row>
    <row r="70" spans="13:36" x14ac:dyDescent="0.2">
      <c r="M70" s="233"/>
      <c r="N70" s="233"/>
    </row>
    <row r="71" spans="13:36" x14ac:dyDescent="0.2">
      <c r="M71" s="233"/>
      <c r="N71" s="233"/>
    </row>
    <row r="72" spans="13:36" x14ac:dyDescent="0.2">
      <c r="M72" s="233"/>
      <c r="N72" s="233"/>
    </row>
    <row r="73" spans="13:36" x14ac:dyDescent="0.2">
      <c r="M73" s="233"/>
      <c r="N73" s="233"/>
    </row>
    <row r="74" spans="13:36" x14ac:dyDescent="0.2">
      <c r="M74" s="233"/>
      <c r="N74" s="233"/>
    </row>
    <row r="75" spans="13:36" x14ac:dyDescent="0.2">
      <c r="M75" s="233"/>
      <c r="N75" s="233"/>
    </row>
    <row r="76" spans="13:36" x14ac:dyDescent="0.2">
      <c r="M76" s="233"/>
      <c r="N76" s="233"/>
    </row>
    <row r="77" spans="13:36" x14ac:dyDescent="0.2">
      <c r="M77" s="233"/>
      <c r="N77" s="233"/>
    </row>
    <row r="78" spans="13:36" x14ac:dyDescent="0.2">
      <c r="M78" s="233"/>
      <c r="N78" s="233"/>
    </row>
    <row r="79" spans="13:36" x14ac:dyDescent="0.2">
      <c r="M79" s="233"/>
      <c r="N79" s="233"/>
    </row>
    <row r="80" spans="13:36" x14ac:dyDescent="0.2">
      <c r="M80" s="233"/>
      <c r="N80" s="233"/>
    </row>
    <row r="81" spans="13:14" x14ac:dyDescent="0.2">
      <c r="M81" s="233"/>
      <c r="N81" s="233"/>
    </row>
    <row r="82" spans="13:14" x14ac:dyDescent="0.2">
      <c r="M82" s="233"/>
      <c r="N82" s="233"/>
    </row>
    <row r="83" spans="13:14" x14ac:dyDescent="0.2">
      <c r="M83" s="233"/>
      <c r="N83" s="233"/>
    </row>
    <row r="84" spans="13:14" x14ac:dyDescent="0.2">
      <c r="M84" s="233"/>
      <c r="N84" s="233"/>
    </row>
    <row r="85" spans="13:14" x14ac:dyDescent="0.2">
      <c r="M85" s="233"/>
      <c r="N85" s="233"/>
    </row>
    <row r="86" spans="13:14" x14ac:dyDescent="0.2">
      <c r="M86" s="233"/>
      <c r="N86" s="233"/>
    </row>
    <row r="87" spans="13:14" x14ac:dyDescent="0.2">
      <c r="M87" s="233"/>
      <c r="N87" s="233"/>
    </row>
    <row r="88" spans="13:14" x14ac:dyDescent="0.2">
      <c r="M88" s="233"/>
      <c r="N88" s="233"/>
    </row>
    <row r="89" spans="13:14" x14ac:dyDescent="0.2">
      <c r="M89" s="233"/>
      <c r="N89" s="233"/>
    </row>
    <row r="90" spans="13:14" x14ac:dyDescent="0.2">
      <c r="M90" s="233"/>
      <c r="N90" s="233"/>
    </row>
    <row r="91" spans="13:14" x14ac:dyDescent="0.2">
      <c r="M91" s="233"/>
      <c r="N91" s="233"/>
    </row>
    <row r="92" spans="13:14" x14ac:dyDescent="0.2">
      <c r="M92" s="233"/>
      <c r="N92" s="233"/>
    </row>
    <row r="93" spans="13:14" x14ac:dyDescent="0.2">
      <c r="M93" s="233"/>
      <c r="N93" s="233"/>
    </row>
    <row r="94" spans="13:14" x14ac:dyDescent="0.2">
      <c r="M94" s="233"/>
      <c r="N94" s="233"/>
    </row>
    <row r="95" spans="13:14" x14ac:dyDescent="0.2">
      <c r="M95" s="233"/>
      <c r="N95" s="233"/>
    </row>
    <row r="96" spans="13:14" x14ac:dyDescent="0.2">
      <c r="M96" s="233"/>
      <c r="N96" s="233"/>
    </row>
    <row r="97" spans="13:14" x14ac:dyDescent="0.2">
      <c r="M97" s="233"/>
      <c r="N97" s="233"/>
    </row>
    <row r="98" spans="13:14" x14ac:dyDescent="0.2">
      <c r="M98" s="233"/>
      <c r="N98" s="233"/>
    </row>
    <row r="99" spans="13:14" x14ac:dyDescent="0.2">
      <c r="M99" s="233"/>
      <c r="N99" s="233"/>
    </row>
    <row r="100" spans="13:14" x14ac:dyDescent="0.2">
      <c r="M100" s="233"/>
      <c r="N100" s="233"/>
    </row>
    <row r="101" spans="13:14" x14ac:dyDescent="0.2">
      <c r="M101" s="233"/>
      <c r="N101" s="233"/>
    </row>
    <row r="102" spans="13:14" x14ac:dyDescent="0.2">
      <c r="M102" s="233"/>
      <c r="N102" s="233"/>
    </row>
    <row r="103" spans="13:14" x14ac:dyDescent="0.2">
      <c r="M103" s="233"/>
      <c r="N103" s="233"/>
    </row>
    <row r="104" spans="13:14" x14ac:dyDescent="0.2">
      <c r="M104" s="233"/>
      <c r="N104" s="233"/>
    </row>
    <row r="105" spans="13:14" x14ac:dyDescent="0.2">
      <c r="M105" s="233"/>
      <c r="N105" s="233"/>
    </row>
    <row r="106" spans="13:14" x14ac:dyDescent="0.2">
      <c r="M106" s="233"/>
      <c r="N106" s="233"/>
    </row>
    <row r="107" spans="13:14" x14ac:dyDescent="0.2">
      <c r="M107" s="233"/>
      <c r="N107" s="233"/>
    </row>
    <row r="108" spans="13:14" x14ac:dyDescent="0.2">
      <c r="M108" s="233"/>
      <c r="N108" s="233"/>
    </row>
    <row r="109" spans="13:14" x14ac:dyDescent="0.2">
      <c r="M109" s="233"/>
      <c r="N109" s="233"/>
    </row>
    <row r="110" spans="13:14" x14ac:dyDescent="0.2">
      <c r="M110" s="233"/>
      <c r="N110" s="233"/>
    </row>
    <row r="111" spans="13:14" x14ac:dyDescent="0.2">
      <c r="M111" s="233"/>
      <c r="N111" s="233"/>
    </row>
    <row r="112" spans="13:14" x14ac:dyDescent="0.2">
      <c r="M112" s="233"/>
      <c r="N112" s="233"/>
    </row>
    <row r="113" spans="13:14" x14ac:dyDescent="0.2">
      <c r="M113" s="234"/>
      <c r="N113" s="233"/>
    </row>
    <row r="114" spans="13:14" x14ac:dyDescent="0.2">
      <c r="M114" s="234"/>
      <c r="N114" s="233"/>
    </row>
    <row r="115" spans="13:14" x14ac:dyDescent="0.2">
      <c r="M115" s="234"/>
      <c r="N115" s="233"/>
    </row>
    <row r="116" spans="13:14" x14ac:dyDescent="0.2">
      <c r="M116" s="234"/>
      <c r="N116" s="233"/>
    </row>
    <row r="117" spans="13:14" x14ac:dyDescent="0.2">
      <c r="M117" s="234"/>
      <c r="N117" s="233"/>
    </row>
    <row r="118" spans="13:14" x14ac:dyDescent="0.2">
      <c r="M118" s="234"/>
      <c r="N118" s="233"/>
    </row>
    <row r="119" spans="13:14" x14ac:dyDescent="0.2">
      <c r="M119" s="234"/>
      <c r="N119" s="234"/>
    </row>
    <row r="120" spans="13:14" x14ac:dyDescent="0.2">
      <c r="M120" s="234"/>
      <c r="N120" s="234"/>
    </row>
    <row r="121" spans="13:14" x14ac:dyDescent="0.2">
      <c r="M121" s="234"/>
      <c r="N121" s="234"/>
    </row>
    <row r="122" spans="13:14" x14ac:dyDescent="0.2">
      <c r="M122" s="234"/>
      <c r="N122" s="234"/>
    </row>
    <row r="123" spans="13:14" x14ac:dyDescent="0.2">
      <c r="M123" s="234"/>
      <c r="N123" s="234"/>
    </row>
    <row r="124" spans="13:14" x14ac:dyDescent="0.2">
      <c r="M124" s="234"/>
      <c r="N124" s="234"/>
    </row>
    <row r="125" spans="13:14" x14ac:dyDescent="0.2">
      <c r="M125" s="234"/>
      <c r="N125" s="234"/>
    </row>
    <row r="126" spans="13:14" x14ac:dyDescent="0.2">
      <c r="M126" s="234"/>
      <c r="N126" s="234"/>
    </row>
    <row r="127" spans="13:14" x14ac:dyDescent="0.2">
      <c r="M127" s="234"/>
      <c r="N127" s="234"/>
    </row>
    <row r="128" spans="13:14" x14ac:dyDescent="0.2">
      <c r="M128" s="234"/>
      <c r="N128" s="234"/>
    </row>
    <row r="129" spans="14:14" x14ac:dyDescent="0.2">
      <c r="N129" s="234"/>
    </row>
    <row r="130" spans="14:14" x14ac:dyDescent="0.2">
      <c r="N130" s="234"/>
    </row>
    <row r="131" spans="14:14" x14ac:dyDescent="0.2">
      <c r="N131" s="234"/>
    </row>
    <row r="132" spans="14:14" x14ac:dyDescent="0.2">
      <c r="N132" s="234"/>
    </row>
    <row r="133" spans="14:14" x14ac:dyDescent="0.2">
      <c r="N133" s="234"/>
    </row>
    <row r="134" spans="14:14" x14ac:dyDescent="0.2">
      <c r="N134" s="234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7"/>
  <sheetViews>
    <sheetView workbookViewId="0">
      <selection activeCell="D11" sqref="D11"/>
    </sheetView>
  </sheetViews>
  <sheetFormatPr defaultColWidth="9.5" defaultRowHeight="11.25" x14ac:dyDescent="0.2"/>
  <cols>
    <col min="1" max="2" width="3.5" style="208" customWidth="1"/>
    <col min="3" max="5" width="22.83203125" style="208" customWidth="1"/>
    <col min="6" max="6" width="11.6640625" style="208" bestFit="1" customWidth="1"/>
    <col min="7" max="8" width="14.1640625" style="208" bestFit="1" customWidth="1"/>
    <col min="9" max="10" width="10.5" style="208" bestFit="1" customWidth="1"/>
    <col min="11" max="11" width="8.1640625" style="208" bestFit="1" customWidth="1"/>
    <col min="12" max="12" width="10.5" style="208" bestFit="1" customWidth="1"/>
    <col min="13" max="13" width="10.83203125" style="208" customWidth="1"/>
    <col min="14" max="14" width="13.1640625" style="208" customWidth="1"/>
    <col min="15" max="17" width="6.83203125" style="208" customWidth="1"/>
    <col min="18" max="18" width="2.33203125" style="208" bestFit="1" customWidth="1"/>
    <col min="19" max="19" width="10.83203125" style="208" customWidth="1"/>
    <col min="20" max="20" width="2.33203125" style="208" bestFit="1" customWidth="1"/>
    <col min="21" max="21" width="10.83203125" style="208" customWidth="1"/>
    <col min="22" max="22" width="12.5" style="208" bestFit="1" customWidth="1"/>
    <col min="23" max="25" width="9.33203125" style="208" bestFit="1" customWidth="1"/>
    <col min="26" max="27" width="9.5" style="208"/>
    <col min="28" max="28" width="20.33203125" style="208" bestFit="1" customWidth="1"/>
    <col min="29" max="29" width="8.1640625" style="208" bestFit="1" customWidth="1"/>
    <col min="30" max="31" width="9.5" style="208" bestFit="1" customWidth="1"/>
    <col min="32" max="32" width="12.1640625" style="208" customWidth="1"/>
    <col min="33" max="16384" width="9.5" style="208"/>
  </cols>
  <sheetData>
    <row r="2" spans="1:32" ht="19.5" customHeight="1" x14ac:dyDescent="0.2">
      <c r="C2" s="236" t="s">
        <v>77</v>
      </c>
      <c r="D2" s="236" t="s">
        <v>68</v>
      </c>
      <c r="E2" s="236" t="s">
        <v>69</v>
      </c>
      <c r="F2" s="236" t="s">
        <v>107</v>
      </c>
      <c r="G2" s="236" t="s">
        <v>111</v>
      </c>
      <c r="H2" s="236" t="s">
        <v>112</v>
      </c>
      <c r="I2" s="236" t="s">
        <v>84</v>
      </c>
      <c r="J2" s="238" t="s">
        <v>85</v>
      </c>
      <c r="K2" s="236" t="s">
        <v>86</v>
      </c>
      <c r="L2" s="236" t="s">
        <v>92</v>
      </c>
      <c r="S2" s="219" t="s">
        <v>82</v>
      </c>
      <c r="W2" s="338" t="s">
        <v>81</v>
      </c>
      <c r="X2" s="338"/>
      <c r="Y2" s="338"/>
      <c r="AB2" s="236" t="s">
        <v>68</v>
      </c>
      <c r="AC2" s="236" t="s">
        <v>103</v>
      </c>
      <c r="AD2" s="236" t="s">
        <v>33</v>
      </c>
      <c r="AE2" s="236" t="s">
        <v>75</v>
      </c>
      <c r="AF2" s="236" t="s">
        <v>76</v>
      </c>
    </row>
    <row r="3" spans="1:32" ht="12" customHeight="1" x14ac:dyDescent="0.2">
      <c r="C3" s="252" t="str">
        <f>$D$10&amp;"LastFixing"&amp;QuoteSuffix</f>
        <v>ChfLibor6MLastFixing_Quote</v>
      </c>
      <c r="D3" s="140">
        <f>_xll.qlCalendarAdvance(Calendar,_xll.qlLastFixingQuoteReferenceDate($C$3),_xll.qlInterestRateIndexFixingDays($D$10)&amp;"D","f",,LastFixingsTrigger)</f>
        <v>42136</v>
      </c>
      <c r="E3" s="140">
        <f>_xll.qlInterestRateIndexMaturity($D$10,D3)</f>
        <v>42320</v>
      </c>
      <c r="F3" s="162" t="e">
        <f>#REF!</f>
        <v>#REF!</v>
      </c>
      <c r="G3" s="146">
        <f>_xll.qlDayCounterYearFraction(DayCounter,SettlementDate,D3,,,Trigger)</f>
        <v>0</v>
      </c>
      <c r="H3" s="146">
        <f>_xll.qlDayCounterYearFraction(DayCounter,SettlementDate,E3,,,Trigger)</f>
        <v>0.51111111111111107</v>
      </c>
      <c r="I3" s="146">
        <f>H3-G3</f>
        <v>0.51111111111111107</v>
      </c>
      <c r="J3" s="146">
        <f>(H3^2-G3^2)/2</f>
        <v>0.13061728395061725</v>
      </c>
      <c r="K3" s="146">
        <f>(H3^3-G3^3)/3</f>
        <v>4.450663008687699E-2</v>
      </c>
      <c r="L3" s="253" t="b">
        <f>IF(D12="fixing",TRUE,FALSE)</f>
        <v>0</v>
      </c>
      <c r="N3" s="339" t="s">
        <v>78</v>
      </c>
      <c r="O3" s="220">
        <f t="array" ref="O3:O5">_xll.ohFilter(K3:K7,L3:L7)</f>
        <v>4.450663008687699E-2</v>
      </c>
      <c r="P3" s="221">
        <f t="array" ref="P3:P5">_xll.ohFilter(J3:J7,L3:L7)</f>
        <v>0.13061728395061725</v>
      </c>
      <c r="Q3" s="222">
        <f t="array" ref="Q3:Q5">_xll.ohFilter(I3:I7,L3:L7)</f>
        <v>0.51111111111111107</v>
      </c>
      <c r="R3" s="223"/>
      <c r="S3" s="224" t="e">
        <f t="array" ref="S3:S5">MMULT(W3:Y5,U3:U5)</f>
        <v>#N/A</v>
      </c>
      <c r="T3" s="225"/>
      <c r="U3" s="226" t="e">
        <f t="array" ref="U3:U5">_xll.ohFilter(F3:F7,L3:L7)</f>
        <v>#NAME?</v>
      </c>
      <c r="W3" s="220" t="e">
        <f t="array" ref="W3:Y5">MINVERSE(O3:Q5)</f>
        <v>#N/A</v>
      </c>
      <c r="X3" s="221" t="e">
        <v>#N/A</v>
      </c>
      <c r="Y3" s="222" t="e">
        <v>#N/A</v>
      </c>
      <c r="AB3" s="128">
        <f>SettlementDate</f>
        <v>42136</v>
      </c>
      <c r="AC3" s="149">
        <f>_xll.qlDayCounterYearFraction(DayCounter,SettlementDate,AB3,,,Trigger)</f>
        <v>0</v>
      </c>
      <c r="AD3" s="125" t="e">
        <f t="shared" ref="AD3:AD66" si="0">$S$13</f>
        <v>#NAME?</v>
      </c>
      <c r="AE3" s="125" t="e">
        <f t="shared" ref="AE3:AE22" si="1">$S$10+$S$9*AC3</f>
        <v>#NAME?</v>
      </c>
      <c r="AF3" s="125" t="e">
        <f t="shared" ref="AF3:AF22" si="2">($S$5+$S$4*AC3+$S$3*AC3^2)</f>
        <v>#N/A</v>
      </c>
    </row>
    <row r="4" spans="1:32" ht="12" customHeight="1" x14ac:dyDescent="0.2">
      <c r="A4" s="208">
        <v>0</v>
      </c>
      <c r="B4" s="209">
        <f>A4+SUBSTITUTE($D$9,"M","")</f>
        <v>6</v>
      </c>
      <c r="C4" s="254" t="str">
        <f>"Delta("&amp;A4&amp;"M,"&amp;B4&amp;"M)"</f>
        <v>Delta(0M,6M)</v>
      </c>
      <c r="D4" s="122">
        <f>SettlementDate</f>
        <v>42136</v>
      </c>
      <c r="E4" s="122">
        <f>_xll.qlInterestRateIndexMaturity($D$10,D4)</f>
        <v>42320</v>
      </c>
      <c r="F4" s="163" t="e">
        <f t="array" ref="F4:F7">Delta6M</f>
        <v>#NAME?</v>
      </c>
      <c r="G4" s="130">
        <f>_xll.qlDayCounterYearFraction(DayCounter,SettlementDate,D4,,,Trigger)</f>
        <v>0</v>
      </c>
      <c r="H4" s="130">
        <f>_xll.qlDayCounterYearFraction(DayCounter,SettlementDate,E4,,,Trigger)</f>
        <v>0.51111111111111107</v>
      </c>
      <c r="I4" s="130">
        <f>H4-G4</f>
        <v>0.51111111111111107</v>
      </c>
      <c r="J4" s="130">
        <f>(H4^2-G4^2)/2</f>
        <v>0.13061728395061725</v>
      </c>
      <c r="K4" s="130">
        <f>(H4^3-G4^3)/3</f>
        <v>4.450663008687699E-2</v>
      </c>
      <c r="L4" s="255" t="b">
        <f>IF(D12="fixing",FALSE,TRUE)</f>
        <v>1</v>
      </c>
      <c r="N4" s="339"/>
      <c r="O4" s="220">
        <v>0.30577269090077724</v>
      </c>
      <c r="P4" s="221">
        <v>0.38618827160493829</v>
      </c>
      <c r="Q4" s="222">
        <v>0.50555555555555554</v>
      </c>
      <c r="R4" s="227" t="s">
        <v>31</v>
      </c>
      <c r="S4" s="224" t="e">
        <v>#N/A</v>
      </c>
      <c r="T4" s="227" t="s">
        <v>32</v>
      </c>
      <c r="U4" s="226" t="e">
        <v>#NAME?</v>
      </c>
      <c r="W4" s="220" t="e">
        <v>#N/A</v>
      </c>
      <c r="X4" s="221" t="e">
        <v>#N/A</v>
      </c>
      <c r="Y4" s="222" t="e">
        <v>#N/A</v>
      </c>
      <c r="AB4" s="129">
        <f>_xll.qlCalendarAdvance(Calendar,AB3,"1d","mf",,Trigger)</f>
        <v>42137</v>
      </c>
      <c r="AC4" s="130">
        <f>_xll.qlDayCounterYearFraction(DayCounter,SettlementDate,AB4,,,Trigger)</f>
        <v>2.7777777777777779E-3</v>
      </c>
      <c r="AD4" s="126" t="e">
        <f t="shared" si="0"/>
        <v>#NAME?</v>
      </c>
      <c r="AE4" s="126" t="e">
        <f t="shared" si="1"/>
        <v>#NAME?</v>
      </c>
      <c r="AF4" s="126" t="e">
        <f t="shared" si="2"/>
        <v>#N/A</v>
      </c>
    </row>
    <row r="5" spans="1:32" ht="12" customHeight="1" x14ac:dyDescent="0.2">
      <c r="A5" s="210">
        <v>6</v>
      </c>
      <c r="B5" s="209">
        <f t="shared" ref="B5:B7" si="3">A5+SUBSTITUTE($D$9,"M","")</f>
        <v>12</v>
      </c>
      <c r="C5" s="254" t="str">
        <f>"Delta("&amp;A5&amp;"M,"&amp;B5&amp;"M)"</f>
        <v>Delta(6M,12M)</v>
      </c>
      <c r="D5" s="122">
        <f>_xll.qlCalendarAdvance(Calendar,SettlementDate,A5&amp;"M","f")</f>
        <v>42320</v>
      </c>
      <c r="E5" s="122">
        <f>_xll.qlInterestRateIndexMaturity($D$10,D5)</f>
        <v>42502</v>
      </c>
      <c r="F5" s="163" t="e">
        <v>#NAME?</v>
      </c>
      <c r="G5" s="130">
        <f>_xll.qlDayCounterYearFraction(DayCounter,SettlementDate,D5,,,Trigger)</f>
        <v>0.51111111111111107</v>
      </c>
      <c r="H5" s="130">
        <f>_xll.qlDayCounterYearFraction(DayCounter,SettlementDate,E5,,,Trigger)</f>
        <v>1.0166666666666666</v>
      </c>
      <c r="I5" s="130">
        <f>H5-G5</f>
        <v>0.50555555555555554</v>
      </c>
      <c r="J5" s="130">
        <f>(H5^2-G5^2)/2</f>
        <v>0.38618827160493829</v>
      </c>
      <c r="K5" s="130">
        <f>(H5^3-G5^3)/3</f>
        <v>0.30577269090077724</v>
      </c>
      <c r="L5" s="255" t="b">
        <v>1</v>
      </c>
      <c r="N5" s="339"/>
      <c r="O5" s="220" t="e">
        <v>#N/A</v>
      </c>
      <c r="P5" s="221" t="e">
        <v>#N/A</v>
      </c>
      <c r="Q5" s="222" t="e">
        <v>#N/A</v>
      </c>
      <c r="R5" s="210"/>
      <c r="S5" s="224" t="e">
        <v>#N/A</v>
      </c>
      <c r="T5" s="227"/>
      <c r="U5" s="226" t="e">
        <v>#N/A</v>
      </c>
      <c r="W5" s="220" t="e">
        <v>#N/A</v>
      </c>
      <c r="X5" s="221" t="e">
        <v>#N/A</v>
      </c>
      <c r="Y5" s="222" t="e">
        <v>#N/A</v>
      </c>
      <c r="AB5" s="129">
        <f>_xll.qlCalendarAdvance(Calendar,AB4,"1d","mf",,Trigger)</f>
        <v>42139</v>
      </c>
      <c r="AC5" s="130">
        <f>_xll.qlDayCounterYearFraction(DayCounter,SettlementDate,AB5,,,Trigger)</f>
        <v>8.3333333333333332E-3</v>
      </c>
      <c r="AD5" s="126" t="e">
        <f t="shared" si="0"/>
        <v>#NAME?</v>
      </c>
      <c r="AE5" s="126" t="e">
        <f t="shared" si="1"/>
        <v>#NAME?</v>
      </c>
      <c r="AF5" s="126" t="e">
        <f t="shared" si="2"/>
        <v>#N/A</v>
      </c>
    </row>
    <row r="6" spans="1:32" ht="12" customHeight="1" x14ac:dyDescent="0.2">
      <c r="A6" s="210">
        <v>12</v>
      </c>
      <c r="B6" s="211">
        <f t="shared" si="3"/>
        <v>18</v>
      </c>
      <c r="C6" s="254" t="str">
        <f>"Delta("&amp;A6&amp;"M,"&amp;B6&amp;"M)"</f>
        <v>Delta(12M,18M)</v>
      </c>
      <c r="D6" s="122">
        <f>_xll.qlCalendarAdvance(Calendar,SettlementDate,A6&amp;"M","f")</f>
        <v>42502</v>
      </c>
      <c r="E6" s="122">
        <f>_xll.qlInterestRateIndexMaturity($D$10,D6)</f>
        <v>42688</v>
      </c>
      <c r="F6" s="163" t="e">
        <v>#NAME?</v>
      </c>
      <c r="G6" s="130">
        <f>_xll.qlDayCounterYearFraction(DayCounter,SettlementDate,D6,,,Trigger)</f>
        <v>1.0166666666666666</v>
      </c>
      <c r="H6" s="130">
        <f>_xll.qlDayCounterYearFraction(DayCounter,SettlementDate,E6,,,Trigger)</f>
        <v>1.5333333333333334</v>
      </c>
      <c r="I6" s="130">
        <f>H6-G6</f>
        <v>0.51666666666666683</v>
      </c>
      <c r="J6" s="130">
        <f>(H6^2-G6^2)/2</f>
        <v>0.65875000000000017</v>
      </c>
      <c r="K6" s="130">
        <f>(H6^3-G6^3)/3</f>
        <v>0.85139969135802496</v>
      </c>
      <c r="L6" s="255" t="b">
        <v>0</v>
      </c>
      <c r="S6" s="228"/>
      <c r="T6" s="217"/>
      <c r="U6" s="218"/>
      <c r="AB6" s="129">
        <f>_xll.qlCalendarAdvance(Calendar,AB5,"1d","mf",,Trigger)</f>
        <v>42142</v>
      </c>
      <c r="AC6" s="130">
        <f>_xll.qlDayCounterYearFraction(DayCounter,SettlementDate,AB6,,,Trigger)</f>
        <v>1.6666666666666666E-2</v>
      </c>
      <c r="AD6" s="126" t="e">
        <f t="shared" si="0"/>
        <v>#NAME?</v>
      </c>
      <c r="AE6" s="126" t="e">
        <f t="shared" si="1"/>
        <v>#NAME?</v>
      </c>
      <c r="AF6" s="126" t="e">
        <f t="shared" si="2"/>
        <v>#N/A</v>
      </c>
    </row>
    <row r="7" spans="1:32" ht="12" customHeight="1" x14ac:dyDescent="0.2">
      <c r="A7" s="210">
        <v>18</v>
      </c>
      <c r="B7" s="211">
        <f t="shared" si="3"/>
        <v>24</v>
      </c>
      <c r="C7" s="256" t="str">
        <f>"Delta("&amp;A7&amp;"M,"&amp;B7&amp;"M)"</f>
        <v>Delta(18M,24M)</v>
      </c>
      <c r="D7" s="241">
        <f>_xll.qlCalendarAdvance(Calendar,SettlementDate,A7&amp;"M","f")</f>
        <v>42688</v>
      </c>
      <c r="E7" s="241">
        <f>_xll.qlInterestRateIndexMaturity($D$10,D7)</f>
        <v>42870</v>
      </c>
      <c r="F7" s="260" t="e">
        <v>#NAME?</v>
      </c>
      <c r="G7" s="244">
        <f>_xll.qlDayCounterYearFraction(DayCounter,SettlementDate,D7,,,Trigger)</f>
        <v>1.5333333333333334</v>
      </c>
      <c r="H7" s="244">
        <f>_xll.qlDayCounterYearFraction(DayCounter,SettlementDate,E7,,,Trigger)</f>
        <v>2.0388888888888888</v>
      </c>
      <c r="I7" s="244">
        <f>H7-G7</f>
        <v>0.50555555555555531</v>
      </c>
      <c r="J7" s="244">
        <f>(H7^2-G7^2)/2</f>
        <v>0.90297839506172806</v>
      </c>
      <c r="K7" s="244">
        <f>(H7^3-G7^3)/3</f>
        <v>1.6235875057155915</v>
      </c>
      <c r="L7" s="261" t="b">
        <v>0</v>
      </c>
      <c r="S7" s="228"/>
      <c r="T7" s="217"/>
      <c r="U7" s="218"/>
      <c r="AB7" s="129">
        <f>_xll.qlCalendarAdvance(Calendar,AB6,"1d","mf",,Trigger)</f>
        <v>42143</v>
      </c>
      <c r="AC7" s="130">
        <f>_xll.qlDayCounterYearFraction(DayCounter,SettlementDate,AB7,,,Trigger)</f>
        <v>1.9444444444444445E-2</v>
      </c>
      <c r="AD7" s="126" t="e">
        <f t="shared" si="0"/>
        <v>#NAME?</v>
      </c>
      <c r="AE7" s="126" t="e">
        <f t="shared" si="1"/>
        <v>#NAME?</v>
      </c>
      <c r="AF7" s="126" t="e">
        <f t="shared" si="2"/>
        <v>#N/A</v>
      </c>
    </row>
    <row r="8" spans="1:32" ht="12" customHeight="1" x14ac:dyDescent="0.2">
      <c r="A8" s="210"/>
      <c r="B8" s="211"/>
      <c r="C8" s="211"/>
      <c r="D8" s="212"/>
      <c r="E8" s="212"/>
      <c r="F8" s="213"/>
      <c r="G8" s="214"/>
      <c r="H8" s="214"/>
      <c r="I8" s="214"/>
      <c r="J8" s="214"/>
      <c r="K8" s="214"/>
      <c r="L8" s="215"/>
      <c r="S8" s="216" t="s">
        <v>83</v>
      </c>
      <c r="T8" s="217"/>
      <c r="U8" s="218"/>
      <c r="AB8" s="129">
        <f>_xll.qlCalendarAdvance(Calendar,AB7,"1d","mf",,Trigger)</f>
        <v>42144</v>
      </c>
      <c r="AC8" s="130">
        <f>_xll.qlDayCounterYearFraction(DayCounter,SettlementDate,AB8,,,Trigger)</f>
        <v>2.2222222222222223E-2</v>
      </c>
      <c r="AD8" s="126" t="e">
        <f t="shared" si="0"/>
        <v>#NAME?</v>
      </c>
      <c r="AE8" s="126" t="e">
        <f t="shared" si="1"/>
        <v>#NAME?</v>
      </c>
      <c r="AF8" s="126" t="e">
        <f t="shared" si="2"/>
        <v>#N/A</v>
      </c>
    </row>
    <row r="9" spans="1:32" ht="12" customHeight="1" x14ac:dyDescent="0.2">
      <c r="C9" s="236" t="s">
        <v>116</v>
      </c>
      <c r="D9" s="250" t="s">
        <v>36</v>
      </c>
      <c r="N9" s="338" t="s">
        <v>79</v>
      </c>
      <c r="O9" s="229"/>
      <c r="P9" s="220">
        <f t="array" ref="P9:P10">_xll.ohFilter(J3:J7,L3:L7)</f>
        <v>0.13061728395061725</v>
      </c>
      <c r="Q9" s="222">
        <f t="array" ref="Q9:Q10">_xll.ohFilter(I3:I7,L3:L7)</f>
        <v>0.51111111111111107</v>
      </c>
      <c r="R9" s="340" t="s">
        <v>31</v>
      </c>
      <c r="S9" s="224" t="e">
        <f t="array" ref="S9:S10">MMULT(W9:X10,U9:U10)</f>
        <v>#NAME?</v>
      </c>
      <c r="T9" s="340" t="s">
        <v>32</v>
      </c>
      <c r="U9" s="226" t="e">
        <f t="array" ref="U9:U10">_xll.ohFilter(F3:F7,L3:L7)</f>
        <v>#NAME?</v>
      </c>
      <c r="W9" s="220">
        <f t="array" ref="W9:X10">MINVERSE(P9:Q10)</f>
        <v>-3.8488952245188868</v>
      </c>
      <c r="X9" s="222">
        <v>3.8911907764366771</v>
      </c>
      <c r="AB9" s="129">
        <f>_xll.qlCalendarAdvance(Calendar,AB8,"1d","mf",,Trigger)</f>
        <v>42145</v>
      </c>
      <c r="AC9" s="130">
        <f>_xll.qlDayCounterYearFraction(DayCounter,SettlementDate,AB9,,,Trigger)</f>
        <v>2.5000000000000001E-2</v>
      </c>
      <c r="AD9" s="126" t="e">
        <f t="shared" si="0"/>
        <v>#NAME?</v>
      </c>
      <c r="AE9" s="126" t="e">
        <f t="shared" si="1"/>
        <v>#NAME?</v>
      </c>
      <c r="AF9" s="126" t="e">
        <f t="shared" si="2"/>
        <v>#N/A</v>
      </c>
    </row>
    <row r="10" spans="1:32" ht="12" customHeight="1" x14ac:dyDescent="0.2">
      <c r="C10" s="236" t="s">
        <v>91</v>
      </c>
      <c r="D10" s="250" t="str">
        <f>PROPER(Currency)&amp;IborType&amp;D9</f>
        <v>ChfLibor6M</v>
      </c>
      <c r="N10" s="338"/>
      <c r="O10" s="229"/>
      <c r="P10" s="220">
        <v>0.38618827160493829</v>
      </c>
      <c r="Q10" s="222">
        <v>0.50555555555555554</v>
      </c>
      <c r="R10" s="340"/>
      <c r="S10" s="224" t="e">
        <v>#NAME?</v>
      </c>
      <c r="T10" s="340"/>
      <c r="U10" s="226" t="e">
        <v>#NAME?</v>
      </c>
      <c r="W10" s="220">
        <v>2.9401282965074835</v>
      </c>
      <c r="X10" s="222">
        <v>-0.99441542064492849</v>
      </c>
      <c r="AB10" s="129">
        <f>_xll.qlCalendarAdvance(Calendar,AB9,"1d","mf",,Trigger)</f>
        <v>42146</v>
      </c>
      <c r="AC10" s="130">
        <f>_xll.qlDayCounterYearFraction(DayCounter,SettlementDate,AB10,,,Trigger)</f>
        <v>2.7777777777777776E-2</v>
      </c>
      <c r="AD10" s="126" t="e">
        <f t="shared" si="0"/>
        <v>#NAME?</v>
      </c>
      <c r="AE10" s="126" t="e">
        <f t="shared" si="1"/>
        <v>#NAME?</v>
      </c>
      <c r="AF10" s="126" t="e">
        <f t="shared" si="2"/>
        <v>#N/A</v>
      </c>
    </row>
    <row r="11" spans="1:32" ht="12" customHeight="1" x14ac:dyDescent="0.2">
      <c r="C11" s="236" t="s">
        <v>110</v>
      </c>
      <c r="D11" s="251" t="s">
        <v>71</v>
      </c>
      <c r="S11" s="228"/>
      <c r="T11" s="217"/>
      <c r="U11" s="218"/>
      <c r="AB11" s="129">
        <f>_xll.qlCalendarAdvance(Calendar,AB10,"1d","mf",,Trigger)</f>
        <v>42150</v>
      </c>
      <c r="AC11" s="130">
        <f>_xll.qlDayCounterYearFraction(DayCounter,SettlementDate,AB11,,,Trigger)</f>
        <v>3.888888888888889E-2</v>
      </c>
      <c r="AD11" s="126" t="e">
        <f t="shared" si="0"/>
        <v>#NAME?</v>
      </c>
      <c r="AE11" s="126" t="e">
        <f t="shared" si="1"/>
        <v>#NAME?</v>
      </c>
      <c r="AF11" s="126" t="e">
        <f t="shared" si="2"/>
        <v>#N/A</v>
      </c>
    </row>
    <row r="12" spans="1:32" ht="12" customHeight="1" x14ac:dyDescent="0.2">
      <c r="C12" s="236" t="s">
        <v>109</v>
      </c>
      <c r="D12" s="250" t="s">
        <v>114</v>
      </c>
      <c r="S12" s="219" t="s">
        <v>30</v>
      </c>
      <c r="T12" s="217"/>
      <c r="U12" s="218"/>
      <c r="AB12" s="129">
        <f>_xll.qlCalendarAdvance(Calendar,AB11,"1d","mf",,Trigger)</f>
        <v>42151</v>
      </c>
      <c r="AC12" s="130">
        <f>_xll.qlDayCounterYearFraction(DayCounter,SettlementDate,AB12,,,Trigger)</f>
        <v>4.1666666666666664E-2</v>
      </c>
      <c r="AD12" s="126" t="e">
        <f t="shared" si="0"/>
        <v>#NAME?</v>
      </c>
      <c r="AE12" s="126" t="e">
        <f t="shared" si="1"/>
        <v>#NAME?</v>
      </c>
      <c r="AF12" s="126" t="e">
        <f t="shared" si="2"/>
        <v>#N/A</v>
      </c>
    </row>
    <row r="13" spans="1:32" ht="12" customHeight="1" x14ac:dyDescent="0.2">
      <c r="J13" s="248" t="str">
        <f>"Synthetic Deposits "&amp;D9</f>
        <v>Synthetic Deposits 6M</v>
      </c>
      <c r="K13" s="248"/>
      <c r="L13" s="262"/>
      <c r="N13" s="230" t="s">
        <v>80</v>
      </c>
      <c r="Q13" s="231">
        <f t="array" ref="Q13">_xll.ohFilter(I3:I7,L3:L7)</f>
        <v>0.51111111111111107</v>
      </c>
      <c r="R13" s="230" t="s">
        <v>31</v>
      </c>
      <c r="S13" s="224" t="e">
        <f>MMULT(W13,U13)</f>
        <v>#NAME?</v>
      </c>
      <c r="T13" s="230" t="s">
        <v>32</v>
      </c>
      <c r="U13" s="226" t="e">
        <f t="array" ref="U13">_xll.ohFilter(F3:F7,L3:L7)</f>
        <v>#NAME?</v>
      </c>
      <c r="W13" s="231">
        <f>MINVERSE(Q13)</f>
        <v>1.956521739130435</v>
      </c>
      <c r="AB13" s="129">
        <f>_xll.qlCalendarAdvance(Calendar,AB12,"1d","mf",,Trigger)</f>
        <v>42152</v>
      </c>
      <c r="AC13" s="130">
        <f>_xll.qlDayCounterYearFraction(DayCounter,SettlementDate,AB13,,,Trigger)</f>
        <v>4.4444444444444446E-2</v>
      </c>
      <c r="AD13" s="126" t="e">
        <f t="shared" si="0"/>
        <v>#NAME?</v>
      </c>
      <c r="AE13" s="126" t="e">
        <f t="shared" si="1"/>
        <v>#NAME?</v>
      </c>
      <c r="AF13" s="126" t="e">
        <f t="shared" si="2"/>
        <v>#N/A</v>
      </c>
    </row>
    <row r="14" spans="1:32" ht="12" customHeight="1" x14ac:dyDescent="0.2">
      <c r="C14" s="236" t="s">
        <v>87</v>
      </c>
      <c r="D14" s="236" t="s">
        <v>68</v>
      </c>
      <c r="E14" s="236" t="s">
        <v>69</v>
      </c>
      <c r="F14" s="238" t="s">
        <v>103</v>
      </c>
      <c r="G14" s="238" t="s">
        <v>104</v>
      </c>
      <c r="H14" s="236" t="s">
        <v>105</v>
      </c>
      <c r="I14" s="238" t="s">
        <v>106</v>
      </c>
      <c r="J14" s="249" t="s">
        <v>80</v>
      </c>
      <c r="K14" s="249" t="s">
        <v>79</v>
      </c>
      <c r="L14" s="249" t="s">
        <v>97</v>
      </c>
      <c r="AB14" s="129">
        <f>_xll.qlCalendarAdvance(Calendar,AB13,"1d","mf",,Trigger)</f>
        <v>42153</v>
      </c>
      <c r="AC14" s="130">
        <f>_xll.qlDayCounterYearFraction(DayCounter,SettlementDate,AB14,,,Trigger)</f>
        <v>4.7222222222222221E-2</v>
      </c>
      <c r="AD14" s="126" t="e">
        <f t="shared" si="0"/>
        <v>#NAME?</v>
      </c>
      <c r="AE14" s="126" t="e">
        <f t="shared" si="1"/>
        <v>#NAME?</v>
      </c>
      <c r="AF14" s="126" t="e">
        <f t="shared" si="2"/>
        <v>#N/A</v>
      </c>
    </row>
    <row r="15" spans="1:32" ht="12" customHeight="1" x14ac:dyDescent="0.2">
      <c r="C15" s="239" t="s">
        <v>37</v>
      </c>
      <c r="D15" s="127">
        <f t="shared" ref="D15:D24" si="4">SettlementDate</f>
        <v>42136</v>
      </c>
      <c r="E15" s="128">
        <f>_xll.qlCalendarAdvance(Calendar,SettlementDate,C15,"Following",,Trigger)</f>
        <v>42137</v>
      </c>
      <c r="F15" s="149">
        <f>_xll.qlDayCounterYearFraction(DayCounter,D15,E15,,,Trigger)</f>
        <v>2.7777777777777779E-3</v>
      </c>
      <c r="G15" s="144">
        <f>_xll.qlYieldTSDiscount(Discounting,D15,,AllTriggers)</f>
        <v>1.0000180558815646</v>
      </c>
      <c r="H15" s="144">
        <f>_xll.qlYieldTSDiscount(Discounting,E15,,AllTriggers)</f>
        <v>1.0000353794824706</v>
      </c>
      <c r="I15" s="150">
        <f>(G15/H15-1)/F15</f>
        <v>-6.2362756899725369E-3</v>
      </c>
      <c r="J15" s="125" t="e">
        <f>((1+I15*F15)*EXP($S$13*F15)-1)/F15</f>
        <v>#NAME?</v>
      </c>
      <c r="K15" s="125" t="e">
        <f>((1+F15*I15)*EXP($S$10*F15+0.5*$S$9*F15^2)-1)/F15</f>
        <v>#NAME?</v>
      </c>
      <c r="L15" s="125" t="e">
        <f>((1+F15*I15)*EXP($S$5*F15+0.5*$S$4*F15^2+1/3*$S$3*F15^3)-1)/F15</f>
        <v>#N/A</v>
      </c>
      <c r="AB15" s="129">
        <f>_xll.qlCalendarAdvance(Calendar,AB14,"1d","mf",,Trigger)</f>
        <v>42156</v>
      </c>
      <c r="AC15" s="130">
        <f>_xll.qlDayCounterYearFraction(DayCounter,SettlementDate,AB15,,,Trigger)</f>
        <v>5.5555555555555552E-2</v>
      </c>
      <c r="AD15" s="126" t="e">
        <f t="shared" si="0"/>
        <v>#NAME?</v>
      </c>
      <c r="AE15" s="126" t="e">
        <f t="shared" si="1"/>
        <v>#NAME?</v>
      </c>
      <c r="AF15" s="126" t="e">
        <f t="shared" si="2"/>
        <v>#N/A</v>
      </c>
    </row>
    <row r="16" spans="1:32" ht="12" customHeight="1" x14ac:dyDescent="0.2">
      <c r="C16" s="190" t="s">
        <v>38</v>
      </c>
      <c r="D16" s="122">
        <f>SettlementDate</f>
        <v>42136</v>
      </c>
      <c r="E16" s="129">
        <f>_xll.qlCalendarAdvance(Calendar,SettlementDate,C16,"Following",,Trigger)</f>
        <v>42143</v>
      </c>
      <c r="F16" s="130">
        <f>_xll.qlDayCounterYearFraction(DayCounter,D16,E16,,,Trigger)</f>
        <v>1.9444444444444445E-2</v>
      </c>
      <c r="G16" s="145">
        <f>_xll.qlYieldTSDiscount(Discounting,D16,,AllTriggers)</f>
        <v>1.0000180558815646</v>
      </c>
      <c r="H16" s="148">
        <f>_xll.qlYieldTSDiscount(Discounting,E16,,AllTriggers)</f>
        <v>1.0001229826054847</v>
      </c>
      <c r="I16" s="150">
        <f t="shared" ref="I16:I18" si="5">(G16/H16-1)/F16</f>
        <v>-5.3955679548873493E-3</v>
      </c>
      <c r="J16" s="126" t="e">
        <f t="shared" ref="J16:J18" si="6">((1+I16*F16)*EXP($S$13*F16)-1)/F16</f>
        <v>#NAME?</v>
      </c>
      <c r="K16" s="126" t="e">
        <f t="shared" ref="K16:K18" si="7">((1+F16*I16)*EXP($S$10*F16+0.5*$S$9*F16^2)-1)/F16</f>
        <v>#NAME?</v>
      </c>
      <c r="L16" s="126" t="e">
        <f t="shared" ref="L16:L18" si="8">((1+F16*I16)*EXP($S$5*F16+0.5*$S$4*F16^2+1/3*$S$3*F16^3)-1)/F16</f>
        <v>#N/A</v>
      </c>
      <c r="AB16" s="129">
        <f>_xll.qlCalendarAdvance(Calendar,AB15,"1d","mf",,Trigger)</f>
        <v>42157</v>
      </c>
      <c r="AC16" s="130">
        <f>_xll.qlDayCounterYearFraction(DayCounter,SettlementDate,AB16,,,Trigger)</f>
        <v>5.8333333333333334E-2</v>
      </c>
      <c r="AD16" s="126" t="e">
        <f t="shared" si="0"/>
        <v>#NAME?</v>
      </c>
      <c r="AE16" s="126" t="e">
        <f t="shared" si="1"/>
        <v>#NAME?</v>
      </c>
      <c r="AF16" s="126" t="e">
        <f t="shared" si="2"/>
        <v>#N/A</v>
      </c>
    </row>
    <row r="17" spans="3:32" ht="12" customHeight="1" x14ac:dyDescent="0.2">
      <c r="C17" s="190" t="s">
        <v>39</v>
      </c>
      <c r="D17" s="122">
        <f t="shared" si="4"/>
        <v>42136</v>
      </c>
      <c r="E17" s="129">
        <f>_xll.qlCalendarAdvance(Calendar,SettlementDate,C17,"Following",,Trigger)</f>
        <v>42150</v>
      </c>
      <c r="F17" s="130">
        <f>_xll.qlDayCounterYearFraction(DayCounter,D17,E17,,,Trigger)</f>
        <v>3.888888888888889E-2</v>
      </c>
      <c r="G17" s="145">
        <f>_xll.qlYieldTSDiscount(Discounting,D17,,AllTriggers)</f>
        <v>1.0000180558815646</v>
      </c>
      <c r="H17" s="148">
        <f>_xll.qlYieldTSDiscount(Discounting,E17,,AllTriggers)</f>
        <v>1.0001984647086966</v>
      </c>
      <c r="I17" s="150">
        <f t="shared" si="5"/>
        <v>-4.6381636144616446E-3</v>
      </c>
      <c r="J17" s="126" t="e">
        <f t="shared" si="6"/>
        <v>#NAME?</v>
      </c>
      <c r="K17" s="126" t="e">
        <f t="shared" si="7"/>
        <v>#NAME?</v>
      </c>
      <c r="L17" s="126" t="e">
        <f t="shared" si="8"/>
        <v>#N/A</v>
      </c>
      <c r="AB17" s="129">
        <f>_xll.qlCalendarAdvance(Calendar,AB16,"1d","mf",,Trigger)</f>
        <v>42158</v>
      </c>
      <c r="AC17" s="130">
        <f>_xll.qlDayCounterYearFraction(DayCounter,SettlementDate,AB17,,,Trigger)</f>
        <v>6.1111111111111109E-2</v>
      </c>
      <c r="AD17" s="126" t="e">
        <f t="shared" si="0"/>
        <v>#NAME?</v>
      </c>
      <c r="AE17" s="126" t="e">
        <f t="shared" si="1"/>
        <v>#NAME?</v>
      </c>
      <c r="AF17" s="126" t="e">
        <f t="shared" si="2"/>
        <v>#N/A</v>
      </c>
    </row>
    <row r="18" spans="3:32" ht="12" customHeight="1" x14ac:dyDescent="0.2">
      <c r="C18" s="190" t="s">
        <v>40</v>
      </c>
      <c r="D18" s="122">
        <f t="shared" si="4"/>
        <v>42136</v>
      </c>
      <c r="E18" s="129">
        <f>_xll.qlCalendarAdvance(Calendar,SettlementDate,C18,"Following",,Trigger)</f>
        <v>42157</v>
      </c>
      <c r="F18" s="130">
        <f>_xll.qlDayCounterYearFraction(DayCounter,D18,E18,,,Trigger)</f>
        <v>5.8333333333333334E-2</v>
      </c>
      <c r="G18" s="145">
        <f>_xll.qlYieldTSDiscount(Discounting,D18,,AllTriggers)</f>
        <v>1.0000180558815646</v>
      </c>
      <c r="H18" s="148">
        <f>_xll.qlYieldTSDiscount(Discounting,E18,,AllTriggers)</f>
        <v>1.0002585262077883</v>
      </c>
      <c r="I18" s="150">
        <f t="shared" si="5"/>
        <v>-4.1212829898868665E-3</v>
      </c>
      <c r="J18" s="126" t="e">
        <f t="shared" si="6"/>
        <v>#NAME?</v>
      </c>
      <c r="K18" s="126" t="e">
        <f t="shared" si="7"/>
        <v>#NAME?</v>
      </c>
      <c r="L18" s="126" t="e">
        <f t="shared" si="8"/>
        <v>#N/A</v>
      </c>
      <c r="AB18" s="129">
        <f>_xll.qlCalendarAdvance(Calendar,AB17,"1d","mf",,Trigger)</f>
        <v>42159</v>
      </c>
      <c r="AC18" s="130">
        <f>_xll.qlDayCounterYearFraction(DayCounter,SettlementDate,AB18,,,Trigger)</f>
        <v>6.3888888888888884E-2</v>
      </c>
      <c r="AD18" s="126" t="e">
        <f t="shared" si="0"/>
        <v>#NAME?</v>
      </c>
      <c r="AE18" s="126" t="e">
        <f t="shared" si="1"/>
        <v>#NAME?</v>
      </c>
      <c r="AF18" s="126" t="e">
        <f t="shared" si="2"/>
        <v>#N/A</v>
      </c>
    </row>
    <row r="19" spans="3:32" ht="12" customHeight="1" x14ac:dyDescent="0.2">
      <c r="C19" s="190" t="s">
        <v>34</v>
      </c>
      <c r="D19" s="122">
        <f t="shared" si="4"/>
        <v>42136</v>
      </c>
      <c r="E19" s="129">
        <f>_xll.qlCalendarAdvance(Calendar,SettlementDate,C19,"Following",,Trigger)</f>
        <v>42167</v>
      </c>
      <c r="F19" s="130">
        <f>_xll.qlDayCounterYearFraction(DayCounter,D19,E19,,,Trigger)</f>
        <v>8.611111111111111E-2</v>
      </c>
      <c r="G19" s="145">
        <f>_xll.qlYieldTSDiscount(Discounting,D19,,AllTriggers)</f>
        <v>1.0000180558815646</v>
      </c>
      <c r="H19" s="148">
        <f>_xll.qlYieldTSDiscount(Discounting,E19,,AllTriggers)</f>
        <v>1.0003453911234446</v>
      </c>
      <c r="I19" s="150">
        <f t="shared" ref="I19:I24" si="9">(G19/H19-1)/F19</f>
        <v>-3.8000000000790448E-3</v>
      </c>
      <c r="J19" s="126" t="e">
        <f t="shared" ref="J19:J24" si="10">((1+I19*F19)*EXP($S$13*F19)-1)/F19</f>
        <v>#NAME?</v>
      </c>
      <c r="K19" s="126" t="e">
        <f t="shared" ref="K19:K24" si="11">((1+F19*I19)*EXP($S$10*F19+0.5*$S$9*F19^2)-1)/F19</f>
        <v>#NAME?</v>
      </c>
      <c r="L19" s="126" t="e">
        <f t="shared" ref="L19:L24" si="12">((1+F19*I19)*EXP($S$5*F19+0.5*$S$4*F19^2+1/3*$S$3*F19^3)-1)/F19</f>
        <v>#N/A</v>
      </c>
      <c r="AB19" s="129">
        <f>_xll.qlCalendarAdvance(Calendar,AB18,"1d","mf",,Trigger)</f>
        <v>42160</v>
      </c>
      <c r="AC19" s="130">
        <f>_xll.qlDayCounterYearFraction(DayCounter,SettlementDate,AB19,,,Trigger)</f>
        <v>6.6666666666666666E-2</v>
      </c>
      <c r="AD19" s="126" t="e">
        <f t="shared" si="0"/>
        <v>#NAME?</v>
      </c>
      <c r="AE19" s="126" t="e">
        <f t="shared" si="1"/>
        <v>#NAME?</v>
      </c>
      <c r="AF19" s="126" t="e">
        <f t="shared" si="2"/>
        <v>#N/A</v>
      </c>
    </row>
    <row r="20" spans="3:32" ht="12" customHeight="1" x14ac:dyDescent="0.2">
      <c r="C20" s="190" t="s">
        <v>41</v>
      </c>
      <c r="D20" s="122">
        <f t="shared" si="4"/>
        <v>42136</v>
      </c>
      <c r="E20" s="129">
        <f>_xll.qlCalendarAdvance(Calendar,SettlementDate,C20,"Following",,Trigger)</f>
        <v>42198</v>
      </c>
      <c r="F20" s="130">
        <f>_xll.qlDayCounterYearFraction(DayCounter,D20,E20,,,Trigger)</f>
        <v>0.17222222222222222</v>
      </c>
      <c r="G20" s="145">
        <f>_xll.qlYieldTSDiscount(Discounting,D20,,AllTriggers)</f>
        <v>1.0000180558815646</v>
      </c>
      <c r="H20" s="148">
        <f>_xll.qlYieldTSDiscount(Discounting,E20,,AllTriggers)</f>
        <v>1.0007591736473824</v>
      </c>
      <c r="I20" s="150">
        <f t="shared" si="9"/>
        <v>-4.3000000000004502E-3</v>
      </c>
      <c r="J20" s="126" t="e">
        <f t="shared" si="10"/>
        <v>#NAME?</v>
      </c>
      <c r="K20" s="126" t="e">
        <f t="shared" si="11"/>
        <v>#NAME?</v>
      </c>
      <c r="L20" s="126" t="e">
        <f t="shared" si="12"/>
        <v>#N/A</v>
      </c>
      <c r="AB20" s="129">
        <f>_xll.qlCalendarAdvance(Calendar,AB19,"1d","mf",,Trigger)</f>
        <v>42163</v>
      </c>
      <c r="AC20" s="130">
        <f>_xll.qlDayCounterYearFraction(DayCounter,SettlementDate,AB20,,,Trigger)</f>
        <v>7.4999999999999997E-2</v>
      </c>
      <c r="AD20" s="126" t="e">
        <f t="shared" si="0"/>
        <v>#NAME?</v>
      </c>
      <c r="AE20" s="126" t="e">
        <f t="shared" si="1"/>
        <v>#NAME?</v>
      </c>
      <c r="AF20" s="126" t="e">
        <f t="shared" si="2"/>
        <v>#N/A</v>
      </c>
    </row>
    <row r="21" spans="3:32" ht="12" customHeight="1" x14ac:dyDescent="0.2">
      <c r="C21" s="190" t="s">
        <v>35</v>
      </c>
      <c r="D21" s="122">
        <f t="shared" si="4"/>
        <v>42136</v>
      </c>
      <c r="E21" s="129">
        <f>_xll.qlCalendarAdvance(Calendar,SettlementDate,C21,"Following",,Trigger)</f>
        <v>42228</v>
      </c>
      <c r="F21" s="130">
        <f>_xll.qlDayCounterYearFraction(DayCounter,D21,E21,,,Trigger)</f>
        <v>0.25555555555555554</v>
      </c>
      <c r="G21" s="145">
        <f>_xll.qlYieldTSDiscount(Discounting,D21,,AllTriggers)</f>
        <v>1.0000180558815646</v>
      </c>
      <c r="H21" s="148">
        <f>_xll.qlYieldTSDiscount(Discounting,E21,,AllTriggers)</f>
        <v>1.001182208304888</v>
      </c>
      <c r="I21" s="150">
        <f t="shared" si="9"/>
        <v>-4.5500000000002665E-3</v>
      </c>
      <c r="J21" s="126" t="e">
        <f t="shared" si="10"/>
        <v>#NAME?</v>
      </c>
      <c r="K21" s="126" t="e">
        <f t="shared" si="11"/>
        <v>#NAME?</v>
      </c>
      <c r="L21" s="126" t="e">
        <f t="shared" si="12"/>
        <v>#N/A</v>
      </c>
      <c r="AB21" s="129">
        <f>_xll.qlCalendarAdvance(Calendar,AB20,"1d","mf",,Trigger)</f>
        <v>42164</v>
      </c>
      <c r="AC21" s="130">
        <f>_xll.qlDayCounterYearFraction(DayCounter,SettlementDate,AB21,,,Trigger)</f>
        <v>7.7777777777777779E-2</v>
      </c>
      <c r="AD21" s="126" t="e">
        <f t="shared" si="0"/>
        <v>#NAME?</v>
      </c>
      <c r="AE21" s="126" t="e">
        <f t="shared" si="1"/>
        <v>#NAME?</v>
      </c>
      <c r="AF21" s="126" t="e">
        <f t="shared" si="2"/>
        <v>#N/A</v>
      </c>
    </row>
    <row r="22" spans="3:32" ht="12" customHeight="1" x14ac:dyDescent="0.2">
      <c r="C22" s="190" t="s">
        <v>42</v>
      </c>
      <c r="D22" s="122">
        <f t="shared" si="4"/>
        <v>42136</v>
      </c>
      <c r="E22" s="129">
        <f>_xll.qlCalendarAdvance(Calendar,SettlementDate,C22,"Following",,Trigger)</f>
        <v>42261</v>
      </c>
      <c r="F22" s="130">
        <f>_xll.qlDayCounterYearFraction(DayCounter,D22,E22,,,Trigger)</f>
        <v>0.34722222222222221</v>
      </c>
      <c r="G22" s="145">
        <f>_xll.qlYieldTSDiscount(Discounting,D22,,AllTriggers)</f>
        <v>1.0000180558815646</v>
      </c>
      <c r="H22" s="148">
        <f>_xll.qlYieldTSDiscount(Discounting,E22,,AllTriggers)</f>
        <v>1.001722375200482</v>
      </c>
      <c r="I22" s="150">
        <f t="shared" si="9"/>
        <v>-4.8999999999998073E-3</v>
      </c>
      <c r="J22" s="126" t="e">
        <f t="shared" si="10"/>
        <v>#NAME?</v>
      </c>
      <c r="K22" s="126" t="e">
        <f t="shared" si="11"/>
        <v>#NAME?</v>
      </c>
      <c r="L22" s="126" t="e">
        <f t="shared" si="12"/>
        <v>#N/A</v>
      </c>
      <c r="AB22" s="129">
        <f>_xll.qlCalendarAdvance(Calendar,AB21,"1d","mf",,Trigger)</f>
        <v>42165</v>
      </c>
      <c r="AC22" s="130">
        <f>_xll.qlDayCounterYearFraction(DayCounter,SettlementDate,AB22,,,Trigger)</f>
        <v>8.0555555555555561E-2</v>
      </c>
      <c r="AD22" s="126" t="e">
        <f t="shared" si="0"/>
        <v>#NAME?</v>
      </c>
      <c r="AE22" s="126" t="e">
        <f t="shared" si="1"/>
        <v>#NAME?</v>
      </c>
      <c r="AF22" s="126" t="e">
        <f t="shared" si="2"/>
        <v>#N/A</v>
      </c>
    </row>
    <row r="23" spans="3:32" ht="12" customHeight="1" x14ac:dyDescent="0.2">
      <c r="C23" s="190" t="s">
        <v>43</v>
      </c>
      <c r="D23" s="122">
        <f t="shared" si="4"/>
        <v>42136</v>
      </c>
      <c r="E23" s="129">
        <f>_xll.qlCalendarAdvance(Calendar,SettlementDate,C23,"Following",,Trigger)</f>
        <v>42289</v>
      </c>
      <c r="F23" s="130">
        <f>_xll.qlDayCounterYearFraction(DayCounter,D23,E23,,,Trigger)</f>
        <v>0.42499999999999999</v>
      </c>
      <c r="G23" s="145">
        <f>_xll.qlYieldTSDiscount(Discounting,D23,,AllTriggers)</f>
        <v>1.0000180558815646</v>
      </c>
      <c r="H23" s="148">
        <f>_xll.qlYieldTSDiscount(Discounting,E23,,AllTriggers)</f>
        <v>1.0021689610141411</v>
      </c>
      <c r="I23" s="150">
        <f t="shared" si="9"/>
        <v>-5.0499999999997769E-3</v>
      </c>
      <c r="J23" s="126" t="e">
        <f t="shared" si="10"/>
        <v>#NAME?</v>
      </c>
      <c r="K23" s="126" t="e">
        <f t="shared" si="11"/>
        <v>#NAME?</v>
      </c>
      <c r="L23" s="126" t="e">
        <f t="shared" si="12"/>
        <v>#N/A</v>
      </c>
      <c r="AB23" s="129">
        <f>_xll.qlCalendarAdvance(Calendar,AB22,"1d","mf",,Trigger)</f>
        <v>42166</v>
      </c>
      <c r="AC23" s="130">
        <f>_xll.qlDayCounterYearFraction(DayCounter,SettlementDate,AB23,,,Trigger)</f>
        <v>8.3333333333333329E-2</v>
      </c>
      <c r="AD23" s="126" t="e">
        <f t="shared" si="0"/>
        <v>#NAME?</v>
      </c>
      <c r="AE23" s="126" t="e">
        <f t="shared" ref="AE23:AE86" si="13">$S$10+$S$9*AC23</f>
        <v>#NAME?</v>
      </c>
      <c r="AF23" s="126" t="e">
        <f t="shared" ref="AF23:AF86" si="14">($S$5+$S$4*AC23+$S$3*AC23^2)</f>
        <v>#N/A</v>
      </c>
    </row>
    <row r="24" spans="3:32" ht="12" customHeight="1" x14ac:dyDescent="0.2">
      <c r="C24" s="240" t="s">
        <v>36</v>
      </c>
      <c r="D24" s="241">
        <f t="shared" si="4"/>
        <v>42136</v>
      </c>
      <c r="E24" s="242">
        <f>_xll.qlCalendarAdvance(Calendar,SettlementDate,C24,"Following",,Trigger)</f>
        <v>42320</v>
      </c>
      <c r="F24" s="244">
        <f>_xll.qlDayCounterYearFraction(DayCounter,D24,E24,,,Trigger)</f>
        <v>0.51111111111111107</v>
      </c>
      <c r="G24" s="245">
        <f>_xll.qlYieldTSDiscount(Discounting,D24,,AllTriggers)</f>
        <v>1.0000180558815646</v>
      </c>
      <c r="H24" s="266">
        <f>_xll.qlYieldTSDiscount(Discounting,E24,,AllTriggers)</f>
        <v>1.0026572726358682</v>
      </c>
      <c r="I24" s="247">
        <f t="shared" si="9"/>
        <v>-5.1499999999976807E-3</v>
      </c>
      <c r="J24" s="132" t="e">
        <f t="shared" si="10"/>
        <v>#NAME?</v>
      </c>
      <c r="K24" s="132" t="e">
        <f t="shared" si="11"/>
        <v>#NAME?</v>
      </c>
      <c r="L24" s="132" t="e">
        <f t="shared" si="12"/>
        <v>#N/A</v>
      </c>
      <c r="AB24" s="129">
        <f>_xll.qlCalendarAdvance(Calendar,AB23,"1d","mf",,Trigger)</f>
        <v>42167</v>
      </c>
      <c r="AC24" s="130">
        <f>_xll.qlDayCounterYearFraction(DayCounter,SettlementDate,AB24,,,Trigger)</f>
        <v>8.611111111111111E-2</v>
      </c>
      <c r="AD24" s="126" t="e">
        <f t="shared" si="0"/>
        <v>#NAME?</v>
      </c>
      <c r="AE24" s="126" t="e">
        <f t="shared" si="13"/>
        <v>#NAME?</v>
      </c>
      <c r="AF24" s="126" t="e">
        <f t="shared" si="14"/>
        <v>#N/A</v>
      </c>
    </row>
    <row r="25" spans="3:32" ht="12" customHeight="1" x14ac:dyDescent="0.2">
      <c r="AB25" s="129">
        <f>_xll.qlCalendarAdvance(Calendar,AB24,"1d","mf",,Trigger)</f>
        <v>42170</v>
      </c>
      <c r="AC25" s="130">
        <f>_xll.qlDayCounterYearFraction(DayCounter,SettlementDate,AB25,,,Trigger)</f>
        <v>9.4444444444444442E-2</v>
      </c>
      <c r="AD25" s="126" t="e">
        <f t="shared" si="0"/>
        <v>#NAME?</v>
      </c>
      <c r="AE25" s="126" t="e">
        <f t="shared" si="13"/>
        <v>#NAME?</v>
      </c>
      <c r="AF25" s="126" t="e">
        <f t="shared" si="14"/>
        <v>#N/A</v>
      </c>
    </row>
    <row r="26" spans="3:32" ht="12" customHeight="1" x14ac:dyDescent="0.2">
      <c r="C26" s="236" t="s">
        <v>93</v>
      </c>
      <c r="AB26" s="129">
        <f>_xll.qlCalendarAdvance(Calendar,AB25,"1d","mf",,Trigger)</f>
        <v>42171</v>
      </c>
      <c r="AC26" s="130">
        <f>_xll.qlDayCounterYearFraction(DayCounter,SettlementDate,AB26,,,Trigger)</f>
        <v>9.7222222222222224E-2</v>
      </c>
      <c r="AD26" s="126" t="e">
        <f t="shared" si="0"/>
        <v>#NAME?</v>
      </c>
      <c r="AE26" s="126" t="e">
        <f t="shared" si="13"/>
        <v>#NAME?</v>
      </c>
      <c r="AF26" s="126" t="e">
        <f t="shared" si="14"/>
        <v>#N/A</v>
      </c>
    </row>
    <row r="27" spans="3:32" ht="12" customHeight="1" x14ac:dyDescent="0.2">
      <c r="C27" s="131" t="s">
        <v>79</v>
      </c>
      <c r="AB27" s="129">
        <f>_xll.qlCalendarAdvance(Calendar,AB26,"1d","mf",,Trigger)</f>
        <v>42172</v>
      </c>
      <c r="AC27" s="130">
        <f>_xll.qlDayCounterYearFraction(DayCounter,SettlementDate,AB27,,,Trigger)</f>
        <v>0.1</v>
      </c>
      <c r="AD27" s="126" t="e">
        <f t="shared" si="0"/>
        <v>#NAME?</v>
      </c>
      <c r="AE27" s="126" t="e">
        <f t="shared" si="13"/>
        <v>#NAME?</v>
      </c>
      <c r="AF27" s="126" t="e">
        <f t="shared" si="14"/>
        <v>#N/A</v>
      </c>
    </row>
    <row r="28" spans="3:32" ht="12" customHeight="1" x14ac:dyDescent="0.2">
      <c r="C28" s="126" t="e">
        <f>IF($C$27="FLAT",J15,IF($C$27="linear",K15,L15))</f>
        <v>#NAME?</v>
      </c>
      <c r="AB28" s="129">
        <f>_xll.qlCalendarAdvance(Calendar,AB27,"1d","mf",,Trigger)</f>
        <v>42173</v>
      </c>
      <c r="AC28" s="130">
        <f>_xll.qlDayCounterYearFraction(DayCounter,SettlementDate,AB28,,,Trigger)</f>
        <v>0.10277777777777777</v>
      </c>
      <c r="AD28" s="126" t="e">
        <f t="shared" si="0"/>
        <v>#NAME?</v>
      </c>
      <c r="AE28" s="126" t="e">
        <f t="shared" si="13"/>
        <v>#NAME?</v>
      </c>
      <c r="AF28" s="126" t="e">
        <f t="shared" si="14"/>
        <v>#N/A</v>
      </c>
    </row>
    <row r="29" spans="3:32" ht="12" customHeight="1" x14ac:dyDescent="0.2">
      <c r="C29" s="126" t="e">
        <f>IF($C$27="FLAT",J16,IF($C$27="linear",K16,L16))</f>
        <v>#NAME?</v>
      </c>
      <c r="AB29" s="129">
        <f>_xll.qlCalendarAdvance(Calendar,AB28,"1d","mf",,Trigger)</f>
        <v>42174</v>
      </c>
      <c r="AC29" s="130">
        <f>_xll.qlDayCounterYearFraction(DayCounter,SettlementDate,AB29,,,Trigger)</f>
        <v>0.10555555555555556</v>
      </c>
      <c r="AD29" s="126" t="e">
        <f t="shared" si="0"/>
        <v>#NAME?</v>
      </c>
      <c r="AE29" s="126" t="e">
        <f t="shared" si="13"/>
        <v>#NAME?</v>
      </c>
      <c r="AF29" s="126" t="e">
        <f t="shared" si="14"/>
        <v>#N/A</v>
      </c>
    </row>
    <row r="30" spans="3:32" ht="12" customHeight="1" x14ac:dyDescent="0.2">
      <c r="C30" s="126" t="e">
        <f t="shared" ref="C30:C37" si="15">IF($C$27="FLAT",J17,IF($C$27="linear",K17,L17))</f>
        <v>#NAME?</v>
      </c>
      <c r="AB30" s="129">
        <f>_xll.qlCalendarAdvance(Calendar,AB29,"1d","mf",,Trigger)</f>
        <v>42177</v>
      </c>
      <c r="AC30" s="130">
        <f>_xll.qlDayCounterYearFraction(DayCounter,SettlementDate,AB30,,,Trigger)</f>
        <v>0.11388888888888889</v>
      </c>
      <c r="AD30" s="126" t="e">
        <f t="shared" si="0"/>
        <v>#NAME?</v>
      </c>
      <c r="AE30" s="126" t="e">
        <f t="shared" si="13"/>
        <v>#NAME?</v>
      </c>
      <c r="AF30" s="126" t="e">
        <f t="shared" si="14"/>
        <v>#N/A</v>
      </c>
    </row>
    <row r="31" spans="3:32" ht="12" customHeight="1" x14ac:dyDescent="0.2">
      <c r="C31" s="126" t="e">
        <f t="shared" si="15"/>
        <v>#NAME?</v>
      </c>
      <c r="AB31" s="129">
        <f>_xll.qlCalendarAdvance(Calendar,AB30,"1d","mf",,Trigger)</f>
        <v>42178</v>
      </c>
      <c r="AC31" s="130">
        <f>_xll.qlDayCounterYearFraction(DayCounter,SettlementDate,AB31,,,Trigger)</f>
        <v>0.11666666666666667</v>
      </c>
      <c r="AD31" s="126" t="e">
        <f t="shared" si="0"/>
        <v>#NAME?</v>
      </c>
      <c r="AE31" s="126" t="e">
        <f t="shared" si="13"/>
        <v>#NAME?</v>
      </c>
      <c r="AF31" s="126" t="e">
        <f t="shared" si="14"/>
        <v>#N/A</v>
      </c>
    </row>
    <row r="32" spans="3:32" ht="12" customHeight="1" x14ac:dyDescent="0.2">
      <c r="C32" s="126" t="e">
        <f t="shared" si="15"/>
        <v>#NAME?</v>
      </c>
      <c r="AB32" s="129">
        <f>_xll.qlCalendarAdvance(Calendar,AB31,"1d","mf",,Trigger)</f>
        <v>42179</v>
      </c>
      <c r="AC32" s="130">
        <f>_xll.qlDayCounterYearFraction(DayCounter,SettlementDate,AB32,,,Trigger)</f>
        <v>0.11944444444444445</v>
      </c>
      <c r="AD32" s="126" t="e">
        <f t="shared" si="0"/>
        <v>#NAME?</v>
      </c>
      <c r="AE32" s="126" t="e">
        <f t="shared" si="13"/>
        <v>#NAME?</v>
      </c>
      <c r="AF32" s="126" t="e">
        <f t="shared" si="14"/>
        <v>#N/A</v>
      </c>
    </row>
    <row r="33" spans="3:32" x14ac:dyDescent="0.2">
      <c r="C33" s="126" t="e">
        <f t="shared" si="15"/>
        <v>#NAME?</v>
      </c>
      <c r="AB33" s="129">
        <f>_xll.qlCalendarAdvance(Calendar,AB32,"1d","mf",,Trigger)</f>
        <v>42180</v>
      </c>
      <c r="AC33" s="130">
        <f>_xll.qlDayCounterYearFraction(DayCounter,SettlementDate,AB33,,,Trigger)</f>
        <v>0.12222222222222222</v>
      </c>
      <c r="AD33" s="126" t="e">
        <f t="shared" si="0"/>
        <v>#NAME?</v>
      </c>
      <c r="AE33" s="126" t="e">
        <f t="shared" si="13"/>
        <v>#NAME?</v>
      </c>
      <c r="AF33" s="126" t="e">
        <f t="shared" si="14"/>
        <v>#N/A</v>
      </c>
    </row>
    <row r="34" spans="3:32" x14ac:dyDescent="0.2">
      <c r="C34" s="126" t="e">
        <f t="shared" si="15"/>
        <v>#NAME?</v>
      </c>
      <c r="AB34" s="129">
        <f>_xll.qlCalendarAdvance(Calendar,AB33,"1d","mf",,Trigger)</f>
        <v>42181</v>
      </c>
      <c r="AC34" s="130">
        <f>_xll.qlDayCounterYearFraction(DayCounter,SettlementDate,AB34,,,Trigger)</f>
        <v>0.125</v>
      </c>
      <c r="AD34" s="126" t="e">
        <f t="shared" si="0"/>
        <v>#NAME?</v>
      </c>
      <c r="AE34" s="126" t="e">
        <f t="shared" si="13"/>
        <v>#NAME?</v>
      </c>
      <c r="AF34" s="126" t="e">
        <f t="shared" si="14"/>
        <v>#N/A</v>
      </c>
    </row>
    <row r="35" spans="3:32" x14ac:dyDescent="0.2">
      <c r="C35" s="126" t="e">
        <f t="shared" si="15"/>
        <v>#NAME?</v>
      </c>
      <c r="AB35" s="129">
        <f>_xll.qlCalendarAdvance(Calendar,AB34,"1d","mf",,Trigger)</f>
        <v>42184</v>
      </c>
      <c r="AC35" s="130">
        <f>_xll.qlDayCounterYearFraction(DayCounter,SettlementDate,AB35,,,Trigger)</f>
        <v>0.13333333333333333</v>
      </c>
      <c r="AD35" s="126" t="e">
        <f t="shared" si="0"/>
        <v>#NAME?</v>
      </c>
      <c r="AE35" s="126" t="e">
        <f t="shared" si="13"/>
        <v>#NAME?</v>
      </c>
      <c r="AF35" s="126" t="e">
        <f t="shared" si="14"/>
        <v>#N/A</v>
      </c>
    </row>
    <row r="36" spans="3:32" x14ac:dyDescent="0.2">
      <c r="C36" s="126" t="e">
        <f t="shared" si="15"/>
        <v>#NAME?</v>
      </c>
      <c r="AB36" s="129">
        <f>_xll.qlCalendarAdvance(Calendar,AB35,"1d","mf",,Trigger)</f>
        <v>42185</v>
      </c>
      <c r="AC36" s="130">
        <f>_xll.qlDayCounterYearFraction(DayCounter,SettlementDate,AB36,,,Trigger)</f>
        <v>0.1361111111111111</v>
      </c>
      <c r="AD36" s="126" t="e">
        <f t="shared" si="0"/>
        <v>#NAME?</v>
      </c>
      <c r="AE36" s="126" t="e">
        <f t="shared" si="13"/>
        <v>#NAME?</v>
      </c>
      <c r="AF36" s="126" t="e">
        <f t="shared" si="14"/>
        <v>#N/A</v>
      </c>
    </row>
    <row r="37" spans="3:32" x14ac:dyDescent="0.2">
      <c r="C37" s="132" t="e">
        <f t="shared" si="15"/>
        <v>#NAME?</v>
      </c>
      <c r="AB37" s="129">
        <f>_xll.qlCalendarAdvance(Calendar,AB36,"1d","mf",,Trigger)</f>
        <v>42186</v>
      </c>
      <c r="AC37" s="130">
        <f>_xll.qlDayCounterYearFraction(DayCounter,SettlementDate,AB37,,,Trigger)</f>
        <v>0.1388888888888889</v>
      </c>
      <c r="AD37" s="126" t="e">
        <f t="shared" si="0"/>
        <v>#NAME?</v>
      </c>
      <c r="AE37" s="126" t="e">
        <f t="shared" si="13"/>
        <v>#NAME?</v>
      </c>
      <c r="AF37" s="126" t="e">
        <f t="shared" si="14"/>
        <v>#N/A</v>
      </c>
    </row>
    <row r="38" spans="3:32" x14ac:dyDescent="0.2">
      <c r="AB38" s="129">
        <f>_xll.qlCalendarAdvance(Calendar,AB37,"1d","mf",,Trigger)</f>
        <v>42187</v>
      </c>
      <c r="AC38" s="130">
        <f>_xll.qlDayCounterYearFraction(DayCounter,SettlementDate,AB38,,,Trigger)</f>
        <v>0.14166666666666666</v>
      </c>
      <c r="AD38" s="126" t="e">
        <f t="shared" si="0"/>
        <v>#NAME?</v>
      </c>
      <c r="AE38" s="126" t="e">
        <f t="shared" si="13"/>
        <v>#NAME?</v>
      </c>
      <c r="AF38" s="126" t="e">
        <f t="shared" si="14"/>
        <v>#N/A</v>
      </c>
    </row>
    <row r="39" spans="3:32" x14ac:dyDescent="0.2">
      <c r="AB39" s="129">
        <f>_xll.qlCalendarAdvance(Calendar,AB38,"1d","mf",,Trigger)</f>
        <v>42188</v>
      </c>
      <c r="AC39" s="130">
        <f>_xll.qlDayCounterYearFraction(DayCounter,SettlementDate,AB39,,,Trigger)</f>
        <v>0.14444444444444443</v>
      </c>
      <c r="AD39" s="126" t="e">
        <f t="shared" si="0"/>
        <v>#NAME?</v>
      </c>
      <c r="AE39" s="126" t="e">
        <f t="shared" si="13"/>
        <v>#NAME?</v>
      </c>
      <c r="AF39" s="126" t="e">
        <f t="shared" si="14"/>
        <v>#N/A</v>
      </c>
    </row>
    <row r="40" spans="3:32" x14ac:dyDescent="0.2">
      <c r="AB40" s="129">
        <f>_xll.qlCalendarAdvance(Calendar,AB39,"1d","mf",,Trigger)</f>
        <v>42191</v>
      </c>
      <c r="AC40" s="130">
        <f>_xll.qlDayCounterYearFraction(DayCounter,SettlementDate,AB40,,,Trigger)</f>
        <v>0.15277777777777779</v>
      </c>
      <c r="AD40" s="126" t="e">
        <f t="shared" si="0"/>
        <v>#NAME?</v>
      </c>
      <c r="AE40" s="126" t="e">
        <f t="shared" si="13"/>
        <v>#NAME?</v>
      </c>
      <c r="AF40" s="126" t="e">
        <f t="shared" si="14"/>
        <v>#N/A</v>
      </c>
    </row>
    <row r="41" spans="3:32" x14ac:dyDescent="0.2">
      <c r="AB41" s="129">
        <f>_xll.qlCalendarAdvance(Calendar,AB40,"1d","mf",,Trigger)</f>
        <v>42192</v>
      </c>
      <c r="AC41" s="130">
        <f>_xll.qlDayCounterYearFraction(DayCounter,SettlementDate,AB41,,,Trigger)</f>
        <v>0.15555555555555556</v>
      </c>
      <c r="AD41" s="126" t="e">
        <f t="shared" si="0"/>
        <v>#NAME?</v>
      </c>
      <c r="AE41" s="126" t="e">
        <f t="shared" si="13"/>
        <v>#NAME?</v>
      </c>
      <c r="AF41" s="126" t="e">
        <f t="shared" si="14"/>
        <v>#N/A</v>
      </c>
    </row>
    <row r="42" spans="3:32" x14ac:dyDescent="0.2">
      <c r="AB42" s="129">
        <f>_xll.qlCalendarAdvance(Calendar,AB41,"1d","mf",,Trigger)</f>
        <v>42193</v>
      </c>
      <c r="AC42" s="130">
        <f>_xll.qlDayCounterYearFraction(DayCounter,SettlementDate,AB42,,,Trigger)</f>
        <v>0.15833333333333333</v>
      </c>
      <c r="AD42" s="126" t="e">
        <f t="shared" si="0"/>
        <v>#NAME?</v>
      </c>
      <c r="AE42" s="126" t="e">
        <f t="shared" si="13"/>
        <v>#NAME?</v>
      </c>
      <c r="AF42" s="126" t="e">
        <f t="shared" si="14"/>
        <v>#N/A</v>
      </c>
    </row>
    <row r="43" spans="3:32" ht="11.25" customHeight="1" x14ac:dyDescent="0.2">
      <c r="AB43" s="129">
        <f>_xll.qlCalendarAdvance(Calendar,AB42,"1d","mf",,Trigger)</f>
        <v>42194</v>
      </c>
      <c r="AC43" s="130">
        <f>_xll.qlDayCounterYearFraction(DayCounter,SettlementDate,AB43,,,Trigger)</f>
        <v>0.16111111111111112</v>
      </c>
      <c r="AD43" s="126" t="e">
        <f t="shared" si="0"/>
        <v>#NAME?</v>
      </c>
      <c r="AE43" s="126" t="e">
        <f t="shared" si="13"/>
        <v>#NAME?</v>
      </c>
      <c r="AF43" s="126" t="e">
        <f t="shared" si="14"/>
        <v>#N/A</v>
      </c>
    </row>
    <row r="44" spans="3:32" x14ac:dyDescent="0.2">
      <c r="I44" s="233"/>
      <c r="J44" s="233"/>
      <c r="AB44" s="129">
        <f>_xll.qlCalendarAdvance(Calendar,AB43,"1d","mf",,Trigger)</f>
        <v>42195</v>
      </c>
      <c r="AC44" s="130">
        <f>_xll.qlDayCounterYearFraction(DayCounter,SettlementDate,AB44,,,Trigger)</f>
        <v>0.16388888888888889</v>
      </c>
      <c r="AD44" s="126" t="e">
        <f t="shared" si="0"/>
        <v>#NAME?</v>
      </c>
      <c r="AE44" s="126" t="e">
        <f t="shared" si="13"/>
        <v>#NAME?</v>
      </c>
      <c r="AF44" s="126" t="e">
        <f t="shared" si="14"/>
        <v>#N/A</v>
      </c>
    </row>
    <row r="45" spans="3:32" x14ac:dyDescent="0.2">
      <c r="AB45" s="129">
        <f>_xll.qlCalendarAdvance(Calendar,AB44,"1d","mf",,Trigger)</f>
        <v>42198</v>
      </c>
      <c r="AC45" s="130">
        <f>_xll.qlDayCounterYearFraction(DayCounter,SettlementDate,AB45,,,Trigger)</f>
        <v>0.17222222222222222</v>
      </c>
      <c r="AD45" s="126" t="e">
        <f t="shared" si="0"/>
        <v>#NAME?</v>
      </c>
      <c r="AE45" s="126" t="e">
        <f t="shared" si="13"/>
        <v>#NAME?</v>
      </c>
      <c r="AF45" s="126" t="e">
        <f t="shared" si="14"/>
        <v>#N/A</v>
      </c>
    </row>
    <row r="46" spans="3:32" x14ac:dyDescent="0.2">
      <c r="AB46" s="129">
        <f>_xll.qlCalendarAdvance(Calendar,AB45,"1d","mf",,Trigger)</f>
        <v>42199</v>
      </c>
      <c r="AC46" s="130">
        <f>_xll.qlDayCounterYearFraction(DayCounter,SettlementDate,AB46,,,Trigger)</f>
        <v>0.17499999999999999</v>
      </c>
      <c r="AD46" s="126" t="e">
        <f t="shared" si="0"/>
        <v>#NAME?</v>
      </c>
      <c r="AE46" s="126" t="e">
        <f t="shared" si="13"/>
        <v>#NAME?</v>
      </c>
      <c r="AF46" s="126" t="e">
        <f t="shared" si="14"/>
        <v>#N/A</v>
      </c>
    </row>
    <row r="47" spans="3:32" x14ac:dyDescent="0.2">
      <c r="M47" s="232"/>
      <c r="AB47" s="129">
        <f>_xll.qlCalendarAdvance(Calendar,AB46,"1d","mf",,Trigger)</f>
        <v>42200</v>
      </c>
      <c r="AC47" s="130">
        <f>_xll.qlDayCounterYearFraction(DayCounter,SettlementDate,AB47,,,Trigger)</f>
        <v>0.17777777777777778</v>
      </c>
      <c r="AD47" s="126" t="e">
        <f t="shared" si="0"/>
        <v>#NAME?</v>
      </c>
      <c r="AE47" s="126" t="e">
        <f t="shared" si="13"/>
        <v>#NAME?</v>
      </c>
      <c r="AF47" s="126" t="e">
        <f t="shared" si="14"/>
        <v>#N/A</v>
      </c>
    </row>
    <row r="48" spans="3:32" x14ac:dyDescent="0.2">
      <c r="M48" s="232"/>
      <c r="AB48" s="129">
        <f>_xll.qlCalendarAdvance(Calendar,AB47,"1d","mf",,Trigger)</f>
        <v>42201</v>
      </c>
      <c r="AC48" s="130">
        <f>_xll.qlDayCounterYearFraction(DayCounter,SettlementDate,AB48,,,Trigger)</f>
        <v>0.18055555555555555</v>
      </c>
      <c r="AD48" s="126" t="e">
        <f t="shared" si="0"/>
        <v>#NAME?</v>
      </c>
      <c r="AE48" s="126" t="e">
        <f t="shared" si="13"/>
        <v>#NAME?</v>
      </c>
      <c r="AF48" s="126" t="e">
        <f t="shared" si="14"/>
        <v>#N/A</v>
      </c>
    </row>
    <row r="49" spans="9:32" x14ac:dyDescent="0.2">
      <c r="M49" s="232"/>
      <c r="AB49" s="129">
        <f>_xll.qlCalendarAdvance(Calendar,AB48,"1d","mf",,Trigger)</f>
        <v>42202</v>
      </c>
      <c r="AC49" s="130">
        <f>_xll.qlDayCounterYearFraction(DayCounter,SettlementDate,AB49,,,Trigger)</f>
        <v>0.18333333333333332</v>
      </c>
      <c r="AD49" s="126" t="e">
        <f t="shared" si="0"/>
        <v>#NAME?</v>
      </c>
      <c r="AE49" s="126" t="e">
        <f t="shared" si="13"/>
        <v>#NAME?</v>
      </c>
      <c r="AF49" s="126" t="e">
        <f t="shared" si="14"/>
        <v>#N/A</v>
      </c>
    </row>
    <row r="50" spans="9:32" x14ac:dyDescent="0.2">
      <c r="M50" s="232"/>
      <c r="AB50" s="129">
        <f>_xll.qlCalendarAdvance(Calendar,AB49,"1d","mf",,Trigger)</f>
        <v>42205</v>
      </c>
      <c r="AC50" s="130">
        <f>_xll.qlDayCounterYearFraction(DayCounter,SettlementDate,AB50,,,Trigger)</f>
        <v>0.19166666666666668</v>
      </c>
      <c r="AD50" s="126" t="e">
        <f t="shared" si="0"/>
        <v>#NAME?</v>
      </c>
      <c r="AE50" s="126" t="e">
        <f t="shared" si="13"/>
        <v>#NAME?</v>
      </c>
      <c r="AF50" s="126" t="e">
        <f t="shared" si="14"/>
        <v>#N/A</v>
      </c>
    </row>
    <row r="51" spans="9:32" x14ac:dyDescent="0.2">
      <c r="M51" s="232"/>
      <c r="AB51" s="129">
        <f>_xll.qlCalendarAdvance(Calendar,AB50,"1d","mf",,Trigger)</f>
        <v>42206</v>
      </c>
      <c r="AC51" s="130">
        <f>_xll.qlDayCounterYearFraction(DayCounter,SettlementDate,AB51,,,Trigger)</f>
        <v>0.19444444444444445</v>
      </c>
      <c r="AD51" s="126" t="e">
        <f t="shared" si="0"/>
        <v>#NAME?</v>
      </c>
      <c r="AE51" s="126" t="e">
        <f t="shared" si="13"/>
        <v>#NAME?</v>
      </c>
      <c r="AF51" s="126" t="e">
        <f t="shared" si="14"/>
        <v>#N/A</v>
      </c>
    </row>
    <row r="52" spans="9:32" x14ac:dyDescent="0.2">
      <c r="AB52" s="129">
        <f>_xll.qlCalendarAdvance(Calendar,AB51,"1d","mf",,Trigger)</f>
        <v>42207</v>
      </c>
      <c r="AC52" s="130">
        <f>_xll.qlDayCounterYearFraction(DayCounter,SettlementDate,AB52,,,Trigger)</f>
        <v>0.19722222222222222</v>
      </c>
      <c r="AD52" s="126" t="e">
        <f t="shared" si="0"/>
        <v>#NAME?</v>
      </c>
      <c r="AE52" s="126" t="e">
        <f t="shared" si="13"/>
        <v>#NAME?</v>
      </c>
      <c r="AF52" s="126" t="e">
        <f t="shared" si="14"/>
        <v>#N/A</v>
      </c>
    </row>
    <row r="53" spans="9:32" x14ac:dyDescent="0.2">
      <c r="AB53" s="129">
        <f>_xll.qlCalendarAdvance(Calendar,AB52,"1d","mf",,Trigger)</f>
        <v>42208</v>
      </c>
      <c r="AC53" s="130">
        <f>_xll.qlDayCounterYearFraction(DayCounter,SettlementDate,AB53,,,Trigger)</f>
        <v>0.2</v>
      </c>
      <c r="AD53" s="126" t="e">
        <f t="shared" si="0"/>
        <v>#NAME?</v>
      </c>
      <c r="AE53" s="126" t="e">
        <f t="shared" si="13"/>
        <v>#NAME?</v>
      </c>
      <c r="AF53" s="126" t="e">
        <f t="shared" si="14"/>
        <v>#N/A</v>
      </c>
    </row>
    <row r="54" spans="9:32" x14ac:dyDescent="0.2">
      <c r="AB54" s="129">
        <f>_xll.qlCalendarAdvance(Calendar,AB53,"1d","mf",,Trigger)</f>
        <v>42209</v>
      </c>
      <c r="AC54" s="130">
        <f>_xll.qlDayCounterYearFraction(DayCounter,SettlementDate,AB54,,,Trigger)</f>
        <v>0.20277777777777778</v>
      </c>
      <c r="AD54" s="126" t="e">
        <f t="shared" si="0"/>
        <v>#NAME?</v>
      </c>
      <c r="AE54" s="126" t="e">
        <f t="shared" si="13"/>
        <v>#NAME?</v>
      </c>
      <c r="AF54" s="126" t="e">
        <f t="shared" si="14"/>
        <v>#N/A</v>
      </c>
    </row>
    <row r="55" spans="9:32" x14ac:dyDescent="0.2">
      <c r="AB55" s="129">
        <f>_xll.qlCalendarAdvance(Calendar,AB54,"1d","mf",,Trigger)</f>
        <v>42212</v>
      </c>
      <c r="AC55" s="130">
        <f>_xll.qlDayCounterYearFraction(DayCounter,SettlementDate,AB55,,,Trigger)</f>
        <v>0.21111111111111111</v>
      </c>
      <c r="AD55" s="126" t="e">
        <f t="shared" si="0"/>
        <v>#NAME?</v>
      </c>
      <c r="AE55" s="126" t="e">
        <f t="shared" si="13"/>
        <v>#NAME?</v>
      </c>
      <c r="AF55" s="126" t="e">
        <f t="shared" si="14"/>
        <v>#N/A</v>
      </c>
    </row>
    <row r="56" spans="9:32" x14ac:dyDescent="0.2">
      <c r="AB56" s="129">
        <f>_xll.qlCalendarAdvance(Calendar,AB55,"1d","mf",,Trigger)</f>
        <v>42213</v>
      </c>
      <c r="AC56" s="130">
        <f>_xll.qlDayCounterYearFraction(DayCounter,SettlementDate,AB56,,,Trigger)</f>
        <v>0.21388888888888888</v>
      </c>
      <c r="AD56" s="126" t="e">
        <f t="shared" si="0"/>
        <v>#NAME?</v>
      </c>
      <c r="AE56" s="126" t="e">
        <f t="shared" si="13"/>
        <v>#NAME?</v>
      </c>
      <c r="AF56" s="126" t="e">
        <f t="shared" si="14"/>
        <v>#N/A</v>
      </c>
    </row>
    <row r="57" spans="9:32" x14ac:dyDescent="0.2">
      <c r="AB57" s="129">
        <f>_xll.qlCalendarAdvance(Calendar,AB56,"1d","mf",,Trigger)</f>
        <v>42214</v>
      </c>
      <c r="AC57" s="130">
        <f>_xll.qlDayCounterYearFraction(DayCounter,SettlementDate,AB57,,,Trigger)</f>
        <v>0.21666666666666667</v>
      </c>
      <c r="AD57" s="126" t="e">
        <f t="shared" si="0"/>
        <v>#NAME?</v>
      </c>
      <c r="AE57" s="126" t="e">
        <f t="shared" si="13"/>
        <v>#NAME?</v>
      </c>
      <c r="AF57" s="126" t="e">
        <f t="shared" si="14"/>
        <v>#N/A</v>
      </c>
    </row>
    <row r="58" spans="9:32" x14ac:dyDescent="0.2">
      <c r="AB58" s="129">
        <f>_xll.qlCalendarAdvance(Calendar,AB57,"1d","mf",,Trigger)</f>
        <v>42215</v>
      </c>
      <c r="AC58" s="130">
        <f>_xll.qlDayCounterYearFraction(DayCounter,SettlementDate,AB58,,,Trigger)</f>
        <v>0.21944444444444444</v>
      </c>
      <c r="AD58" s="126" t="e">
        <f t="shared" si="0"/>
        <v>#NAME?</v>
      </c>
      <c r="AE58" s="126" t="e">
        <f t="shared" si="13"/>
        <v>#NAME?</v>
      </c>
      <c r="AF58" s="126" t="e">
        <f t="shared" si="14"/>
        <v>#N/A</v>
      </c>
    </row>
    <row r="59" spans="9:32" x14ac:dyDescent="0.2">
      <c r="AB59" s="129">
        <f>_xll.qlCalendarAdvance(Calendar,AB58,"1d","mf",,Trigger)</f>
        <v>42216</v>
      </c>
      <c r="AC59" s="130">
        <f>_xll.qlDayCounterYearFraction(DayCounter,SettlementDate,AB59,,,Trigger)</f>
        <v>0.22222222222222221</v>
      </c>
      <c r="AD59" s="126" t="e">
        <f t="shared" si="0"/>
        <v>#NAME?</v>
      </c>
      <c r="AE59" s="126" t="e">
        <f t="shared" si="13"/>
        <v>#NAME?</v>
      </c>
      <c r="AF59" s="126" t="e">
        <f t="shared" si="14"/>
        <v>#N/A</v>
      </c>
    </row>
    <row r="60" spans="9:32" x14ac:dyDescent="0.2">
      <c r="AB60" s="129">
        <f>_xll.qlCalendarAdvance(Calendar,AB59,"1d","mf",,Trigger)</f>
        <v>42219</v>
      </c>
      <c r="AC60" s="130">
        <f>_xll.qlDayCounterYearFraction(DayCounter,SettlementDate,AB60,,,Trigger)</f>
        <v>0.23055555555555557</v>
      </c>
      <c r="AD60" s="126" t="e">
        <f t="shared" si="0"/>
        <v>#NAME?</v>
      </c>
      <c r="AE60" s="126" t="e">
        <f t="shared" si="13"/>
        <v>#NAME?</v>
      </c>
      <c r="AF60" s="126" t="e">
        <f t="shared" si="14"/>
        <v>#N/A</v>
      </c>
    </row>
    <row r="61" spans="9:32" x14ac:dyDescent="0.2">
      <c r="AB61" s="129">
        <f>_xll.qlCalendarAdvance(Calendar,AB60,"1d","mf",,Trigger)</f>
        <v>42220</v>
      </c>
      <c r="AC61" s="130">
        <f>_xll.qlDayCounterYearFraction(DayCounter,SettlementDate,AB61,,,Trigger)</f>
        <v>0.23333333333333334</v>
      </c>
      <c r="AD61" s="126" t="e">
        <f t="shared" si="0"/>
        <v>#NAME?</v>
      </c>
      <c r="AE61" s="126" t="e">
        <f t="shared" si="13"/>
        <v>#NAME?</v>
      </c>
      <c r="AF61" s="126" t="e">
        <f t="shared" si="14"/>
        <v>#N/A</v>
      </c>
    </row>
    <row r="62" spans="9:32" x14ac:dyDescent="0.2">
      <c r="AB62" s="129">
        <f>_xll.qlCalendarAdvance(Calendar,AB61,"1d","mf",,Trigger)</f>
        <v>42221</v>
      </c>
      <c r="AC62" s="130">
        <f>_xll.qlDayCounterYearFraction(DayCounter,SettlementDate,AB62,,,Trigger)</f>
        <v>0.2361111111111111</v>
      </c>
      <c r="AD62" s="126" t="e">
        <f t="shared" si="0"/>
        <v>#NAME?</v>
      </c>
      <c r="AE62" s="126" t="e">
        <f t="shared" si="13"/>
        <v>#NAME?</v>
      </c>
      <c r="AF62" s="126" t="e">
        <f t="shared" si="14"/>
        <v>#N/A</v>
      </c>
    </row>
    <row r="63" spans="9:32" x14ac:dyDescent="0.2">
      <c r="I63" s="233"/>
      <c r="AB63" s="129">
        <f>_xll.qlCalendarAdvance(Calendar,AB62,"1d","mf",,Trigger)</f>
        <v>42222</v>
      </c>
      <c r="AC63" s="130">
        <f>_xll.qlDayCounterYearFraction(DayCounter,SettlementDate,AB63,,,Trigger)</f>
        <v>0.2388888888888889</v>
      </c>
      <c r="AD63" s="126" t="e">
        <f t="shared" si="0"/>
        <v>#NAME?</v>
      </c>
      <c r="AE63" s="126" t="e">
        <f t="shared" si="13"/>
        <v>#NAME?</v>
      </c>
      <c r="AF63" s="126" t="e">
        <f t="shared" si="14"/>
        <v>#N/A</v>
      </c>
    </row>
    <row r="64" spans="9:32" x14ac:dyDescent="0.2">
      <c r="I64" s="233"/>
      <c r="AB64" s="129">
        <f>_xll.qlCalendarAdvance(Calendar,AB63,"1d","mf",,Trigger)</f>
        <v>42223</v>
      </c>
      <c r="AC64" s="130">
        <f>_xll.qlDayCounterYearFraction(DayCounter,SettlementDate,AB64,,,Trigger)</f>
        <v>0.24166666666666667</v>
      </c>
      <c r="AD64" s="126" t="e">
        <f t="shared" si="0"/>
        <v>#NAME?</v>
      </c>
      <c r="AE64" s="126" t="e">
        <f t="shared" si="13"/>
        <v>#NAME?</v>
      </c>
      <c r="AF64" s="126" t="e">
        <f t="shared" si="14"/>
        <v>#N/A</v>
      </c>
    </row>
    <row r="65" spans="9:32" x14ac:dyDescent="0.2">
      <c r="I65" s="233"/>
      <c r="AB65" s="129">
        <f>_xll.qlCalendarAdvance(Calendar,AB64,"1d","mf",,Trigger)</f>
        <v>42226</v>
      </c>
      <c r="AC65" s="130">
        <f>_xll.qlDayCounterYearFraction(DayCounter,SettlementDate,AB65,,,Trigger)</f>
        <v>0.25</v>
      </c>
      <c r="AD65" s="126" t="e">
        <f t="shared" si="0"/>
        <v>#NAME?</v>
      </c>
      <c r="AE65" s="126" t="e">
        <f t="shared" si="13"/>
        <v>#NAME?</v>
      </c>
      <c r="AF65" s="126" t="e">
        <f t="shared" si="14"/>
        <v>#N/A</v>
      </c>
    </row>
    <row r="66" spans="9:32" x14ac:dyDescent="0.2">
      <c r="I66" s="233"/>
      <c r="AB66" s="129">
        <f>_xll.qlCalendarAdvance(Calendar,AB65,"1d","mf",,Trigger)</f>
        <v>42227</v>
      </c>
      <c r="AC66" s="130">
        <f>_xll.qlDayCounterYearFraction(DayCounter,SettlementDate,AB66,,,Trigger)</f>
        <v>0.25277777777777777</v>
      </c>
      <c r="AD66" s="126" t="e">
        <f t="shared" si="0"/>
        <v>#NAME?</v>
      </c>
      <c r="AE66" s="126" t="e">
        <f t="shared" si="13"/>
        <v>#NAME?</v>
      </c>
      <c r="AF66" s="126" t="e">
        <f t="shared" si="14"/>
        <v>#N/A</v>
      </c>
    </row>
    <row r="67" spans="9:32" x14ac:dyDescent="0.2">
      <c r="I67" s="233"/>
      <c r="AB67" s="129">
        <f>_xll.qlCalendarAdvance(Calendar,AB66,"1d","mf",,Trigger)</f>
        <v>42228</v>
      </c>
      <c r="AC67" s="130">
        <f>_xll.qlDayCounterYearFraction(DayCounter,SettlementDate,AB67,,,Trigger)</f>
        <v>0.25555555555555554</v>
      </c>
      <c r="AD67" s="126" t="e">
        <f t="shared" ref="AD67:AD124" si="16">$S$13</f>
        <v>#NAME?</v>
      </c>
      <c r="AE67" s="126" t="e">
        <f t="shared" si="13"/>
        <v>#NAME?</v>
      </c>
      <c r="AF67" s="126" t="e">
        <f t="shared" si="14"/>
        <v>#N/A</v>
      </c>
    </row>
    <row r="68" spans="9:32" x14ac:dyDescent="0.2">
      <c r="I68" s="233"/>
      <c r="AB68" s="129">
        <f>_xll.qlCalendarAdvance(Calendar,AB67,"1d","mf",,Trigger)</f>
        <v>42229</v>
      </c>
      <c r="AC68" s="130">
        <f>_xll.qlDayCounterYearFraction(DayCounter,SettlementDate,AB68,,,Trigger)</f>
        <v>0.25833333333333336</v>
      </c>
      <c r="AD68" s="126" t="e">
        <f t="shared" si="16"/>
        <v>#NAME?</v>
      </c>
      <c r="AE68" s="126" t="e">
        <f t="shared" si="13"/>
        <v>#NAME?</v>
      </c>
      <c r="AF68" s="126" t="e">
        <f t="shared" si="14"/>
        <v>#N/A</v>
      </c>
    </row>
    <row r="69" spans="9:32" x14ac:dyDescent="0.2">
      <c r="I69" s="233"/>
      <c r="J69" s="233"/>
      <c r="AB69" s="129">
        <f>_xll.qlCalendarAdvance(Calendar,AB68,"1d","mf",,Trigger)</f>
        <v>42230</v>
      </c>
      <c r="AC69" s="130">
        <f>_xll.qlDayCounterYearFraction(DayCounter,SettlementDate,AB69,,,Trigger)</f>
        <v>0.26111111111111113</v>
      </c>
      <c r="AD69" s="126" t="e">
        <f t="shared" si="16"/>
        <v>#NAME?</v>
      </c>
      <c r="AE69" s="126" t="e">
        <f t="shared" si="13"/>
        <v>#NAME?</v>
      </c>
      <c r="AF69" s="126" t="e">
        <f t="shared" si="14"/>
        <v>#N/A</v>
      </c>
    </row>
    <row r="70" spans="9:32" x14ac:dyDescent="0.2">
      <c r="I70" s="233"/>
      <c r="J70" s="233"/>
      <c r="AB70" s="129">
        <f>_xll.qlCalendarAdvance(Calendar,AB69,"1d","mf",,Trigger)</f>
        <v>42233</v>
      </c>
      <c r="AC70" s="130">
        <f>_xll.qlDayCounterYearFraction(DayCounter,SettlementDate,AB70,,,Trigger)</f>
        <v>0.26944444444444443</v>
      </c>
      <c r="AD70" s="126" t="e">
        <f t="shared" si="16"/>
        <v>#NAME?</v>
      </c>
      <c r="AE70" s="126" t="e">
        <f t="shared" si="13"/>
        <v>#NAME?</v>
      </c>
      <c r="AF70" s="126" t="e">
        <f t="shared" si="14"/>
        <v>#N/A</v>
      </c>
    </row>
    <row r="71" spans="9:32" x14ac:dyDescent="0.2">
      <c r="I71" s="233"/>
      <c r="J71" s="233"/>
      <c r="AB71" s="129">
        <f>_xll.qlCalendarAdvance(Calendar,AB70,"1d","mf",,Trigger)</f>
        <v>42234</v>
      </c>
      <c r="AC71" s="130">
        <f>_xll.qlDayCounterYearFraction(DayCounter,SettlementDate,AB71,,,Trigger)</f>
        <v>0.2722222222222222</v>
      </c>
      <c r="AD71" s="126" t="e">
        <f t="shared" si="16"/>
        <v>#NAME?</v>
      </c>
      <c r="AE71" s="126" t="e">
        <f t="shared" si="13"/>
        <v>#NAME?</v>
      </c>
      <c r="AF71" s="126" t="e">
        <f t="shared" si="14"/>
        <v>#N/A</v>
      </c>
    </row>
    <row r="72" spans="9:32" x14ac:dyDescent="0.2">
      <c r="I72" s="233"/>
      <c r="J72" s="233"/>
      <c r="AB72" s="129">
        <f>_xll.qlCalendarAdvance(Calendar,AB71,"1d","mf",,Trigger)</f>
        <v>42235</v>
      </c>
      <c r="AC72" s="130">
        <f>_xll.qlDayCounterYearFraction(DayCounter,SettlementDate,AB72,,,Trigger)</f>
        <v>0.27500000000000002</v>
      </c>
      <c r="AD72" s="126" t="e">
        <f t="shared" si="16"/>
        <v>#NAME?</v>
      </c>
      <c r="AE72" s="126" t="e">
        <f t="shared" si="13"/>
        <v>#NAME?</v>
      </c>
      <c r="AF72" s="126" t="e">
        <f t="shared" si="14"/>
        <v>#N/A</v>
      </c>
    </row>
    <row r="73" spans="9:32" x14ac:dyDescent="0.2">
      <c r="I73" s="233"/>
      <c r="J73" s="233"/>
      <c r="AB73" s="129">
        <f>_xll.qlCalendarAdvance(Calendar,AB72,"1d","mf",,Trigger)</f>
        <v>42236</v>
      </c>
      <c r="AC73" s="130">
        <f>_xll.qlDayCounterYearFraction(DayCounter,SettlementDate,AB73,,,Trigger)</f>
        <v>0.27777777777777779</v>
      </c>
      <c r="AD73" s="126" t="e">
        <f t="shared" si="16"/>
        <v>#NAME?</v>
      </c>
      <c r="AE73" s="126" t="e">
        <f t="shared" si="13"/>
        <v>#NAME?</v>
      </c>
      <c r="AF73" s="126" t="e">
        <f t="shared" si="14"/>
        <v>#N/A</v>
      </c>
    </row>
    <row r="74" spans="9:32" x14ac:dyDescent="0.2">
      <c r="I74" s="233"/>
      <c r="J74" s="233"/>
      <c r="AB74" s="129">
        <f>_xll.qlCalendarAdvance(Calendar,AB73,"1d","mf",,Trigger)</f>
        <v>42237</v>
      </c>
      <c r="AC74" s="130">
        <f>_xll.qlDayCounterYearFraction(DayCounter,SettlementDate,AB74,,,Trigger)</f>
        <v>0.28055555555555556</v>
      </c>
      <c r="AD74" s="126" t="e">
        <f t="shared" si="16"/>
        <v>#NAME?</v>
      </c>
      <c r="AE74" s="126" t="e">
        <f t="shared" si="13"/>
        <v>#NAME?</v>
      </c>
      <c r="AF74" s="126" t="e">
        <f t="shared" si="14"/>
        <v>#N/A</v>
      </c>
    </row>
    <row r="75" spans="9:32" x14ac:dyDescent="0.2">
      <c r="I75" s="233"/>
      <c r="J75" s="233"/>
      <c r="AB75" s="129">
        <f>_xll.qlCalendarAdvance(Calendar,AB74,"1d","mf",,Trigger)</f>
        <v>42240</v>
      </c>
      <c r="AC75" s="130">
        <f>_xll.qlDayCounterYearFraction(DayCounter,SettlementDate,AB75,,,Trigger)</f>
        <v>0.28888888888888886</v>
      </c>
      <c r="AD75" s="126" t="e">
        <f t="shared" si="16"/>
        <v>#NAME?</v>
      </c>
      <c r="AE75" s="126" t="e">
        <f t="shared" si="13"/>
        <v>#NAME?</v>
      </c>
      <c r="AF75" s="126" t="e">
        <f t="shared" si="14"/>
        <v>#N/A</v>
      </c>
    </row>
    <row r="76" spans="9:32" x14ac:dyDescent="0.2">
      <c r="I76" s="233"/>
      <c r="J76" s="233"/>
      <c r="AB76" s="129">
        <f>_xll.qlCalendarAdvance(Calendar,AB75,"1d","mf",,Trigger)</f>
        <v>42241</v>
      </c>
      <c r="AC76" s="130">
        <f>_xll.qlDayCounterYearFraction(DayCounter,SettlementDate,AB76,,,Trigger)</f>
        <v>0.29166666666666669</v>
      </c>
      <c r="AD76" s="126" t="e">
        <f t="shared" si="16"/>
        <v>#NAME?</v>
      </c>
      <c r="AE76" s="126" t="e">
        <f t="shared" si="13"/>
        <v>#NAME?</v>
      </c>
      <c r="AF76" s="126" t="e">
        <f t="shared" si="14"/>
        <v>#N/A</v>
      </c>
    </row>
    <row r="77" spans="9:32" x14ac:dyDescent="0.2">
      <c r="I77" s="233"/>
      <c r="J77" s="233"/>
      <c r="AB77" s="129">
        <f>_xll.qlCalendarAdvance(Calendar,AB76,"1d","mf",,Trigger)</f>
        <v>42242</v>
      </c>
      <c r="AC77" s="130">
        <f>_xll.qlDayCounterYearFraction(DayCounter,SettlementDate,AB77,,,Trigger)</f>
        <v>0.29444444444444445</v>
      </c>
      <c r="AD77" s="126" t="e">
        <f t="shared" si="16"/>
        <v>#NAME?</v>
      </c>
      <c r="AE77" s="126" t="e">
        <f t="shared" si="13"/>
        <v>#NAME?</v>
      </c>
      <c r="AF77" s="126" t="e">
        <f t="shared" si="14"/>
        <v>#N/A</v>
      </c>
    </row>
    <row r="78" spans="9:32" x14ac:dyDescent="0.2">
      <c r="I78" s="233"/>
      <c r="J78" s="233"/>
      <c r="AB78" s="129">
        <f>_xll.qlCalendarAdvance(Calendar,AB77,"1d","mf",,Trigger)</f>
        <v>42243</v>
      </c>
      <c r="AC78" s="130">
        <f>_xll.qlDayCounterYearFraction(DayCounter,SettlementDate,AB78,,,Trigger)</f>
        <v>0.29722222222222222</v>
      </c>
      <c r="AD78" s="126" t="e">
        <f t="shared" si="16"/>
        <v>#NAME?</v>
      </c>
      <c r="AE78" s="126" t="e">
        <f t="shared" si="13"/>
        <v>#NAME?</v>
      </c>
      <c r="AF78" s="126" t="e">
        <f t="shared" si="14"/>
        <v>#N/A</v>
      </c>
    </row>
    <row r="79" spans="9:32" x14ac:dyDescent="0.2">
      <c r="I79" s="233"/>
      <c r="J79" s="233"/>
      <c r="AB79" s="129">
        <f>_xll.qlCalendarAdvance(Calendar,AB78,"1d","mf",,Trigger)</f>
        <v>42244</v>
      </c>
      <c r="AC79" s="130">
        <f>_xll.qlDayCounterYearFraction(DayCounter,SettlementDate,AB79,,,Trigger)</f>
        <v>0.3</v>
      </c>
      <c r="AD79" s="126" t="e">
        <f t="shared" si="16"/>
        <v>#NAME?</v>
      </c>
      <c r="AE79" s="126" t="e">
        <f t="shared" si="13"/>
        <v>#NAME?</v>
      </c>
      <c r="AF79" s="126" t="e">
        <f t="shared" si="14"/>
        <v>#N/A</v>
      </c>
    </row>
    <row r="80" spans="9:32" x14ac:dyDescent="0.2">
      <c r="I80" s="233"/>
      <c r="J80" s="233"/>
      <c r="AB80" s="129">
        <f>_xll.qlCalendarAdvance(Calendar,AB79,"1d","mf",,Trigger)</f>
        <v>42247</v>
      </c>
      <c r="AC80" s="130">
        <f>_xll.qlDayCounterYearFraction(DayCounter,SettlementDate,AB80,,,Trigger)</f>
        <v>0.30833333333333335</v>
      </c>
      <c r="AD80" s="126" t="e">
        <f t="shared" si="16"/>
        <v>#NAME?</v>
      </c>
      <c r="AE80" s="126" t="e">
        <f t="shared" si="13"/>
        <v>#NAME?</v>
      </c>
      <c r="AF80" s="126" t="e">
        <f t="shared" si="14"/>
        <v>#N/A</v>
      </c>
    </row>
    <row r="81" spans="9:32" x14ac:dyDescent="0.2">
      <c r="I81" s="233"/>
      <c r="J81" s="233"/>
      <c r="AB81" s="129">
        <f>_xll.qlCalendarAdvance(Calendar,AB80,"1d","mf",,Trigger)</f>
        <v>42248</v>
      </c>
      <c r="AC81" s="130">
        <f>_xll.qlDayCounterYearFraction(DayCounter,SettlementDate,AB81,,,Trigger)</f>
        <v>0.31111111111111112</v>
      </c>
      <c r="AD81" s="126" t="e">
        <f t="shared" si="16"/>
        <v>#NAME?</v>
      </c>
      <c r="AE81" s="126" t="e">
        <f t="shared" si="13"/>
        <v>#NAME?</v>
      </c>
      <c r="AF81" s="126" t="e">
        <f t="shared" si="14"/>
        <v>#N/A</v>
      </c>
    </row>
    <row r="82" spans="9:32" x14ac:dyDescent="0.2">
      <c r="I82" s="233"/>
      <c r="J82" s="233"/>
      <c r="AB82" s="129">
        <f>_xll.qlCalendarAdvance(Calendar,AB81,"1d","mf",,Trigger)</f>
        <v>42249</v>
      </c>
      <c r="AC82" s="130">
        <f>_xll.qlDayCounterYearFraction(DayCounter,SettlementDate,AB82,,,Trigger)</f>
        <v>0.31388888888888888</v>
      </c>
      <c r="AD82" s="126" t="e">
        <f t="shared" si="16"/>
        <v>#NAME?</v>
      </c>
      <c r="AE82" s="126" t="e">
        <f t="shared" si="13"/>
        <v>#NAME?</v>
      </c>
      <c r="AF82" s="126" t="e">
        <f t="shared" si="14"/>
        <v>#N/A</v>
      </c>
    </row>
    <row r="83" spans="9:32" x14ac:dyDescent="0.2">
      <c r="I83" s="233"/>
      <c r="J83" s="233"/>
      <c r="AB83" s="129">
        <f>_xll.qlCalendarAdvance(Calendar,AB82,"1d","mf",,Trigger)</f>
        <v>42250</v>
      </c>
      <c r="AC83" s="130">
        <f>_xll.qlDayCounterYearFraction(DayCounter,SettlementDate,AB83,,,Trigger)</f>
        <v>0.31666666666666665</v>
      </c>
      <c r="AD83" s="126" t="e">
        <f t="shared" si="16"/>
        <v>#NAME?</v>
      </c>
      <c r="AE83" s="126" t="e">
        <f t="shared" si="13"/>
        <v>#NAME?</v>
      </c>
      <c r="AF83" s="126" t="e">
        <f t="shared" si="14"/>
        <v>#N/A</v>
      </c>
    </row>
    <row r="84" spans="9:32" x14ac:dyDescent="0.2">
      <c r="I84" s="233"/>
      <c r="J84" s="233"/>
      <c r="AB84" s="129">
        <f>_xll.qlCalendarAdvance(Calendar,AB83,"1d","mf",,Trigger)</f>
        <v>42251</v>
      </c>
      <c r="AC84" s="130">
        <f>_xll.qlDayCounterYearFraction(DayCounter,SettlementDate,AB84,,,Trigger)</f>
        <v>0.31944444444444442</v>
      </c>
      <c r="AD84" s="126" t="e">
        <f t="shared" si="16"/>
        <v>#NAME?</v>
      </c>
      <c r="AE84" s="126" t="e">
        <f t="shared" si="13"/>
        <v>#NAME?</v>
      </c>
      <c r="AF84" s="126" t="e">
        <f t="shared" si="14"/>
        <v>#N/A</v>
      </c>
    </row>
    <row r="85" spans="9:32" x14ac:dyDescent="0.2">
      <c r="I85" s="233"/>
      <c r="J85" s="233"/>
      <c r="AB85" s="129">
        <f>_xll.qlCalendarAdvance(Calendar,AB84,"1d","mf",,Trigger)</f>
        <v>42254</v>
      </c>
      <c r="AC85" s="130">
        <f>_xll.qlDayCounterYearFraction(DayCounter,SettlementDate,AB85,,,Trigger)</f>
        <v>0.32777777777777778</v>
      </c>
      <c r="AD85" s="126" t="e">
        <f t="shared" si="16"/>
        <v>#NAME?</v>
      </c>
      <c r="AE85" s="126" t="e">
        <f t="shared" si="13"/>
        <v>#NAME?</v>
      </c>
      <c r="AF85" s="126" t="e">
        <f t="shared" si="14"/>
        <v>#N/A</v>
      </c>
    </row>
    <row r="86" spans="9:32" x14ac:dyDescent="0.2">
      <c r="I86" s="233"/>
      <c r="J86" s="233"/>
      <c r="AB86" s="129">
        <f>_xll.qlCalendarAdvance(Calendar,AB85,"1d","mf",,Trigger)</f>
        <v>42255</v>
      </c>
      <c r="AC86" s="130">
        <f>_xll.qlDayCounterYearFraction(DayCounter,SettlementDate,AB86,,,Trigger)</f>
        <v>0.33055555555555555</v>
      </c>
      <c r="AD86" s="126" t="e">
        <f t="shared" si="16"/>
        <v>#NAME?</v>
      </c>
      <c r="AE86" s="126" t="e">
        <f t="shared" si="13"/>
        <v>#NAME?</v>
      </c>
      <c r="AF86" s="126" t="e">
        <f t="shared" si="14"/>
        <v>#N/A</v>
      </c>
    </row>
    <row r="87" spans="9:32" x14ac:dyDescent="0.2">
      <c r="I87" s="233"/>
      <c r="J87" s="233"/>
      <c r="AB87" s="129">
        <f>_xll.qlCalendarAdvance(Calendar,AB86,"1d","mf",,Trigger)</f>
        <v>42256</v>
      </c>
      <c r="AC87" s="130">
        <f>_xll.qlDayCounterYearFraction(DayCounter,SettlementDate,AB87,,,Trigger)</f>
        <v>0.33333333333333331</v>
      </c>
      <c r="AD87" s="126" t="e">
        <f t="shared" si="16"/>
        <v>#NAME?</v>
      </c>
      <c r="AE87" s="126" t="e">
        <f t="shared" ref="AE87:AE124" si="17">$S$10+$S$9*AC87</f>
        <v>#NAME?</v>
      </c>
      <c r="AF87" s="126" t="e">
        <f t="shared" ref="AF87:AF124" si="18">($S$5+$S$4*AC87+$S$3*AC87^2)</f>
        <v>#N/A</v>
      </c>
    </row>
    <row r="88" spans="9:32" x14ac:dyDescent="0.2">
      <c r="I88" s="233"/>
      <c r="J88" s="233"/>
      <c r="AB88" s="129">
        <f>_xll.qlCalendarAdvance(Calendar,AB87,"1d","mf",,Trigger)</f>
        <v>42257</v>
      </c>
      <c r="AC88" s="130">
        <f>_xll.qlDayCounterYearFraction(DayCounter,SettlementDate,AB88,,,Trigger)</f>
        <v>0.33611111111111114</v>
      </c>
      <c r="AD88" s="126" t="e">
        <f t="shared" si="16"/>
        <v>#NAME?</v>
      </c>
      <c r="AE88" s="126" t="e">
        <f t="shared" si="17"/>
        <v>#NAME?</v>
      </c>
      <c r="AF88" s="126" t="e">
        <f t="shared" si="18"/>
        <v>#N/A</v>
      </c>
    </row>
    <row r="89" spans="9:32" x14ac:dyDescent="0.2">
      <c r="I89" s="233"/>
      <c r="J89" s="233"/>
      <c r="AB89" s="129">
        <f>_xll.qlCalendarAdvance(Calendar,AB88,"1d","mf",,Trigger)</f>
        <v>42258</v>
      </c>
      <c r="AC89" s="130">
        <f>_xll.qlDayCounterYearFraction(DayCounter,SettlementDate,AB89,,,Trigger)</f>
        <v>0.33888888888888891</v>
      </c>
      <c r="AD89" s="126" t="e">
        <f t="shared" si="16"/>
        <v>#NAME?</v>
      </c>
      <c r="AE89" s="126" t="e">
        <f t="shared" si="17"/>
        <v>#NAME?</v>
      </c>
      <c r="AF89" s="126" t="e">
        <f t="shared" si="18"/>
        <v>#N/A</v>
      </c>
    </row>
    <row r="90" spans="9:32" x14ac:dyDescent="0.2">
      <c r="I90" s="233"/>
      <c r="J90" s="233"/>
      <c r="AB90" s="129">
        <f>_xll.qlCalendarAdvance(Calendar,AB89,"1d","mf",,Trigger)</f>
        <v>42261</v>
      </c>
      <c r="AC90" s="130">
        <f>_xll.qlDayCounterYearFraction(DayCounter,SettlementDate,AB90,,,Trigger)</f>
        <v>0.34722222222222221</v>
      </c>
      <c r="AD90" s="126" t="e">
        <f t="shared" si="16"/>
        <v>#NAME?</v>
      </c>
      <c r="AE90" s="126" t="e">
        <f t="shared" si="17"/>
        <v>#NAME?</v>
      </c>
      <c r="AF90" s="126" t="e">
        <f t="shared" si="18"/>
        <v>#N/A</v>
      </c>
    </row>
    <row r="91" spans="9:32" x14ac:dyDescent="0.2">
      <c r="I91" s="233"/>
      <c r="J91" s="233"/>
      <c r="AB91" s="129">
        <f>_xll.qlCalendarAdvance(Calendar,AB90,"1d","mf",,Trigger)</f>
        <v>42262</v>
      </c>
      <c r="AC91" s="130">
        <f>_xll.qlDayCounterYearFraction(DayCounter,SettlementDate,AB91,,,Trigger)</f>
        <v>0.35</v>
      </c>
      <c r="AD91" s="126" t="e">
        <f t="shared" si="16"/>
        <v>#NAME?</v>
      </c>
      <c r="AE91" s="126" t="e">
        <f t="shared" si="17"/>
        <v>#NAME?</v>
      </c>
      <c r="AF91" s="126" t="e">
        <f t="shared" si="18"/>
        <v>#N/A</v>
      </c>
    </row>
    <row r="92" spans="9:32" x14ac:dyDescent="0.2">
      <c r="I92" s="233"/>
      <c r="J92" s="233"/>
      <c r="AB92" s="129">
        <f>_xll.qlCalendarAdvance(Calendar,AB91,"1d","mf",,Trigger)</f>
        <v>42263</v>
      </c>
      <c r="AC92" s="130">
        <f>_xll.qlDayCounterYearFraction(DayCounter,SettlementDate,AB92,,,Trigger)</f>
        <v>0.3527777777777778</v>
      </c>
      <c r="AD92" s="126" t="e">
        <f t="shared" si="16"/>
        <v>#NAME?</v>
      </c>
      <c r="AE92" s="126" t="e">
        <f t="shared" si="17"/>
        <v>#NAME?</v>
      </c>
      <c r="AF92" s="126" t="e">
        <f t="shared" si="18"/>
        <v>#N/A</v>
      </c>
    </row>
    <row r="93" spans="9:32" x14ac:dyDescent="0.2">
      <c r="I93" s="233"/>
      <c r="J93" s="233"/>
      <c r="AB93" s="129">
        <f>_xll.qlCalendarAdvance(Calendar,AB92,"1d","mf",,Trigger)</f>
        <v>42264</v>
      </c>
      <c r="AC93" s="130">
        <f>_xll.qlDayCounterYearFraction(DayCounter,SettlementDate,AB93,,,Trigger)</f>
        <v>0.35555555555555557</v>
      </c>
      <c r="AD93" s="126" t="e">
        <f t="shared" si="16"/>
        <v>#NAME?</v>
      </c>
      <c r="AE93" s="126" t="e">
        <f t="shared" si="17"/>
        <v>#NAME?</v>
      </c>
      <c r="AF93" s="126" t="e">
        <f t="shared" si="18"/>
        <v>#N/A</v>
      </c>
    </row>
    <row r="94" spans="9:32" x14ac:dyDescent="0.2">
      <c r="I94" s="233"/>
      <c r="J94" s="233"/>
      <c r="AB94" s="129">
        <f>_xll.qlCalendarAdvance(Calendar,AB93,"1d","mf",,Trigger)</f>
        <v>42265</v>
      </c>
      <c r="AC94" s="130">
        <f>_xll.qlDayCounterYearFraction(DayCounter,SettlementDate,AB94,,,Trigger)</f>
        <v>0.35833333333333334</v>
      </c>
      <c r="AD94" s="126" t="e">
        <f t="shared" si="16"/>
        <v>#NAME?</v>
      </c>
      <c r="AE94" s="126" t="e">
        <f t="shared" si="17"/>
        <v>#NAME?</v>
      </c>
      <c r="AF94" s="126" t="e">
        <f t="shared" si="18"/>
        <v>#N/A</v>
      </c>
    </row>
    <row r="95" spans="9:32" x14ac:dyDescent="0.2">
      <c r="I95" s="233"/>
      <c r="J95" s="233"/>
      <c r="AB95" s="129">
        <f>_xll.qlCalendarAdvance(Calendar,AB94,"1d","mf",,Trigger)</f>
        <v>42268</v>
      </c>
      <c r="AC95" s="130">
        <f>_xll.qlDayCounterYearFraction(DayCounter,SettlementDate,AB95,,,Trigger)</f>
        <v>0.36666666666666664</v>
      </c>
      <c r="AD95" s="126" t="e">
        <f t="shared" si="16"/>
        <v>#NAME?</v>
      </c>
      <c r="AE95" s="126" t="e">
        <f t="shared" si="17"/>
        <v>#NAME?</v>
      </c>
      <c r="AF95" s="126" t="e">
        <f t="shared" si="18"/>
        <v>#N/A</v>
      </c>
    </row>
    <row r="96" spans="9:32" x14ac:dyDescent="0.2">
      <c r="I96" s="233"/>
      <c r="J96" s="233"/>
      <c r="AB96" s="129">
        <f>_xll.qlCalendarAdvance(Calendar,AB95,"1d","mf",,Trigger)</f>
        <v>42269</v>
      </c>
      <c r="AC96" s="130">
        <f>_xll.qlDayCounterYearFraction(DayCounter,SettlementDate,AB96,,,Trigger)</f>
        <v>0.36944444444444446</v>
      </c>
      <c r="AD96" s="126" t="e">
        <f t="shared" si="16"/>
        <v>#NAME?</v>
      </c>
      <c r="AE96" s="126" t="e">
        <f t="shared" si="17"/>
        <v>#NAME?</v>
      </c>
      <c r="AF96" s="126" t="e">
        <f t="shared" si="18"/>
        <v>#N/A</v>
      </c>
    </row>
    <row r="97" spans="9:32" x14ac:dyDescent="0.2">
      <c r="I97" s="233"/>
      <c r="J97" s="233"/>
      <c r="AB97" s="129">
        <f>_xll.qlCalendarAdvance(Calendar,AB96,"1d","mf",,Trigger)</f>
        <v>42270</v>
      </c>
      <c r="AC97" s="130">
        <f>_xll.qlDayCounterYearFraction(DayCounter,SettlementDate,AB97,,,Trigger)</f>
        <v>0.37222222222222223</v>
      </c>
      <c r="AD97" s="126" t="e">
        <f t="shared" si="16"/>
        <v>#NAME?</v>
      </c>
      <c r="AE97" s="126" t="e">
        <f t="shared" si="17"/>
        <v>#NAME?</v>
      </c>
      <c r="AF97" s="126" t="e">
        <f t="shared" si="18"/>
        <v>#N/A</v>
      </c>
    </row>
    <row r="98" spans="9:32" x14ac:dyDescent="0.2">
      <c r="I98" s="233"/>
      <c r="J98" s="233"/>
      <c r="AB98" s="129">
        <f>_xll.qlCalendarAdvance(Calendar,AB97,"1d","mf",,Trigger)</f>
        <v>42271</v>
      </c>
      <c r="AC98" s="130">
        <f>_xll.qlDayCounterYearFraction(DayCounter,SettlementDate,AB98,,,Trigger)</f>
        <v>0.375</v>
      </c>
      <c r="AD98" s="126" t="e">
        <f t="shared" si="16"/>
        <v>#NAME?</v>
      </c>
      <c r="AE98" s="126" t="e">
        <f t="shared" si="17"/>
        <v>#NAME?</v>
      </c>
      <c r="AF98" s="126" t="e">
        <f t="shared" si="18"/>
        <v>#N/A</v>
      </c>
    </row>
    <row r="99" spans="9:32" x14ac:dyDescent="0.2">
      <c r="I99" s="233"/>
      <c r="J99" s="233"/>
      <c r="AB99" s="129">
        <f>_xll.qlCalendarAdvance(Calendar,AB98,"1d","mf",,Trigger)</f>
        <v>42272</v>
      </c>
      <c r="AC99" s="130">
        <f>_xll.qlDayCounterYearFraction(DayCounter,SettlementDate,AB99,,,Trigger)</f>
        <v>0.37777777777777777</v>
      </c>
      <c r="AD99" s="126" t="e">
        <f t="shared" si="16"/>
        <v>#NAME?</v>
      </c>
      <c r="AE99" s="126" t="e">
        <f t="shared" si="17"/>
        <v>#NAME?</v>
      </c>
      <c r="AF99" s="126" t="e">
        <f t="shared" si="18"/>
        <v>#N/A</v>
      </c>
    </row>
    <row r="100" spans="9:32" x14ac:dyDescent="0.2">
      <c r="I100" s="233"/>
      <c r="J100" s="233"/>
      <c r="AB100" s="129">
        <f>_xll.qlCalendarAdvance(Calendar,AB99,"1d","mf",,Trigger)</f>
        <v>42275</v>
      </c>
      <c r="AC100" s="130">
        <f>_xll.qlDayCounterYearFraction(DayCounter,SettlementDate,AB100,,,Trigger)</f>
        <v>0.38611111111111113</v>
      </c>
      <c r="AD100" s="126" t="e">
        <f t="shared" si="16"/>
        <v>#NAME?</v>
      </c>
      <c r="AE100" s="126" t="e">
        <f t="shared" si="17"/>
        <v>#NAME?</v>
      </c>
      <c r="AF100" s="126" t="e">
        <f t="shared" si="18"/>
        <v>#N/A</v>
      </c>
    </row>
    <row r="101" spans="9:32" x14ac:dyDescent="0.2">
      <c r="I101" s="233"/>
      <c r="J101" s="233"/>
      <c r="AB101" s="129">
        <f>_xll.qlCalendarAdvance(Calendar,AB100,"1d","mf",,Trigger)</f>
        <v>42276</v>
      </c>
      <c r="AC101" s="130">
        <f>_xll.qlDayCounterYearFraction(DayCounter,SettlementDate,AB101,,,Trigger)</f>
        <v>0.3888888888888889</v>
      </c>
      <c r="AD101" s="126" t="e">
        <f t="shared" si="16"/>
        <v>#NAME?</v>
      </c>
      <c r="AE101" s="126" t="e">
        <f t="shared" si="17"/>
        <v>#NAME?</v>
      </c>
      <c r="AF101" s="126" t="e">
        <f t="shared" si="18"/>
        <v>#N/A</v>
      </c>
    </row>
    <row r="102" spans="9:32" x14ac:dyDescent="0.2">
      <c r="I102" s="233"/>
      <c r="J102" s="233"/>
      <c r="AB102" s="129">
        <f>_xll.qlCalendarAdvance(Calendar,AB101,"1d","mf",,Trigger)</f>
        <v>42277</v>
      </c>
      <c r="AC102" s="130">
        <f>_xll.qlDayCounterYearFraction(DayCounter,SettlementDate,AB102,,,Trigger)</f>
        <v>0.39166666666666666</v>
      </c>
      <c r="AD102" s="126" t="e">
        <f t="shared" si="16"/>
        <v>#NAME?</v>
      </c>
      <c r="AE102" s="126" t="e">
        <f t="shared" si="17"/>
        <v>#NAME?</v>
      </c>
      <c r="AF102" s="126" t="e">
        <f t="shared" si="18"/>
        <v>#N/A</v>
      </c>
    </row>
    <row r="103" spans="9:32" x14ac:dyDescent="0.2">
      <c r="I103" s="233"/>
      <c r="J103" s="233"/>
      <c r="AB103" s="129">
        <f>_xll.qlCalendarAdvance(Calendar,AB102,"1d","mf",,Trigger)</f>
        <v>42278</v>
      </c>
      <c r="AC103" s="130">
        <f>_xll.qlDayCounterYearFraction(DayCounter,SettlementDate,AB103,,,Trigger)</f>
        <v>0.39444444444444443</v>
      </c>
      <c r="AD103" s="126" t="e">
        <f t="shared" si="16"/>
        <v>#NAME?</v>
      </c>
      <c r="AE103" s="126" t="e">
        <f t="shared" si="17"/>
        <v>#NAME?</v>
      </c>
      <c r="AF103" s="126" t="e">
        <f t="shared" si="18"/>
        <v>#N/A</v>
      </c>
    </row>
    <row r="104" spans="9:32" x14ac:dyDescent="0.2">
      <c r="I104" s="233"/>
      <c r="J104" s="233"/>
      <c r="AB104" s="129">
        <f>_xll.qlCalendarAdvance(Calendar,AB103,"1d","mf",,Trigger)</f>
        <v>42279</v>
      </c>
      <c r="AC104" s="130">
        <f>_xll.qlDayCounterYearFraction(DayCounter,SettlementDate,AB104,,,Trigger)</f>
        <v>0.3972222222222222</v>
      </c>
      <c r="AD104" s="126" t="e">
        <f t="shared" si="16"/>
        <v>#NAME?</v>
      </c>
      <c r="AE104" s="126" t="e">
        <f t="shared" si="17"/>
        <v>#NAME?</v>
      </c>
      <c r="AF104" s="126" t="e">
        <f t="shared" si="18"/>
        <v>#N/A</v>
      </c>
    </row>
    <row r="105" spans="9:32" x14ac:dyDescent="0.2">
      <c r="I105" s="233"/>
      <c r="J105" s="233"/>
      <c r="AB105" s="129">
        <f>_xll.qlCalendarAdvance(Calendar,AB104,"1d","mf",,Trigger)</f>
        <v>42282</v>
      </c>
      <c r="AC105" s="130">
        <f>_xll.qlDayCounterYearFraction(DayCounter,SettlementDate,AB105,,,Trigger)</f>
        <v>0.40555555555555556</v>
      </c>
      <c r="AD105" s="126" t="e">
        <f t="shared" si="16"/>
        <v>#NAME?</v>
      </c>
      <c r="AE105" s="126" t="e">
        <f t="shared" si="17"/>
        <v>#NAME?</v>
      </c>
      <c r="AF105" s="126" t="e">
        <f t="shared" si="18"/>
        <v>#N/A</v>
      </c>
    </row>
    <row r="106" spans="9:32" x14ac:dyDescent="0.2">
      <c r="I106" s="233"/>
      <c r="J106" s="233"/>
      <c r="AB106" s="129">
        <f>_xll.qlCalendarAdvance(Calendar,AB105,"1d","mf",,Trigger)</f>
        <v>42283</v>
      </c>
      <c r="AC106" s="130">
        <f>_xll.qlDayCounterYearFraction(DayCounter,SettlementDate,AB106,,,Trigger)</f>
        <v>0.40833333333333333</v>
      </c>
      <c r="AD106" s="126" t="e">
        <f t="shared" si="16"/>
        <v>#NAME?</v>
      </c>
      <c r="AE106" s="126" t="e">
        <f t="shared" si="17"/>
        <v>#NAME?</v>
      </c>
      <c r="AF106" s="126" t="e">
        <f t="shared" si="18"/>
        <v>#N/A</v>
      </c>
    </row>
    <row r="107" spans="9:32" x14ac:dyDescent="0.2">
      <c r="I107" s="233"/>
      <c r="J107" s="233"/>
      <c r="AB107" s="129">
        <f>_xll.qlCalendarAdvance(Calendar,AB106,"1d","mf",,Trigger)</f>
        <v>42284</v>
      </c>
      <c r="AC107" s="130">
        <f>_xll.qlDayCounterYearFraction(DayCounter,SettlementDate,AB107,,,Trigger)</f>
        <v>0.41111111111111109</v>
      </c>
      <c r="AD107" s="126" t="e">
        <f t="shared" si="16"/>
        <v>#NAME?</v>
      </c>
      <c r="AE107" s="126" t="e">
        <f t="shared" si="17"/>
        <v>#NAME?</v>
      </c>
      <c r="AF107" s="126" t="e">
        <f t="shared" si="18"/>
        <v>#N/A</v>
      </c>
    </row>
    <row r="108" spans="9:32" x14ac:dyDescent="0.2">
      <c r="I108" s="233"/>
      <c r="J108" s="233"/>
      <c r="AB108" s="129">
        <f>_xll.qlCalendarAdvance(Calendar,AB107,"1d","mf",,Trigger)</f>
        <v>42285</v>
      </c>
      <c r="AC108" s="130">
        <f>_xll.qlDayCounterYearFraction(DayCounter,SettlementDate,AB108,,,Trigger)</f>
        <v>0.41388888888888886</v>
      </c>
      <c r="AD108" s="126" t="e">
        <f t="shared" si="16"/>
        <v>#NAME?</v>
      </c>
      <c r="AE108" s="126" t="e">
        <f t="shared" si="17"/>
        <v>#NAME?</v>
      </c>
      <c r="AF108" s="126" t="e">
        <f t="shared" si="18"/>
        <v>#N/A</v>
      </c>
    </row>
    <row r="109" spans="9:32" x14ac:dyDescent="0.2">
      <c r="I109" s="233"/>
      <c r="J109" s="233"/>
      <c r="AB109" s="129">
        <f>_xll.qlCalendarAdvance(Calendar,AB108,"1d","mf",,Trigger)</f>
        <v>42286</v>
      </c>
      <c r="AC109" s="130">
        <f>_xll.qlDayCounterYearFraction(DayCounter,SettlementDate,AB109,,,Trigger)</f>
        <v>0.41666666666666669</v>
      </c>
      <c r="AD109" s="126" t="e">
        <f t="shared" si="16"/>
        <v>#NAME?</v>
      </c>
      <c r="AE109" s="126" t="e">
        <f t="shared" si="17"/>
        <v>#NAME?</v>
      </c>
      <c r="AF109" s="126" t="e">
        <f t="shared" si="18"/>
        <v>#N/A</v>
      </c>
    </row>
    <row r="110" spans="9:32" x14ac:dyDescent="0.2">
      <c r="I110" s="233"/>
      <c r="J110" s="233"/>
      <c r="AB110" s="129">
        <f>_xll.qlCalendarAdvance(Calendar,AB109,"1d","mf",,Trigger)</f>
        <v>42289</v>
      </c>
      <c r="AC110" s="130">
        <f>_xll.qlDayCounterYearFraction(DayCounter,SettlementDate,AB110,,,Trigger)</f>
        <v>0.42499999999999999</v>
      </c>
      <c r="AD110" s="126" t="e">
        <f t="shared" si="16"/>
        <v>#NAME?</v>
      </c>
      <c r="AE110" s="126" t="e">
        <f t="shared" si="17"/>
        <v>#NAME?</v>
      </c>
      <c r="AF110" s="126" t="e">
        <f t="shared" si="18"/>
        <v>#N/A</v>
      </c>
    </row>
    <row r="111" spans="9:32" x14ac:dyDescent="0.2">
      <c r="I111" s="233"/>
      <c r="J111" s="233"/>
      <c r="AB111" s="129">
        <f>_xll.qlCalendarAdvance(Calendar,AB110,"1d","mf",,Trigger)</f>
        <v>42290</v>
      </c>
      <c r="AC111" s="130">
        <f>_xll.qlDayCounterYearFraction(DayCounter,SettlementDate,AB111,,,Trigger)</f>
        <v>0.42777777777777776</v>
      </c>
      <c r="AD111" s="126" t="e">
        <f t="shared" si="16"/>
        <v>#NAME?</v>
      </c>
      <c r="AE111" s="126" t="e">
        <f t="shared" si="17"/>
        <v>#NAME?</v>
      </c>
      <c r="AF111" s="126" t="e">
        <f t="shared" si="18"/>
        <v>#N/A</v>
      </c>
    </row>
    <row r="112" spans="9:32" x14ac:dyDescent="0.2">
      <c r="I112" s="233"/>
      <c r="J112" s="233"/>
      <c r="AB112" s="129">
        <f>_xll.qlCalendarAdvance(Calendar,AB111,"1d","mf",,Trigger)</f>
        <v>42291</v>
      </c>
      <c r="AC112" s="130">
        <f>_xll.qlDayCounterYearFraction(DayCounter,SettlementDate,AB112,,,Trigger)</f>
        <v>0.43055555555555558</v>
      </c>
      <c r="AD112" s="126" t="e">
        <f t="shared" si="16"/>
        <v>#NAME?</v>
      </c>
      <c r="AE112" s="126" t="e">
        <f t="shared" si="17"/>
        <v>#NAME?</v>
      </c>
      <c r="AF112" s="126" t="e">
        <f t="shared" si="18"/>
        <v>#N/A</v>
      </c>
    </row>
    <row r="113" spans="9:32" x14ac:dyDescent="0.2">
      <c r="I113" s="233"/>
      <c r="J113" s="233"/>
      <c r="AB113" s="129">
        <f>_xll.qlCalendarAdvance(Calendar,AB112,"1d","mf",,Trigger)</f>
        <v>42292</v>
      </c>
      <c r="AC113" s="130">
        <f>_xll.qlDayCounterYearFraction(DayCounter,SettlementDate,AB113,,,Trigger)</f>
        <v>0.43333333333333335</v>
      </c>
      <c r="AD113" s="126" t="e">
        <f t="shared" si="16"/>
        <v>#NAME?</v>
      </c>
      <c r="AE113" s="126" t="e">
        <f t="shared" si="17"/>
        <v>#NAME?</v>
      </c>
      <c r="AF113" s="126" t="e">
        <f t="shared" si="18"/>
        <v>#N/A</v>
      </c>
    </row>
    <row r="114" spans="9:32" x14ac:dyDescent="0.2">
      <c r="I114" s="233"/>
      <c r="J114" s="233"/>
      <c r="AB114" s="129">
        <f>_xll.qlCalendarAdvance(Calendar,AB113,"1d","mf",,Trigger)</f>
        <v>42293</v>
      </c>
      <c r="AC114" s="130">
        <f>_xll.qlDayCounterYearFraction(DayCounter,SettlementDate,AB114,,,Trigger)</f>
        <v>0.43611111111111112</v>
      </c>
      <c r="AD114" s="126" t="e">
        <f t="shared" si="16"/>
        <v>#NAME?</v>
      </c>
      <c r="AE114" s="126" t="e">
        <f t="shared" si="17"/>
        <v>#NAME?</v>
      </c>
      <c r="AF114" s="126" t="e">
        <f t="shared" si="18"/>
        <v>#N/A</v>
      </c>
    </row>
    <row r="115" spans="9:32" x14ac:dyDescent="0.2">
      <c r="I115" s="233"/>
      <c r="J115" s="233"/>
      <c r="AB115" s="129">
        <f>_xll.qlCalendarAdvance(Calendar,AB114,"1d","mf",,Trigger)</f>
        <v>42296</v>
      </c>
      <c r="AC115" s="130">
        <f>_xll.qlDayCounterYearFraction(DayCounter,SettlementDate,AB115,,,Trigger)</f>
        <v>0.44444444444444442</v>
      </c>
      <c r="AD115" s="126" t="e">
        <f t="shared" si="16"/>
        <v>#NAME?</v>
      </c>
      <c r="AE115" s="126" t="e">
        <f t="shared" si="17"/>
        <v>#NAME?</v>
      </c>
      <c r="AF115" s="126" t="e">
        <f t="shared" si="18"/>
        <v>#N/A</v>
      </c>
    </row>
    <row r="116" spans="9:32" x14ac:dyDescent="0.2">
      <c r="I116" s="234"/>
      <c r="J116" s="233"/>
      <c r="AB116" s="129">
        <f>_xll.qlCalendarAdvance(Calendar,AB115,"1d","mf",,Trigger)</f>
        <v>42297</v>
      </c>
      <c r="AC116" s="130">
        <f>_xll.qlDayCounterYearFraction(DayCounter,SettlementDate,AB116,,,Trigger)</f>
        <v>0.44722222222222224</v>
      </c>
      <c r="AD116" s="126" t="e">
        <f t="shared" si="16"/>
        <v>#NAME?</v>
      </c>
      <c r="AE116" s="126" t="e">
        <f t="shared" si="17"/>
        <v>#NAME?</v>
      </c>
      <c r="AF116" s="126" t="e">
        <f t="shared" si="18"/>
        <v>#N/A</v>
      </c>
    </row>
    <row r="117" spans="9:32" x14ac:dyDescent="0.2">
      <c r="I117" s="234"/>
      <c r="J117" s="233"/>
      <c r="AB117" s="129">
        <f>_xll.qlCalendarAdvance(Calendar,AB116,"1d","mf",,Trigger)</f>
        <v>42298</v>
      </c>
      <c r="AC117" s="130">
        <f>_xll.qlDayCounterYearFraction(DayCounter,SettlementDate,AB117,,,Trigger)</f>
        <v>0.45</v>
      </c>
      <c r="AD117" s="126" t="e">
        <f t="shared" si="16"/>
        <v>#NAME?</v>
      </c>
      <c r="AE117" s="126" t="e">
        <f t="shared" si="17"/>
        <v>#NAME?</v>
      </c>
      <c r="AF117" s="126" t="e">
        <f t="shared" si="18"/>
        <v>#N/A</v>
      </c>
    </row>
    <row r="118" spans="9:32" x14ac:dyDescent="0.2">
      <c r="I118" s="234"/>
      <c r="J118" s="233"/>
      <c r="AB118" s="129">
        <f>_xll.qlCalendarAdvance(Calendar,AB117,"1d","mf",,Trigger)</f>
        <v>42299</v>
      </c>
      <c r="AC118" s="130">
        <f>_xll.qlDayCounterYearFraction(DayCounter,SettlementDate,AB118,,,Trigger)</f>
        <v>0.45277777777777778</v>
      </c>
      <c r="AD118" s="126" t="e">
        <f t="shared" si="16"/>
        <v>#NAME?</v>
      </c>
      <c r="AE118" s="126" t="e">
        <f t="shared" si="17"/>
        <v>#NAME?</v>
      </c>
      <c r="AF118" s="126" t="e">
        <f t="shared" si="18"/>
        <v>#N/A</v>
      </c>
    </row>
    <row r="119" spans="9:32" x14ac:dyDescent="0.2">
      <c r="I119" s="234"/>
      <c r="J119" s="233"/>
      <c r="AB119" s="129">
        <f>_xll.qlCalendarAdvance(Calendar,AB118,"1d","mf",,Trigger)</f>
        <v>42300</v>
      </c>
      <c r="AC119" s="130">
        <f>_xll.qlDayCounterYearFraction(DayCounter,SettlementDate,AB119,,,Trigger)</f>
        <v>0.45555555555555555</v>
      </c>
      <c r="AD119" s="126" t="e">
        <f t="shared" si="16"/>
        <v>#NAME?</v>
      </c>
      <c r="AE119" s="126" t="e">
        <f t="shared" si="17"/>
        <v>#NAME?</v>
      </c>
      <c r="AF119" s="126" t="e">
        <f t="shared" si="18"/>
        <v>#N/A</v>
      </c>
    </row>
    <row r="120" spans="9:32" x14ac:dyDescent="0.2">
      <c r="I120" s="234"/>
      <c r="J120" s="233"/>
      <c r="AB120" s="129">
        <f>_xll.qlCalendarAdvance(Calendar,AB119,"1d","mf",,Trigger)</f>
        <v>42303</v>
      </c>
      <c r="AC120" s="130">
        <f>_xll.qlDayCounterYearFraction(DayCounter,SettlementDate,AB120,,,Trigger)</f>
        <v>0.46388888888888891</v>
      </c>
      <c r="AD120" s="126" t="e">
        <f t="shared" si="16"/>
        <v>#NAME?</v>
      </c>
      <c r="AE120" s="126" t="e">
        <f t="shared" si="17"/>
        <v>#NAME?</v>
      </c>
      <c r="AF120" s="126" t="e">
        <f t="shared" si="18"/>
        <v>#N/A</v>
      </c>
    </row>
    <row r="121" spans="9:32" x14ac:dyDescent="0.2">
      <c r="I121" s="234"/>
      <c r="J121" s="233"/>
      <c r="AB121" s="129">
        <f>_xll.qlCalendarAdvance(Calendar,AB120,"1d","mf",,Trigger)</f>
        <v>42304</v>
      </c>
      <c r="AC121" s="130">
        <f>_xll.qlDayCounterYearFraction(DayCounter,SettlementDate,AB121,,,Trigger)</f>
        <v>0.46666666666666667</v>
      </c>
      <c r="AD121" s="126" t="e">
        <f t="shared" si="16"/>
        <v>#NAME?</v>
      </c>
      <c r="AE121" s="126" t="e">
        <f t="shared" si="17"/>
        <v>#NAME?</v>
      </c>
      <c r="AF121" s="126" t="e">
        <f t="shared" si="18"/>
        <v>#N/A</v>
      </c>
    </row>
    <row r="122" spans="9:32" x14ac:dyDescent="0.2">
      <c r="I122" s="234"/>
      <c r="J122" s="234"/>
      <c r="AB122" s="129">
        <f>_xll.qlCalendarAdvance(Calendar,AB121,"1d","mf",,Trigger)</f>
        <v>42305</v>
      </c>
      <c r="AC122" s="130">
        <f>_xll.qlDayCounterYearFraction(DayCounter,SettlementDate,AB122,,,Trigger)</f>
        <v>0.46944444444444444</v>
      </c>
      <c r="AD122" s="126" t="e">
        <f t="shared" si="16"/>
        <v>#NAME?</v>
      </c>
      <c r="AE122" s="126" t="e">
        <f t="shared" si="17"/>
        <v>#NAME?</v>
      </c>
      <c r="AF122" s="126" t="e">
        <f t="shared" si="18"/>
        <v>#N/A</v>
      </c>
    </row>
    <row r="123" spans="9:32" x14ac:dyDescent="0.2">
      <c r="I123" s="234"/>
      <c r="J123" s="234"/>
      <c r="AB123" s="129">
        <f>_xll.qlCalendarAdvance(Calendar,AB122,"1d","mf",,Trigger)</f>
        <v>42306</v>
      </c>
      <c r="AC123" s="130">
        <f>_xll.qlDayCounterYearFraction(DayCounter,SettlementDate,AB123,,,Trigger)</f>
        <v>0.47222222222222221</v>
      </c>
      <c r="AD123" s="126" t="e">
        <f t="shared" si="16"/>
        <v>#NAME?</v>
      </c>
      <c r="AE123" s="126" t="e">
        <f t="shared" si="17"/>
        <v>#NAME?</v>
      </c>
      <c r="AF123" s="126" t="e">
        <f t="shared" si="18"/>
        <v>#N/A</v>
      </c>
    </row>
    <row r="124" spans="9:32" x14ac:dyDescent="0.2">
      <c r="I124" s="234"/>
      <c r="J124" s="234"/>
      <c r="AB124" s="242">
        <f>_xll.qlCalendarAdvance(Calendar,AB123,"1d","mf",,Trigger)</f>
        <v>42307</v>
      </c>
      <c r="AC124" s="244">
        <f>_xll.qlDayCounterYearFraction(DayCounter,SettlementDate,AB124,,,Trigger)</f>
        <v>0.47499999999999998</v>
      </c>
      <c r="AD124" s="132" t="e">
        <f t="shared" si="16"/>
        <v>#NAME?</v>
      </c>
      <c r="AE124" s="132" t="e">
        <f t="shared" si="17"/>
        <v>#NAME?</v>
      </c>
      <c r="AF124" s="132" t="e">
        <f t="shared" si="18"/>
        <v>#N/A</v>
      </c>
    </row>
    <row r="125" spans="9:32" x14ac:dyDescent="0.2">
      <c r="I125" s="234"/>
      <c r="J125" s="234"/>
      <c r="AB125" s="235"/>
      <c r="AC125" s="214"/>
      <c r="AD125" s="233"/>
      <c r="AE125" s="233"/>
      <c r="AF125" s="233"/>
    </row>
    <row r="126" spans="9:32" x14ac:dyDescent="0.2">
      <c r="I126" s="234"/>
      <c r="J126" s="234"/>
      <c r="AB126" s="235"/>
      <c r="AC126" s="214"/>
      <c r="AD126" s="233"/>
      <c r="AE126" s="233"/>
      <c r="AF126" s="233"/>
    </row>
    <row r="127" spans="9:32" x14ac:dyDescent="0.2">
      <c r="I127" s="234"/>
      <c r="J127" s="234"/>
      <c r="AB127" s="235"/>
      <c r="AC127" s="214"/>
      <c r="AD127" s="233"/>
      <c r="AE127" s="233"/>
      <c r="AF127" s="233"/>
    </row>
    <row r="128" spans="9:32" x14ac:dyDescent="0.2">
      <c r="I128" s="234"/>
      <c r="J128" s="234"/>
      <c r="AB128" s="235"/>
      <c r="AC128" s="214"/>
      <c r="AD128" s="233"/>
      <c r="AE128" s="233"/>
      <c r="AF128" s="233"/>
    </row>
    <row r="129" spans="9:32" x14ac:dyDescent="0.2">
      <c r="I129" s="234"/>
      <c r="J129" s="234"/>
      <c r="AB129" s="235"/>
      <c r="AC129" s="214"/>
      <c r="AD129" s="233"/>
      <c r="AE129" s="233"/>
      <c r="AF129" s="233"/>
    </row>
    <row r="130" spans="9:32" x14ac:dyDescent="0.2">
      <c r="I130" s="234"/>
      <c r="J130" s="234"/>
    </row>
    <row r="131" spans="9:32" x14ac:dyDescent="0.2">
      <c r="I131" s="234"/>
      <c r="J131" s="234"/>
    </row>
    <row r="132" spans="9:32" x14ac:dyDescent="0.2">
      <c r="J132" s="234"/>
    </row>
    <row r="133" spans="9:32" x14ac:dyDescent="0.2">
      <c r="J133" s="234"/>
    </row>
    <row r="134" spans="9:32" x14ac:dyDescent="0.2">
      <c r="J134" s="234"/>
    </row>
    <row r="135" spans="9:32" x14ac:dyDescent="0.2">
      <c r="J135" s="234"/>
    </row>
    <row r="136" spans="9:32" x14ac:dyDescent="0.2">
      <c r="J136" s="234"/>
    </row>
    <row r="137" spans="9:32" x14ac:dyDescent="0.2">
      <c r="J137" s="234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27">
      <formula1>"flat,linear,quadratic"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workbookViewId="0">
      <selection activeCell="G2" sqref="G2"/>
    </sheetView>
  </sheetViews>
  <sheetFormatPr defaultRowHeight="11.25" x14ac:dyDescent="0.2"/>
  <cols>
    <col min="1" max="1" width="4.33203125" style="281" customWidth="1"/>
    <col min="2" max="2" width="7.83203125" style="281" customWidth="1"/>
    <col min="3" max="3" width="36.6640625" style="281" bestFit="1" customWidth="1"/>
    <col min="4" max="4" width="35.83203125" style="281" customWidth="1"/>
    <col min="5" max="5" width="25.6640625" style="281" customWidth="1"/>
    <col min="6" max="6" width="4.33203125" style="281" customWidth="1"/>
    <col min="7" max="7" width="7.83203125" style="281" customWidth="1"/>
    <col min="8" max="8" width="10.5" style="281" bestFit="1" customWidth="1"/>
    <col min="9" max="9" width="3.1640625" style="281" customWidth="1"/>
    <col min="10" max="10" width="10.5" style="281" bestFit="1" customWidth="1"/>
    <col min="11" max="11" width="3.1640625" style="281" customWidth="1"/>
    <col min="12" max="12" width="11.6640625" style="281" bestFit="1" customWidth="1"/>
    <col min="13" max="13" width="10.5" style="281" bestFit="1" customWidth="1"/>
    <col min="14" max="14" width="5.83203125" style="281" customWidth="1"/>
    <col min="15" max="16384" width="9.33203125" style="267"/>
  </cols>
  <sheetData>
    <row r="1" spans="1:14" ht="12" thickBot="1" x14ac:dyDescent="0.25">
      <c r="A1" s="22"/>
      <c r="B1" s="24"/>
      <c r="C1" s="24"/>
      <c r="D1" s="23"/>
      <c r="E1" s="23"/>
      <c r="F1" s="26"/>
      <c r="G1" s="25"/>
      <c r="H1" s="25"/>
      <c r="I1" s="26"/>
      <c r="J1" s="26"/>
      <c r="K1" s="26"/>
      <c r="L1" s="25"/>
      <c r="M1" s="24"/>
      <c r="N1" s="27"/>
    </row>
    <row r="2" spans="1:14" ht="12.75" thickBot="1" x14ac:dyDescent="0.3">
      <c r="A2" s="268"/>
      <c r="B2" s="269"/>
      <c r="C2" s="270" t="str">
        <f>Currency&amp;"_015_SyntheticQuotes"&amp;".xml"</f>
        <v>CHF_015_SyntheticQuotes.xml</v>
      </c>
      <c r="D2" s="271" t="str">
        <f>IF(Serialize,_xll.ohObjectSave(D3:D84,SerializationPath&amp;C2,FileOverwrite,Serialize),"---")</f>
        <v>---</v>
      </c>
      <c r="E2" s="276" t="s">
        <v>73</v>
      </c>
      <c r="F2" s="28"/>
      <c r="G2" s="277"/>
      <c r="H2" s="280" t="s">
        <v>152</v>
      </c>
      <c r="I2" s="29"/>
      <c r="J2" s="279" t="s">
        <v>44</v>
      </c>
      <c r="K2" s="29"/>
      <c r="L2" s="277" t="s">
        <v>45</v>
      </c>
      <c r="M2" s="278" t="s">
        <v>46</v>
      </c>
      <c r="N2" s="115">
        <f>_xll.ohTrigger(M3:M7)</f>
        <v>26</v>
      </c>
    </row>
    <row r="3" spans="1:14" x14ac:dyDescent="0.2">
      <c r="A3" s="272">
        <v>1</v>
      </c>
      <c r="B3" s="92" t="s">
        <v>47</v>
      </c>
      <c r="C3" s="93" t="str">
        <f>Currency&amp;$B3&amp;"_SYNTH"&amp;Tenor1M&amp;QuoteSuffix</f>
        <v>CHFSND_SYNTH1M_Quote</v>
      </c>
      <c r="D3" s="94" t="str">
        <f>_xll.qlSimpleQuote(C3,,RateTickValue,Permanent,EvaluationDate,ObjectOverwrite)</f>
        <v>CHFSND_SYNTH1M_Quote#0000</v>
      </c>
      <c r="E3" s="138" t="str">
        <f>_xll.ohRangeRetrieveError(D3)</f>
        <v/>
      </c>
      <c r="F3" s="28"/>
      <c r="G3" s="56" t="s">
        <v>47</v>
      </c>
      <c r="H3" s="57">
        <f>'1MSynthDepo'!C23</f>
        <v>-1.0608426800886583E-2</v>
      </c>
      <c r="I3" s="31" t="s">
        <v>48</v>
      </c>
      <c r="J3" s="62">
        <v>1.9147853071110887E-4</v>
      </c>
      <c r="K3" s="29"/>
      <c r="L3" s="65">
        <f t="array" ref="L3:L84">QuoteLive</f>
        <v>-1.0608426800886583E-2</v>
      </c>
      <c r="M3" s="66">
        <f>_xll.qlSimpleQuoteSetValue(D3,ROUND($L3,6),EvaluationDate)</f>
        <v>0</v>
      </c>
      <c r="N3" s="30"/>
    </row>
    <row r="4" spans="1:14" x14ac:dyDescent="0.2">
      <c r="A4" s="273" t="str">
        <f>_xll.qlPeriodEquivalent(Months1M&amp;"M")</f>
        <v>1M</v>
      </c>
      <c r="B4" s="95" t="s">
        <v>49</v>
      </c>
      <c r="C4" s="32" t="str">
        <f>Currency&amp;$B4&amp;"_SYNTH"&amp;Tenor1M&amp;QuoteSuffix</f>
        <v>CHFSWD_SYNTH1M_Quote</v>
      </c>
      <c r="D4" s="96" t="str">
        <f>_xll.qlSimpleQuote(C4,,RateTickValue,Permanent,EvaluationDate,ObjectOverwrite)</f>
        <v>CHFSWD_SYNTH1M_Quote#0000</v>
      </c>
      <c r="E4" s="138" t="str">
        <f>_xll.ohRangeRetrieveError(D4)</f>
        <v/>
      </c>
      <c r="F4" s="28"/>
      <c r="G4" s="56" t="s">
        <v>49</v>
      </c>
      <c r="H4" s="57">
        <f>'1MSynthDepo'!C24</f>
        <v>-9.7671768156480446E-3</v>
      </c>
      <c r="I4" s="31" t="s">
        <v>48</v>
      </c>
      <c r="J4" s="62">
        <v>1.8634049268178337E-4</v>
      </c>
      <c r="K4" s="29"/>
      <c r="L4" s="65">
        <v>-9.7671768156480446E-3</v>
      </c>
      <c r="M4" s="66">
        <f>_xll.qlSimpleQuoteSetValue(D4,ROUND($L4,6),EvaluationDate)</f>
        <v>0</v>
      </c>
      <c r="N4" s="30"/>
    </row>
    <row r="5" spans="1:14" x14ac:dyDescent="0.2">
      <c r="A5" s="101"/>
      <c r="B5" s="95" t="s">
        <v>50</v>
      </c>
      <c r="C5" s="32" t="str">
        <f>Currency&amp;$B5&amp;"_SYNTH"&amp;Tenor1M&amp;QuoteSuffix</f>
        <v>CHF2WD_SYNTH1M_Quote</v>
      </c>
      <c r="D5" s="96" t="str">
        <f>_xll.qlSimpleQuote(C5,,RateTickValue,Permanent,EvaluationDate,ObjectOverwrite)</f>
        <v>CHF2WD_SYNTH1M_Quote#0000</v>
      </c>
      <c r="E5" s="138" t="str">
        <f>_xll.ohRangeRetrieveError(D5)</f>
        <v/>
      </c>
      <c r="F5" s="28"/>
      <c r="G5" s="56" t="s">
        <v>50</v>
      </c>
      <c r="H5" s="57">
        <f>'1MSynthDepo'!C25</f>
        <v>-9.0092567559550488E-3</v>
      </c>
      <c r="I5" s="31" t="s">
        <v>48</v>
      </c>
      <c r="J5" s="62">
        <v>1.7060460168012118E-4</v>
      </c>
      <c r="K5" s="29"/>
      <c r="L5" s="65">
        <v>-9.0092567559550488E-3</v>
      </c>
      <c r="M5" s="66">
        <f>_xll.qlSimpleQuoteSetValue(D5,ROUND($L5,6),EvaluationDate)</f>
        <v>0</v>
      </c>
      <c r="N5" s="30"/>
    </row>
    <row r="6" spans="1:14" x14ac:dyDescent="0.2">
      <c r="A6" s="101"/>
      <c r="B6" s="95" t="s">
        <v>51</v>
      </c>
      <c r="C6" s="32" t="str">
        <f>Currency&amp;$B6&amp;"_SYNTH"&amp;Tenor1M&amp;QuoteSuffix</f>
        <v>CHF3WD_SYNTH1M_Quote</v>
      </c>
      <c r="D6" s="96" t="str">
        <f>_xll.qlSimpleQuote(C6,,RateTickValue,Permanent,EvaluationDate,ObjectOverwrite)</f>
        <v>CHF3WD_SYNTH1M_Quote#0000</v>
      </c>
      <c r="E6" s="138" t="str">
        <f>_xll.ohRangeRetrieveError(D6)</f>
        <v/>
      </c>
      <c r="F6" s="28"/>
      <c r="G6" s="58" t="s">
        <v>51</v>
      </c>
      <c r="H6" s="57">
        <f>'1MSynthDepo'!C26</f>
        <v>-8.4919278800052057E-3</v>
      </c>
      <c r="I6" s="31" t="s">
        <v>48</v>
      </c>
      <c r="J6" s="63">
        <v>1.4437777808724254E-4</v>
      </c>
      <c r="K6" s="29"/>
      <c r="L6" s="67">
        <v>-8.4919278800052057E-3</v>
      </c>
      <c r="M6" s="66">
        <f>_xll.qlSimpleQuoteSetValue(D6,ROUND($L6,6),EvaluationDate)</f>
        <v>0</v>
      </c>
      <c r="N6" s="30"/>
    </row>
    <row r="7" spans="1:14" ht="12" thickBot="1" x14ac:dyDescent="0.25">
      <c r="A7" s="102"/>
      <c r="B7" s="100" t="s">
        <v>52</v>
      </c>
      <c r="C7" s="55" t="str">
        <f>Currency&amp;$B7&amp;"_SYNTH"&amp;Tenor1M&amp;QuoteSuffix</f>
        <v>CHF1MD_SYNTH1M_Quote</v>
      </c>
      <c r="D7" s="99" t="str">
        <f>_xll.qlSimpleQuote(C7,,RateTickValue,Permanent,EvaluationDate,ObjectOverwrite)</f>
        <v>CHF1MD_SYNTH1M_Quote#0000</v>
      </c>
      <c r="E7" s="138" t="str">
        <f>_xll.ohRangeRetrieveError(D7)</f>
        <v/>
      </c>
      <c r="F7" s="74"/>
      <c r="G7" s="60" t="s">
        <v>52</v>
      </c>
      <c r="H7" s="156">
        <f>'1MSynthDepo'!C27</f>
        <v>-8.1700000000005327E-3</v>
      </c>
      <c r="I7" s="75" t="s">
        <v>48</v>
      </c>
      <c r="J7" s="64">
        <v>1.0766000899061925E-4</v>
      </c>
      <c r="K7" s="74"/>
      <c r="L7" s="69">
        <v>-8.1700000000005327E-3</v>
      </c>
      <c r="M7" s="191">
        <f>_xll.qlSimpleQuoteSetValue(D7,ROUND($L7,6),EvaluationDate)</f>
        <v>0</v>
      </c>
      <c r="N7" s="74"/>
    </row>
    <row r="8" spans="1:14" x14ac:dyDescent="0.2">
      <c r="A8" s="272">
        <v>3</v>
      </c>
      <c r="B8" s="92" t="s">
        <v>47</v>
      </c>
      <c r="C8" s="93" t="str">
        <f t="shared" ref="C8:C14" si="0">Currency&amp;$B8&amp;"_SYNTH"&amp;Tenor3M&amp;QuoteSuffix</f>
        <v>CHFSND_SYNTH3M_Quote</v>
      </c>
      <c r="D8" s="94" t="str">
        <f>_xll.qlSimpleQuote(C8,,RateTickValue,Permanent,EvaluationDate,ObjectOverwrite)</f>
        <v>CHFSND_SYNTH3M_Quote#0000</v>
      </c>
      <c r="E8" s="137" t="str">
        <f>_xll.ohRangeRetrieveError(D8)</f>
        <v/>
      </c>
      <c r="F8" s="36"/>
      <c r="G8" s="76" t="s">
        <v>47</v>
      </c>
      <c r="H8" s="77">
        <f>'3MSynthDepo'!C25</f>
        <v>-1.0885490929766206E-2</v>
      </c>
      <c r="I8" s="37"/>
      <c r="J8" s="78">
        <v>7.7849748567615507E-5</v>
      </c>
      <c r="K8" s="35"/>
      <c r="L8" s="79">
        <v>-1.0885490929766206E-2</v>
      </c>
      <c r="M8" s="66">
        <f>_xll.qlSimpleQuoteSetValue(D8,ROUND($L8,6),EvaluationDate)</f>
        <v>0</v>
      </c>
      <c r="N8" s="116">
        <f>_xll.ohTrigger(M8:M14)</f>
        <v>26</v>
      </c>
    </row>
    <row r="9" spans="1:14" x14ac:dyDescent="0.2">
      <c r="A9" s="273" t="str">
        <f>_xll.qlPeriodEquivalent(Months3M&amp;"M")</f>
        <v>3M</v>
      </c>
      <c r="B9" s="95" t="s">
        <v>49</v>
      </c>
      <c r="C9" s="32" t="str">
        <f t="shared" si="0"/>
        <v>CHFSWD_SYNTH3M_Quote</v>
      </c>
      <c r="D9" s="96" t="str">
        <f>_xll.qlSimpleQuote(C9,,RateTickValue,Permanent,EvaluationDate,ObjectOverwrite)</f>
        <v>CHFSWD_SYNTH3M_Quote#0000</v>
      </c>
      <c r="E9" s="138" t="str">
        <f>_xll.ohRangeRetrieveError(D9)</f>
        <v/>
      </c>
      <c r="F9" s="36"/>
      <c r="G9" s="71" t="s">
        <v>49</v>
      </c>
      <c r="H9" s="57">
        <f>'3MSynthDepo'!C26</f>
        <v>-9.9232650796762401E-3</v>
      </c>
      <c r="I9" s="37"/>
      <c r="J9" s="62">
        <v>1.4911356467298527E-4</v>
      </c>
      <c r="K9" s="35"/>
      <c r="L9" s="65">
        <v>-9.9232650796762401E-3</v>
      </c>
      <c r="M9" s="66">
        <f>_xll.qlSimpleQuoteSetValue(D9,ROUND($L9,6),EvaluationDate)</f>
        <v>0</v>
      </c>
      <c r="N9" s="30"/>
    </row>
    <row r="10" spans="1:14" x14ac:dyDescent="0.2">
      <c r="A10" s="33"/>
      <c r="B10" s="95" t="s">
        <v>50</v>
      </c>
      <c r="C10" s="32" t="str">
        <f t="shared" si="0"/>
        <v>CHF2WD_SYNTH3M_Quote</v>
      </c>
      <c r="D10" s="96" t="str">
        <f>_xll.qlSimpleQuote(C10,,RateTickValue,Permanent,EvaluationDate,ObjectOverwrite)</f>
        <v>CHF2WD_SYNTH3M_Quote#0000</v>
      </c>
      <c r="E10" s="138" t="str">
        <f>_xll.ohRangeRetrieveError(D10)</f>
        <v/>
      </c>
      <c r="F10" s="36"/>
      <c r="G10" s="71" t="s">
        <v>50</v>
      </c>
      <c r="H10" s="57">
        <f>'3MSynthDepo'!C27</f>
        <v>-9.0308484559315748E-3</v>
      </c>
      <c r="I10" s="37"/>
      <c r="J10" s="62">
        <v>2.1867436517553074E-4</v>
      </c>
      <c r="K10" s="35"/>
      <c r="L10" s="65">
        <v>-9.0308484559315748E-3</v>
      </c>
      <c r="M10" s="66">
        <f>_xll.qlSimpleQuoteSetValue(D10,ROUND($L10,6),EvaluationDate)</f>
        <v>0</v>
      </c>
      <c r="N10" s="30"/>
    </row>
    <row r="11" spans="1:14" x14ac:dyDescent="0.2">
      <c r="A11" s="33"/>
      <c r="B11" s="95" t="s">
        <v>51</v>
      </c>
      <c r="C11" s="32" t="str">
        <f t="shared" si="0"/>
        <v>CHF3WD_SYNTH3M_Quote</v>
      </c>
      <c r="D11" s="96" t="str">
        <f>_xll.qlSimpleQuote(C11,,RateTickValue,Permanent,EvaluationDate,ObjectOverwrite)</f>
        <v>CHF3WD_SYNTH3M_Quote#0000</v>
      </c>
      <c r="E11" s="138" t="str">
        <f>_xll.ohRangeRetrieveError(D11)</f>
        <v/>
      </c>
      <c r="F11" s="36"/>
      <c r="G11" s="72" t="s">
        <v>51</v>
      </c>
      <c r="H11" s="59">
        <f>'3MSynthDepo'!C28</f>
        <v>-8.3861620548101156E-3</v>
      </c>
      <c r="I11" s="37"/>
      <c r="J11" s="63">
        <v>2.7361023999995988E-4</v>
      </c>
      <c r="K11" s="35"/>
      <c r="L11" s="67">
        <v>-8.3861620548101156E-3</v>
      </c>
      <c r="M11" s="68">
        <f>_xll.qlSimpleQuoteSetValue(D11,ROUND($L11,6),EvaluationDate)</f>
        <v>0</v>
      </c>
      <c r="N11" s="30"/>
    </row>
    <row r="12" spans="1:14" x14ac:dyDescent="0.2">
      <c r="A12" s="33"/>
      <c r="B12" s="95" t="s">
        <v>52</v>
      </c>
      <c r="C12" s="32" t="str">
        <f t="shared" si="0"/>
        <v>CHF1MD_SYNTH3M_Quote</v>
      </c>
      <c r="D12" s="97" t="str">
        <f>_xll.qlSimpleQuote(C12,,RateTickValue,Permanent,EvaluationDate,ObjectOverwrite)</f>
        <v>CHF1MD_SYNTH3M_Quote#0000</v>
      </c>
      <c r="E12" s="138" t="str">
        <f>_xll.ohRangeRetrieveError(D12)</f>
        <v/>
      </c>
      <c r="F12" s="36"/>
      <c r="G12" s="71" t="s">
        <v>52</v>
      </c>
      <c r="H12" s="57">
        <f>'3MSynthDepo'!C29</f>
        <v>-7.8946673342860131E-3</v>
      </c>
      <c r="I12" s="37"/>
      <c r="J12" s="62">
        <v>3.1392104425074862E-4</v>
      </c>
      <c r="K12" s="35"/>
      <c r="L12" s="65">
        <v>-7.8946673342860131E-3</v>
      </c>
      <c r="M12" s="66">
        <f>_xll.qlSimpleQuoteSetValue(D12,ROUND($L12,6),EvaluationDate)</f>
        <v>0</v>
      </c>
      <c r="N12" s="30"/>
    </row>
    <row r="13" spans="1:14" x14ac:dyDescent="0.2">
      <c r="A13" s="33"/>
      <c r="B13" s="95" t="s">
        <v>53</v>
      </c>
      <c r="C13" s="32" t="str">
        <f t="shared" si="0"/>
        <v>CHF2MD_SYNTH3M_Quote</v>
      </c>
      <c r="D13" s="97" t="str">
        <f>_xll.qlSimpleQuote(C13,,RateTickValue,Permanent,EvaluationDate,ObjectOverwrite)</f>
        <v>CHF2MD_SYNTH3M_Quote#0000</v>
      </c>
      <c r="E13" s="138" t="str">
        <f>_xll.ohRangeRetrieveError(D13)</f>
        <v/>
      </c>
      <c r="F13" s="36"/>
      <c r="G13" s="71" t="s">
        <v>53</v>
      </c>
      <c r="H13" s="57">
        <f>'3MSynthDepo'!C30</f>
        <v>-7.9588815026996051E-3</v>
      </c>
      <c r="I13" s="37"/>
      <c r="J13" s="62">
        <v>4.3535078464794366E-4</v>
      </c>
      <c r="K13" s="35"/>
      <c r="L13" s="65">
        <v>-7.9588815026996051E-3</v>
      </c>
      <c r="M13" s="66">
        <f>_xll.qlSimpleQuoteSetValue(D13,ROUND($L13,6),EvaluationDate)</f>
        <v>0</v>
      </c>
      <c r="N13" s="30"/>
    </row>
    <row r="14" spans="1:14" ht="12" thickBot="1" x14ac:dyDescent="0.25">
      <c r="A14" s="33"/>
      <c r="B14" s="98" t="s">
        <v>54</v>
      </c>
      <c r="C14" s="55" t="str">
        <f t="shared" si="0"/>
        <v>CHF3MD_SYNTH3M_Quote</v>
      </c>
      <c r="D14" s="99" t="str">
        <f>_xll.qlSimpleQuote(C14,,RateTickValue,Permanent,EvaluationDate,ObjectOverwrite)</f>
        <v>CHF3MD_SYNTH3M_Quote#0000</v>
      </c>
      <c r="E14" s="139" t="str">
        <f>_xll.ohRangeRetrieveError(D14)</f>
        <v/>
      </c>
      <c r="F14" s="36"/>
      <c r="G14" s="73" t="s">
        <v>54</v>
      </c>
      <c r="H14" s="61">
        <f>'3MSynthDepo'!C31</f>
        <v>-7.9200000000001023E-3</v>
      </c>
      <c r="I14" s="37"/>
      <c r="J14" s="64">
        <v>5.8113761196210514E-4</v>
      </c>
      <c r="K14" s="35"/>
      <c r="L14" s="69">
        <v>-7.9200000000001023E-3</v>
      </c>
      <c r="M14" s="70">
        <f>_xll.qlSimpleQuoteSetValue(D14,ROUND($L14,6),EvaluationDate)</f>
        <v>0</v>
      </c>
      <c r="N14" s="30"/>
    </row>
    <row r="15" spans="1:14" x14ac:dyDescent="0.2">
      <c r="A15" s="272">
        <v>6</v>
      </c>
      <c r="B15" s="103" t="s">
        <v>47</v>
      </c>
      <c r="C15" s="93" t="str">
        <f t="shared" ref="C15:C24" si="1">Currency&amp;$B15&amp;"_SYNTH"&amp;Tenor6M&amp;QuoteSuffix</f>
        <v>CHFSND_SYNTH6M_Quote</v>
      </c>
      <c r="D15" s="94" t="str">
        <f>_xll.qlSimpleQuote(C15,,RateTickValue,Permanent,EvaluationDate,ObjectOverwrite)</f>
        <v>CHFSND_SYNTH6M_Quote#0000</v>
      </c>
      <c r="E15" s="138" t="str">
        <f>_xll.ohRangeRetrieveError(D15)</f>
        <v/>
      </c>
      <c r="F15" s="36"/>
      <c r="G15" s="76" t="s">
        <v>47</v>
      </c>
      <c r="H15" s="77" t="e">
        <f>'6MSynthDepo'!C28</f>
        <v>#NAME?</v>
      </c>
      <c r="I15" s="37"/>
      <c r="J15" s="78">
        <v>1.7287979262547992E-3</v>
      </c>
      <c r="K15" s="35"/>
      <c r="L15" s="79" t="e">
        <v>#NAME?</v>
      </c>
      <c r="M15" s="80">
        <f>_xll.qlSimpleQuoteSetValue(D15,ROUND($L15,6),EvaluationDate)</f>
        <v>0</v>
      </c>
      <c r="N15" s="117">
        <f>_xll.ohTrigger(M15:M24)</f>
        <v>26</v>
      </c>
    </row>
    <row r="16" spans="1:14" x14ac:dyDescent="0.2">
      <c r="A16" s="273" t="str">
        <f>_xll.qlPeriodEquivalent(Months6M&amp;"M")</f>
        <v>6M</v>
      </c>
      <c r="B16" s="104" t="s">
        <v>49</v>
      </c>
      <c r="C16" s="32" t="str">
        <f t="shared" si="1"/>
        <v>CHFSWD_SYNTH6M_Quote</v>
      </c>
      <c r="D16" s="96" t="str">
        <f>_xll.qlSimpleQuote(C16,,RateTickValue,Permanent,EvaluationDate,ObjectOverwrite)</f>
        <v>CHFSWD_SYNTH6M_Quote#0000</v>
      </c>
      <c r="E16" s="138" t="str">
        <f>_xll.ohRangeRetrieveError(D16)</f>
        <v/>
      </c>
      <c r="F16" s="36"/>
      <c r="G16" s="71" t="s">
        <v>49</v>
      </c>
      <c r="H16" s="57" t="e">
        <f>'6MSynthDepo'!C29</f>
        <v>#NAME?</v>
      </c>
      <c r="I16" s="37"/>
      <c r="J16" s="62">
        <v>1.727814700217069E-3</v>
      </c>
      <c r="K16" s="35"/>
      <c r="L16" s="65" t="e">
        <v>#NAME?</v>
      </c>
      <c r="M16" s="66">
        <f>_xll.qlSimpleQuoteSetValue(D16,ROUND($L16,6),EvaluationDate)</f>
        <v>0</v>
      </c>
      <c r="N16" s="38"/>
    </row>
    <row r="17" spans="1:14" x14ac:dyDescent="0.2">
      <c r="A17" s="106"/>
      <c r="B17" s="104" t="s">
        <v>50</v>
      </c>
      <c r="C17" s="32" t="str">
        <f t="shared" si="1"/>
        <v>CHF2WD_SYNTH6M_Quote</v>
      </c>
      <c r="D17" s="96" t="str">
        <f>_xll.qlSimpleQuote(C17,,RateTickValue,Permanent,EvaluationDate,ObjectOverwrite)</f>
        <v>CHF2WD_SYNTH6M_Quote#0000</v>
      </c>
      <c r="E17" s="138" t="str">
        <f>_xll.ohRangeRetrieveError(D17)</f>
        <v/>
      </c>
      <c r="F17" s="34"/>
      <c r="G17" s="71" t="s">
        <v>50</v>
      </c>
      <c r="H17" s="57" t="e">
        <f>'6MSynthDepo'!C30</f>
        <v>#NAME?</v>
      </c>
      <c r="I17" s="37"/>
      <c r="J17" s="62">
        <v>1.7169254655259789E-3</v>
      </c>
      <c r="K17" s="189"/>
      <c r="L17" s="65" t="e">
        <v>#NAME?</v>
      </c>
      <c r="M17" s="66">
        <f>_xll.qlSimpleQuoteSetValue(D17,ROUND($L17,6),EvaluationDate)</f>
        <v>0</v>
      </c>
      <c r="N17" s="38"/>
    </row>
    <row r="18" spans="1:14" x14ac:dyDescent="0.2">
      <c r="A18" s="107"/>
      <c r="B18" s="104" t="s">
        <v>51</v>
      </c>
      <c r="C18" s="32" t="str">
        <f t="shared" si="1"/>
        <v>CHF3WD_SYNTH6M_Quote</v>
      </c>
      <c r="D18" s="96" t="str">
        <f>_xll.qlSimpleQuote(C18,,RateTickValue,Permanent,EvaluationDate,ObjectOverwrite)</f>
        <v>CHF3WD_SYNTH6M_Quote#0000</v>
      </c>
      <c r="E18" s="138" t="str">
        <f>_xll.ohRangeRetrieveError(D18)</f>
        <v/>
      </c>
      <c r="F18" s="34"/>
      <c r="G18" s="72" t="s">
        <v>51</v>
      </c>
      <c r="H18" s="59" t="e">
        <f>'6MSynthDepo'!C31</f>
        <v>#NAME?</v>
      </c>
      <c r="I18" s="188"/>
      <c r="J18" s="62">
        <v>1.6955437141698479E-3</v>
      </c>
      <c r="K18" s="189"/>
      <c r="L18" s="65" t="e">
        <v>#NAME?</v>
      </c>
      <c r="M18" s="66">
        <f>_xll.qlSimpleQuoteSetValue(D18,ROUND($L18,6),EvaluationDate)</f>
        <v>0</v>
      </c>
      <c r="N18" s="38"/>
    </row>
    <row r="19" spans="1:14" x14ac:dyDescent="0.2">
      <c r="A19" s="107"/>
      <c r="B19" s="104" t="s">
        <v>52</v>
      </c>
      <c r="C19" s="32" t="str">
        <f t="shared" si="1"/>
        <v>CHF1MD_SYNTH6M_Quote</v>
      </c>
      <c r="D19" s="96" t="str">
        <f>_xll.qlSimpleQuote(C19,,RateTickValue,Permanent,EvaluationDate,ObjectOverwrite)</f>
        <v>CHF1MD_SYNTH6M_Quote#0000</v>
      </c>
      <c r="E19" s="138" t="str">
        <f>_xll.ohRangeRetrieveError(D19)</f>
        <v/>
      </c>
      <c r="F19" s="34"/>
      <c r="G19" s="151" t="s">
        <v>52</v>
      </c>
      <c r="H19" s="152" t="e">
        <f>'6MSynthDepo'!C32</f>
        <v>#NAME?</v>
      </c>
      <c r="I19" s="188"/>
      <c r="J19" s="153">
        <v>1.6636684645824193E-3</v>
      </c>
      <c r="K19" s="189"/>
      <c r="L19" s="154" t="e">
        <v>#NAME?</v>
      </c>
      <c r="M19" s="155">
        <f>_xll.qlSimpleQuoteSetValue(D19,ROUND($L19,6),EvaluationDate)</f>
        <v>0</v>
      </c>
      <c r="N19" s="38"/>
    </row>
    <row r="20" spans="1:14" x14ac:dyDescent="0.2">
      <c r="A20" s="107"/>
      <c r="B20" s="104" t="s">
        <v>53</v>
      </c>
      <c r="C20" s="32" t="str">
        <f t="shared" si="1"/>
        <v>CHF2MD_SYNTH6M_Quote</v>
      </c>
      <c r="D20" s="96" t="str">
        <f>_xll.qlSimpleQuote(C20,,RateTickValue,Permanent,EvaluationDate,ObjectOverwrite)</f>
        <v>CHF2MD_SYNTH6M_Quote#0000</v>
      </c>
      <c r="E20" s="138" t="str">
        <f>_xll.ohRangeRetrieveError(D20)</f>
        <v/>
      </c>
      <c r="F20" s="34"/>
      <c r="G20" s="71" t="s">
        <v>53</v>
      </c>
      <c r="H20" s="57" t="e">
        <f>'6MSynthDepo'!C33</f>
        <v>#NAME?</v>
      </c>
      <c r="I20" s="37"/>
      <c r="J20" s="62">
        <v>1.5150887815513318E-3</v>
      </c>
      <c r="K20" s="35"/>
      <c r="L20" s="65" t="e">
        <v>#NAME?</v>
      </c>
      <c r="M20" s="66">
        <f>_xll.qlSimpleQuoteSetValue(D20,ROUND($L20,6),EvaluationDate)</f>
        <v>0</v>
      </c>
      <c r="N20" s="38"/>
    </row>
    <row r="21" spans="1:14" x14ac:dyDescent="0.2">
      <c r="A21" s="107"/>
      <c r="B21" s="104" t="s">
        <v>54</v>
      </c>
      <c r="C21" s="32" t="str">
        <f t="shared" si="1"/>
        <v>CHF3MD_SYNTH6M_Quote</v>
      </c>
      <c r="D21" s="96" t="str">
        <f>_xll.qlSimpleQuote(C21,,RateTickValue,Permanent,EvaluationDate,ObjectOverwrite)</f>
        <v>CHF3MD_SYNTH6M_Quote#0000</v>
      </c>
      <c r="E21" s="138" t="str">
        <f>_xll.ohRangeRetrieveError(D21)</f>
        <v/>
      </c>
      <c r="F21" s="34"/>
      <c r="G21" s="71" t="s">
        <v>54</v>
      </c>
      <c r="H21" s="57" t="e">
        <f>'6MSynthDepo'!C34</f>
        <v>#NAME?</v>
      </c>
      <c r="I21" s="37"/>
      <c r="J21" s="62">
        <v>1.4671989898227169E-3</v>
      </c>
      <c r="K21" s="35"/>
      <c r="L21" s="65" t="e">
        <v>#NAME?</v>
      </c>
      <c r="M21" s="66">
        <f>_xll.qlSimpleQuoteSetValue(D21,ROUND($L21,6),EvaluationDate)</f>
        <v>0</v>
      </c>
      <c r="N21" s="38"/>
    </row>
    <row r="22" spans="1:14" x14ac:dyDescent="0.2">
      <c r="A22" s="107"/>
      <c r="B22" s="104" t="s">
        <v>55</v>
      </c>
      <c r="C22" s="32" t="str">
        <f t="shared" si="1"/>
        <v>CHF4MD_SYNTH6M_Quote</v>
      </c>
      <c r="D22" s="96" t="str">
        <f>_xll.qlSimpleQuote(C22,,RateTickValue,Permanent,EvaluationDate,ObjectOverwrite)</f>
        <v>CHF4MD_SYNTH6M_Quote#0000</v>
      </c>
      <c r="E22" s="138" t="str">
        <f>_xll.ohRangeRetrieveError(D22)</f>
        <v/>
      </c>
      <c r="F22" s="34"/>
      <c r="G22" s="71" t="s">
        <v>55</v>
      </c>
      <c r="H22" s="57" t="e">
        <f>'6MSynthDepo'!C35</f>
        <v>#NAME?</v>
      </c>
      <c r="I22" s="37"/>
      <c r="J22" s="62">
        <v>1.397209491640794E-3</v>
      </c>
      <c r="K22" s="35"/>
      <c r="L22" s="65" t="e">
        <v>#NAME?</v>
      </c>
      <c r="M22" s="66">
        <f>_xll.qlSimpleQuoteSetValue(D22,ROUND($L22,6),EvaluationDate)</f>
        <v>0</v>
      </c>
      <c r="N22" s="38"/>
    </row>
    <row r="23" spans="1:14" x14ac:dyDescent="0.2">
      <c r="A23" s="107"/>
      <c r="B23" s="104" t="s">
        <v>56</v>
      </c>
      <c r="C23" s="32" t="str">
        <f t="shared" si="1"/>
        <v>CHF5MD_SYNTH6M_Quote</v>
      </c>
      <c r="D23" s="96" t="str">
        <f>_xll.qlSimpleQuote(C23,,RateTickValue,Permanent,EvaluationDate,ObjectOverwrite)</f>
        <v>CHF5MD_SYNTH6M_Quote#0000</v>
      </c>
      <c r="E23" s="138" t="str">
        <f>_xll.ohRangeRetrieveError(D23)</f>
        <v/>
      </c>
      <c r="F23" s="34"/>
      <c r="G23" s="71" t="s">
        <v>56</v>
      </c>
      <c r="H23" s="57" t="e">
        <f>'6MSynthDepo'!C36</f>
        <v>#NAME?</v>
      </c>
      <c r="I23" s="37"/>
      <c r="J23" s="62">
        <v>1.3579115401856966E-3</v>
      </c>
      <c r="K23" s="35"/>
      <c r="L23" s="65" t="e">
        <v>#NAME?</v>
      </c>
      <c r="M23" s="66">
        <f>_xll.qlSimpleQuoteSetValue(D23,ROUND($L23,6),EvaluationDate)</f>
        <v>0</v>
      </c>
      <c r="N23" s="38"/>
    </row>
    <row r="24" spans="1:14" ht="12" thickBot="1" x14ac:dyDescent="0.25">
      <c r="A24" s="108"/>
      <c r="B24" s="100" t="s">
        <v>57</v>
      </c>
      <c r="C24" s="55" t="str">
        <f t="shared" si="1"/>
        <v>CHF6MD_SYNTH6M_Quote</v>
      </c>
      <c r="D24" s="105" t="str">
        <f>_xll.qlSimpleQuote(C24,,RateTickValue,Permanent,EvaluationDate,ObjectOverwrite)</f>
        <v>CHF6MD_SYNTH6M_Quote#0000</v>
      </c>
      <c r="E24" s="139" t="str">
        <f>_xll.ohRangeRetrieveError(D24)</f>
        <v/>
      </c>
      <c r="F24" s="34"/>
      <c r="G24" s="73" t="s">
        <v>57</v>
      </c>
      <c r="H24" s="61" t="e">
        <f>'6MSynthDepo'!C37</f>
        <v>#NAME?</v>
      </c>
      <c r="I24" s="37"/>
      <c r="J24" s="64">
        <v>1.3399999999999066E-3</v>
      </c>
      <c r="K24" s="35"/>
      <c r="L24" s="69" t="e">
        <v>#NAME?</v>
      </c>
      <c r="M24" s="70">
        <f>_xll.qlSimpleQuoteSetValue(D24,ROUND($L24,6),EvaluationDate)</f>
        <v>0</v>
      </c>
      <c r="N24" s="38"/>
    </row>
    <row r="25" spans="1:14" x14ac:dyDescent="0.2">
      <c r="A25" s="272">
        <v>12</v>
      </c>
      <c r="B25" s="92" t="s">
        <v>47</v>
      </c>
      <c r="C25" s="93"/>
      <c r="D25" s="94"/>
      <c r="E25" s="137" t="str">
        <f>_xll.ohRangeRetrieveError(D25)</f>
        <v/>
      </c>
      <c r="F25" s="36"/>
      <c r="G25" s="81" t="s">
        <v>47</v>
      </c>
      <c r="H25" s="77"/>
      <c r="I25" s="37"/>
      <c r="J25" s="78"/>
      <c r="K25" s="35"/>
      <c r="L25" s="79">
        <v>0</v>
      </c>
      <c r="M25" s="80"/>
      <c r="N25" s="117">
        <f>_xll.ohTrigger(M25:M40)</f>
        <v>1</v>
      </c>
    </row>
    <row r="26" spans="1:14" x14ac:dyDescent="0.2">
      <c r="A26" s="273" t="str">
        <f>_xll.qlPeriodEquivalent(Months12M&amp;"M")</f>
        <v>1Y</v>
      </c>
      <c r="B26" s="95" t="s">
        <v>49</v>
      </c>
      <c r="C26" s="32"/>
      <c r="D26" s="96"/>
      <c r="E26" s="138" t="str">
        <f>_xll.ohRangeRetrieveError(D26)</f>
        <v/>
      </c>
      <c r="F26" s="36"/>
      <c r="G26" s="82" t="s">
        <v>49</v>
      </c>
      <c r="H26" s="57"/>
      <c r="I26" s="37"/>
      <c r="J26" s="62"/>
      <c r="K26" s="35"/>
      <c r="L26" s="65">
        <v>0</v>
      </c>
      <c r="M26" s="66"/>
      <c r="N26" s="38"/>
    </row>
    <row r="27" spans="1:14" x14ac:dyDescent="0.2">
      <c r="A27" s="107"/>
      <c r="B27" s="95" t="s">
        <v>50</v>
      </c>
      <c r="C27" s="32"/>
      <c r="D27" s="96"/>
      <c r="E27" s="138" t="str">
        <f>_xll.ohRangeRetrieveError(D27)</f>
        <v/>
      </c>
      <c r="F27" s="34"/>
      <c r="G27" s="82" t="s">
        <v>50</v>
      </c>
      <c r="H27" s="57"/>
      <c r="I27" s="37"/>
      <c r="J27" s="62"/>
      <c r="K27" s="35"/>
      <c r="L27" s="65">
        <v>0</v>
      </c>
      <c r="M27" s="66"/>
      <c r="N27" s="38"/>
    </row>
    <row r="28" spans="1:14" x14ac:dyDescent="0.2">
      <c r="A28" s="107"/>
      <c r="B28" s="95" t="s">
        <v>51</v>
      </c>
      <c r="C28" s="32"/>
      <c r="D28" s="96"/>
      <c r="E28" s="138" t="str">
        <f>_xll.ohRangeRetrieveError(D28)</f>
        <v/>
      </c>
      <c r="F28" s="34"/>
      <c r="G28" s="83" t="s">
        <v>51</v>
      </c>
      <c r="H28" s="59"/>
      <c r="I28" s="37"/>
      <c r="J28" s="63"/>
      <c r="K28" s="35"/>
      <c r="L28" s="67">
        <v>0</v>
      </c>
      <c r="M28" s="68"/>
      <c r="N28" s="38"/>
    </row>
    <row r="29" spans="1:14" x14ac:dyDescent="0.2">
      <c r="A29" s="107"/>
      <c r="B29" s="95" t="s">
        <v>52</v>
      </c>
      <c r="C29" s="32"/>
      <c r="D29" s="96"/>
      <c r="E29" s="138" t="str">
        <f>_xll.ohRangeRetrieveError(D29)</f>
        <v/>
      </c>
      <c r="F29" s="34"/>
      <c r="G29" s="82" t="s">
        <v>52</v>
      </c>
      <c r="H29" s="57"/>
      <c r="I29" s="37"/>
      <c r="J29" s="62"/>
      <c r="K29" s="35"/>
      <c r="L29" s="65">
        <v>0</v>
      </c>
      <c r="M29" s="66"/>
      <c r="N29" s="38"/>
    </row>
    <row r="30" spans="1:14" x14ac:dyDescent="0.2">
      <c r="A30" s="107"/>
      <c r="B30" s="95" t="s">
        <v>53</v>
      </c>
      <c r="C30" s="32"/>
      <c r="D30" s="96"/>
      <c r="E30" s="138" t="str">
        <f>_xll.ohRangeRetrieveError(D30)</f>
        <v/>
      </c>
      <c r="F30" s="34"/>
      <c r="G30" s="82" t="s">
        <v>53</v>
      </c>
      <c r="H30" s="57"/>
      <c r="I30" s="37"/>
      <c r="J30" s="62"/>
      <c r="K30" s="35"/>
      <c r="L30" s="65">
        <v>0</v>
      </c>
      <c r="M30" s="66"/>
      <c r="N30" s="117"/>
    </row>
    <row r="31" spans="1:14" x14ac:dyDescent="0.2">
      <c r="A31" s="107"/>
      <c r="B31" s="95" t="s">
        <v>54</v>
      </c>
      <c r="C31" s="32"/>
      <c r="D31" s="96"/>
      <c r="E31" s="138" t="str">
        <f>_xll.ohRangeRetrieveError(D31)</f>
        <v/>
      </c>
      <c r="F31" s="34"/>
      <c r="G31" s="82" t="s">
        <v>54</v>
      </c>
      <c r="H31" s="57"/>
      <c r="I31" s="37"/>
      <c r="J31" s="62"/>
      <c r="K31" s="35"/>
      <c r="L31" s="65">
        <v>0</v>
      </c>
      <c r="M31" s="66"/>
      <c r="N31" s="38"/>
    </row>
    <row r="32" spans="1:14" x14ac:dyDescent="0.2">
      <c r="A32" s="107"/>
      <c r="B32" s="95" t="s">
        <v>55</v>
      </c>
      <c r="C32" s="32"/>
      <c r="D32" s="96"/>
      <c r="E32" s="138" t="str">
        <f>_xll.ohRangeRetrieveError(D32)</f>
        <v/>
      </c>
      <c r="F32" s="34"/>
      <c r="G32" s="82" t="s">
        <v>55</v>
      </c>
      <c r="H32" s="57"/>
      <c r="I32" s="37"/>
      <c r="J32" s="62"/>
      <c r="K32" s="35"/>
      <c r="L32" s="65">
        <v>0</v>
      </c>
      <c r="M32" s="66"/>
      <c r="N32" s="38"/>
    </row>
    <row r="33" spans="1:14" x14ac:dyDescent="0.2">
      <c r="A33" s="107"/>
      <c r="B33" s="95" t="s">
        <v>56</v>
      </c>
      <c r="C33" s="32"/>
      <c r="D33" s="96"/>
      <c r="E33" s="138" t="str">
        <f>_xll.ohRangeRetrieveError(D33)</f>
        <v/>
      </c>
      <c r="F33" s="36"/>
      <c r="G33" s="82" t="s">
        <v>56</v>
      </c>
      <c r="H33" s="57"/>
      <c r="I33" s="37"/>
      <c r="J33" s="62"/>
      <c r="K33" s="35"/>
      <c r="L33" s="65">
        <v>0</v>
      </c>
      <c r="M33" s="66"/>
      <c r="N33" s="38"/>
    </row>
    <row r="34" spans="1:14" x14ac:dyDescent="0.2">
      <c r="A34" s="107"/>
      <c r="B34" s="95" t="s">
        <v>57</v>
      </c>
      <c r="C34" s="32"/>
      <c r="D34" s="96"/>
      <c r="E34" s="138" t="str">
        <f>_xll.ohRangeRetrieveError(D34)</f>
        <v/>
      </c>
      <c r="F34" s="36"/>
      <c r="G34" s="82" t="s">
        <v>57</v>
      </c>
      <c r="H34" s="57"/>
      <c r="I34" s="37"/>
      <c r="J34" s="62"/>
      <c r="K34" s="35"/>
      <c r="L34" s="65">
        <v>0</v>
      </c>
      <c r="M34" s="66"/>
      <c r="N34" s="38"/>
    </row>
    <row r="35" spans="1:14" x14ac:dyDescent="0.2">
      <c r="A35" s="107"/>
      <c r="B35" s="95" t="s">
        <v>58</v>
      </c>
      <c r="C35" s="32"/>
      <c r="D35" s="96"/>
      <c r="E35" s="138" t="str">
        <f>_xll.ohRangeRetrieveError(D35)</f>
        <v/>
      </c>
      <c r="F35" s="36"/>
      <c r="G35" s="82" t="s">
        <v>58</v>
      </c>
      <c r="H35" s="57"/>
      <c r="I35" s="37"/>
      <c r="J35" s="62"/>
      <c r="K35" s="35"/>
      <c r="L35" s="65">
        <v>0</v>
      </c>
      <c r="M35" s="66"/>
      <c r="N35" s="38"/>
    </row>
    <row r="36" spans="1:14" x14ac:dyDescent="0.2">
      <c r="A36" s="107"/>
      <c r="B36" s="95" t="s">
        <v>59</v>
      </c>
      <c r="C36" s="32"/>
      <c r="D36" s="96"/>
      <c r="E36" s="138" t="str">
        <f>_xll.ohRangeRetrieveError(D36)</f>
        <v/>
      </c>
      <c r="F36" s="36"/>
      <c r="G36" s="82" t="s">
        <v>59</v>
      </c>
      <c r="H36" s="57"/>
      <c r="I36" s="37"/>
      <c r="J36" s="62"/>
      <c r="K36" s="35"/>
      <c r="L36" s="65">
        <v>0</v>
      </c>
      <c r="M36" s="66"/>
      <c r="N36" s="38"/>
    </row>
    <row r="37" spans="1:14" x14ac:dyDescent="0.2">
      <c r="A37" s="109"/>
      <c r="B37" s="95" t="s">
        <v>60</v>
      </c>
      <c r="C37" s="32"/>
      <c r="D37" s="96"/>
      <c r="E37" s="138" t="str">
        <f>_xll.ohRangeRetrieveError(D37)</f>
        <v/>
      </c>
      <c r="F37" s="36"/>
      <c r="G37" s="82" t="s">
        <v>60</v>
      </c>
      <c r="H37" s="57"/>
      <c r="I37" s="37"/>
      <c r="J37" s="62"/>
      <c r="K37" s="35"/>
      <c r="L37" s="65">
        <v>0</v>
      </c>
      <c r="M37" s="66"/>
      <c r="N37" s="38"/>
    </row>
    <row r="38" spans="1:14" x14ac:dyDescent="0.2">
      <c r="A38" s="110"/>
      <c r="B38" s="95" t="s">
        <v>61</v>
      </c>
      <c r="C38" s="32"/>
      <c r="D38" s="96"/>
      <c r="E38" s="138" t="str">
        <f>_xll.ohRangeRetrieveError(D38)</f>
        <v/>
      </c>
      <c r="F38" s="36"/>
      <c r="G38" s="82" t="s">
        <v>61</v>
      </c>
      <c r="H38" s="57"/>
      <c r="I38" s="37"/>
      <c r="J38" s="62"/>
      <c r="K38" s="35"/>
      <c r="L38" s="65">
        <v>0</v>
      </c>
      <c r="M38" s="66"/>
      <c r="N38" s="38"/>
    </row>
    <row r="39" spans="1:14" x14ac:dyDescent="0.2">
      <c r="A39" s="107"/>
      <c r="B39" s="95" t="s">
        <v>62</v>
      </c>
      <c r="C39" s="32"/>
      <c r="D39" s="96"/>
      <c r="E39" s="138" t="str">
        <f>_xll.ohRangeRetrieveError(D39)</f>
        <v/>
      </c>
      <c r="F39" s="36"/>
      <c r="G39" s="82" t="s">
        <v>62</v>
      </c>
      <c r="H39" s="57"/>
      <c r="I39" s="37"/>
      <c r="J39" s="62"/>
      <c r="K39" s="35"/>
      <c r="L39" s="65">
        <v>0</v>
      </c>
      <c r="M39" s="66"/>
      <c r="N39" s="38"/>
    </row>
    <row r="40" spans="1:14" ht="12" thickBot="1" x14ac:dyDescent="0.25">
      <c r="A40" s="111"/>
      <c r="B40" s="100" t="s">
        <v>63</v>
      </c>
      <c r="C40" s="55"/>
      <c r="D40" s="105"/>
      <c r="E40" s="139" t="str">
        <f>_xll.ohRangeRetrieveError(D40)</f>
        <v/>
      </c>
      <c r="F40" s="36"/>
      <c r="G40" s="112" t="s">
        <v>63</v>
      </c>
      <c r="H40" s="61"/>
      <c r="I40" s="37"/>
      <c r="J40" s="64"/>
      <c r="K40" s="35"/>
      <c r="L40" s="69">
        <v>0</v>
      </c>
      <c r="M40" s="70"/>
      <c r="N40" s="117"/>
    </row>
    <row r="41" spans="1:14" x14ac:dyDescent="0.2">
      <c r="A41" s="274">
        <v>1</v>
      </c>
      <c r="B41" s="95" t="str">
        <f t="shared" ref="B41:B84" si="2">A41&amp;"x"&amp;A41+Months12M&amp;"F"</f>
        <v>1x13F</v>
      </c>
      <c r="C41" s="32" t="str">
        <f t="shared" ref="C41:C84" si="3">Currency&amp;$B41&amp;"_SYNTH"&amp;"1Y"&amp;"_Quote"</f>
        <v>CHF1x13F_SYNTH1Y_Quote</v>
      </c>
      <c r="D41" s="96"/>
      <c r="E41" s="138" t="str">
        <f>_xll.ohRangeRetrieveError(D41)</f>
        <v/>
      </c>
      <c r="F41" s="34">
        <v>1</v>
      </c>
      <c r="G41" s="84" t="str">
        <f t="shared" ref="G41:G84" si="4">F41&amp;"x"&amp;(F41+Months12M)&amp;"F"</f>
        <v>1x13F</v>
      </c>
      <c r="H41" s="85"/>
      <c r="I41" s="43"/>
      <c r="J41" s="88"/>
      <c r="K41" s="44"/>
      <c r="L41" s="90">
        <v>0</v>
      </c>
      <c r="M41" s="91"/>
      <c r="N41" s="117">
        <f>_xll.ohTrigger(M41:M84)</f>
        <v>207</v>
      </c>
    </row>
    <row r="42" spans="1:14" x14ac:dyDescent="0.2">
      <c r="A42" s="274">
        <v>2</v>
      </c>
      <c r="B42" s="95" t="str">
        <f t="shared" si="2"/>
        <v>2x14F</v>
      </c>
      <c r="C42" s="32" t="str">
        <f t="shared" si="3"/>
        <v>CHF2x14F_SYNTH1Y_Quote</v>
      </c>
      <c r="D42" s="96"/>
      <c r="E42" s="138" t="str">
        <f>_xll.ohRangeRetrieveError(D42)</f>
        <v/>
      </c>
      <c r="F42" s="34">
        <v>2</v>
      </c>
      <c r="G42" s="84" t="str">
        <f t="shared" si="4"/>
        <v>2x14F</v>
      </c>
      <c r="H42" s="85"/>
      <c r="I42" s="44"/>
      <c r="J42" s="88"/>
      <c r="K42" s="44"/>
      <c r="L42" s="90">
        <v>0</v>
      </c>
      <c r="M42" s="91"/>
      <c r="N42" s="38"/>
    </row>
    <row r="43" spans="1:14" x14ac:dyDescent="0.2">
      <c r="A43" s="274">
        <v>3</v>
      </c>
      <c r="B43" s="95" t="str">
        <f t="shared" si="2"/>
        <v>3x15F</v>
      </c>
      <c r="C43" s="32" t="str">
        <f t="shared" si="3"/>
        <v>CHF3x15F_SYNTH1Y_Quote</v>
      </c>
      <c r="D43" s="96"/>
      <c r="E43" s="138" t="str">
        <f>_xll.ohRangeRetrieveError(D43)</f>
        <v/>
      </c>
      <c r="F43" s="34">
        <v>3</v>
      </c>
      <c r="G43" s="84" t="str">
        <f t="shared" si="4"/>
        <v>3x15F</v>
      </c>
      <c r="H43" s="85"/>
      <c r="I43" s="44"/>
      <c r="J43" s="88"/>
      <c r="K43" s="44"/>
      <c r="L43" s="90">
        <v>0</v>
      </c>
      <c r="M43" s="91"/>
      <c r="N43" s="38"/>
    </row>
    <row r="44" spans="1:14" x14ac:dyDescent="0.2">
      <c r="A44" s="274">
        <v>4</v>
      </c>
      <c r="B44" s="95" t="str">
        <f t="shared" si="2"/>
        <v>4x16F</v>
      </c>
      <c r="C44" s="32" t="str">
        <f t="shared" si="3"/>
        <v>CHF4x16F_SYNTH1Y_Quote</v>
      </c>
      <c r="D44" s="96"/>
      <c r="E44" s="138" t="str">
        <f>_xll.ohRangeRetrieveError(D44)</f>
        <v/>
      </c>
      <c r="F44" s="34">
        <v>4</v>
      </c>
      <c r="G44" s="84" t="str">
        <f t="shared" si="4"/>
        <v>4x16F</v>
      </c>
      <c r="H44" s="85"/>
      <c r="I44" s="44"/>
      <c r="J44" s="88"/>
      <c r="K44" s="44"/>
      <c r="L44" s="90">
        <v>0</v>
      </c>
      <c r="M44" s="91"/>
      <c r="N44" s="38"/>
    </row>
    <row r="45" spans="1:14" x14ac:dyDescent="0.2">
      <c r="A45" s="274">
        <v>5</v>
      </c>
      <c r="B45" s="95" t="str">
        <f t="shared" si="2"/>
        <v>5x17F</v>
      </c>
      <c r="C45" s="32" t="str">
        <f t="shared" si="3"/>
        <v>CHF5x17F_SYNTH1Y_Quote</v>
      </c>
      <c r="D45" s="96"/>
      <c r="E45" s="138" t="str">
        <f>_xll.ohRangeRetrieveError(D45)</f>
        <v/>
      </c>
      <c r="F45" s="34">
        <v>5</v>
      </c>
      <c r="G45" s="84" t="str">
        <f t="shared" si="4"/>
        <v>5x17F</v>
      </c>
      <c r="H45" s="85"/>
      <c r="I45" s="44"/>
      <c r="J45" s="88"/>
      <c r="K45" s="44"/>
      <c r="L45" s="90">
        <v>0</v>
      </c>
      <c r="M45" s="91"/>
      <c r="N45" s="38"/>
    </row>
    <row r="46" spans="1:14" x14ac:dyDescent="0.2">
      <c r="A46" s="274">
        <v>6</v>
      </c>
      <c r="B46" s="95" t="str">
        <f t="shared" si="2"/>
        <v>6x18F</v>
      </c>
      <c r="C46" s="32" t="str">
        <f t="shared" si="3"/>
        <v>CHF6x18F_SYNTH1Y_Quote</v>
      </c>
      <c r="D46" s="96"/>
      <c r="E46" s="138" t="str">
        <f>_xll.ohRangeRetrieveError(D46)</f>
        <v/>
      </c>
      <c r="F46" s="34">
        <v>6</v>
      </c>
      <c r="G46" s="84" t="str">
        <f t="shared" si="4"/>
        <v>6x18F</v>
      </c>
      <c r="H46" s="85"/>
      <c r="I46" s="44"/>
      <c r="J46" s="88"/>
      <c r="K46" s="44"/>
      <c r="L46" s="90">
        <v>0</v>
      </c>
      <c r="M46" s="91"/>
      <c r="N46" s="38"/>
    </row>
    <row r="47" spans="1:14" x14ac:dyDescent="0.2">
      <c r="A47" s="274">
        <v>7</v>
      </c>
      <c r="B47" s="95" t="str">
        <f t="shared" si="2"/>
        <v>7x19F</v>
      </c>
      <c r="C47" s="32" t="str">
        <f t="shared" si="3"/>
        <v>CHF7x19F_SYNTH1Y_Quote</v>
      </c>
      <c r="D47" s="96"/>
      <c r="E47" s="138" t="str">
        <f>_xll.ohRangeRetrieveError(D47)</f>
        <v/>
      </c>
      <c r="F47" s="34">
        <v>7</v>
      </c>
      <c r="G47" s="84" t="str">
        <f t="shared" si="4"/>
        <v>7x19F</v>
      </c>
      <c r="H47" s="85"/>
      <c r="I47" s="44"/>
      <c r="J47" s="88"/>
      <c r="K47" s="44"/>
      <c r="L47" s="90">
        <v>0</v>
      </c>
      <c r="M47" s="91"/>
      <c r="N47" s="38"/>
    </row>
    <row r="48" spans="1:14" x14ac:dyDescent="0.2">
      <c r="A48" s="274">
        <v>8</v>
      </c>
      <c r="B48" s="95" t="str">
        <f t="shared" si="2"/>
        <v>8x20F</v>
      </c>
      <c r="C48" s="32" t="str">
        <f t="shared" si="3"/>
        <v>CHF8x20F_SYNTH1Y_Quote</v>
      </c>
      <c r="D48" s="96"/>
      <c r="E48" s="138" t="str">
        <f>_xll.ohRangeRetrieveError(D48)</f>
        <v/>
      </c>
      <c r="F48" s="34">
        <v>8</v>
      </c>
      <c r="G48" s="84" t="str">
        <f t="shared" si="4"/>
        <v>8x20F</v>
      </c>
      <c r="H48" s="85"/>
      <c r="I48" s="44"/>
      <c r="J48" s="88"/>
      <c r="K48" s="44"/>
      <c r="L48" s="90">
        <v>0</v>
      </c>
      <c r="M48" s="91"/>
      <c r="N48" s="38"/>
    </row>
    <row r="49" spans="1:14" x14ac:dyDescent="0.2">
      <c r="A49" s="274">
        <v>9</v>
      </c>
      <c r="B49" s="95" t="str">
        <f t="shared" si="2"/>
        <v>9x21F</v>
      </c>
      <c r="C49" s="32" t="str">
        <f t="shared" si="3"/>
        <v>CHF9x21F_SYNTH1Y_Quote</v>
      </c>
      <c r="D49" s="96"/>
      <c r="E49" s="138" t="str">
        <f>_xll.ohRangeRetrieveError(D49)</f>
        <v/>
      </c>
      <c r="F49" s="34">
        <v>9</v>
      </c>
      <c r="G49" s="84" t="str">
        <f t="shared" si="4"/>
        <v>9x21F</v>
      </c>
      <c r="H49" s="85"/>
      <c r="I49" s="44"/>
      <c r="J49" s="88"/>
      <c r="K49" s="44"/>
      <c r="L49" s="90">
        <v>0</v>
      </c>
      <c r="M49" s="91"/>
      <c r="N49" s="38"/>
    </row>
    <row r="50" spans="1:14" x14ac:dyDescent="0.2">
      <c r="A50" s="274">
        <v>10</v>
      </c>
      <c r="B50" s="95" t="str">
        <f t="shared" si="2"/>
        <v>10x22F</v>
      </c>
      <c r="C50" s="32" t="str">
        <f t="shared" si="3"/>
        <v>CHF10x22F_SYNTH1Y_Quote</v>
      </c>
      <c r="D50" s="96"/>
      <c r="E50" s="138" t="str">
        <f>_xll.ohRangeRetrieveError(D50)</f>
        <v/>
      </c>
      <c r="F50" s="34">
        <v>10</v>
      </c>
      <c r="G50" s="84" t="str">
        <f t="shared" si="4"/>
        <v>10x22F</v>
      </c>
      <c r="H50" s="85"/>
      <c r="I50" s="44"/>
      <c r="J50" s="88"/>
      <c r="K50" s="44"/>
      <c r="L50" s="90">
        <v>0</v>
      </c>
      <c r="M50" s="91"/>
      <c r="N50" s="38"/>
    </row>
    <row r="51" spans="1:14" x14ac:dyDescent="0.2">
      <c r="A51" s="274">
        <v>11</v>
      </c>
      <c r="B51" s="95" t="str">
        <f t="shared" si="2"/>
        <v>11x23F</v>
      </c>
      <c r="C51" s="32" t="str">
        <f t="shared" si="3"/>
        <v>CHF11x23F_SYNTH1Y_Quote</v>
      </c>
      <c r="D51" s="96"/>
      <c r="E51" s="138" t="str">
        <f>_xll.ohRangeRetrieveError(D51)</f>
        <v/>
      </c>
      <c r="F51" s="34">
        <v>11</v>
      </c>
      <c r="G51" s="84" t="str">
        <f t="shared" si="4"/>
        <v>11x23F</v>
      </c>
      <c r="H51" s="85"/>
      <c r="I51" s="44"/>
      <c r="J51" s="88"/>
      <c r="K51" s="44"/>
      <c r="L51" s="90">
        <v>0</v>
      </c>
      <c r="M51" s="91"/>
      <c r="N51" s="38"/>
    </row>
    <row r="52" spans="1:14" x14ac:dyDescent="0.2">
      <c r="A52" s="274">
        <v>13</v>
      </c>
      <c r="B52" s="95" t="str">
        <f t="shared" si="2"/>
        <v>13x25F</v>
      </c>
      <c r="C52" s="32" t="str">
        <f t="shared" si="3"/>
        <v>CHF13x25F_SYNTH1Y_Quote</v>
      </c>
      <c r="D52" s="96"/>
      <c r="E52" s="138" t="str">
        <f>_xll.ohRangeRetrieveError(D52)</f>
        <v/>
      </c>
      <c r="F52" s="34">
        <v>13</v>
      </c>
      <c r="G52" s="84" t="str">
        <f t="shared" si="4"/>
        <v>13x25F</v>
      </c>
      <c r="H52" s="85"/>
      <c r="I52" s="44"/>
      <c r="J52" s="88"/>
      <c r="K52" s="44"/>
      <c r="L52" s="90">
        <v>0</v>
      </c>
      <c r="M52" s="91"/>
      <c r="N52" s="38"/>
    </row>
    <row r="53" spans="1:14" x14ac:dyDescent="0.2">
      <c r="A53" s="274">
        <v>14</v>
      </c>
      <c r="B53" s="95" t="str">
        <f t="shared" si="2"/>
        <v>14x26F</v>
      </c>
      <c r="C53" s="32" t="str">
        <f t="shared" si="3"/>
        <v>CHF14x26F_SYNTH1Y_Quote</v>
      </c>
      <c r="D53" s="96"/>
      <c r="E53" s="138" t="str">
        <f>_xll.ohRangeRetrieveError(D53)</f>
        <v/>
      </c>
      <c r="F53" s="34">
        <v>14</v>
      </c>
      <c r="G53" s="84" t="str">
        <f t="shared" si="4"/>
        <v>14x26F</v>
      </c>
      <c r="H53" s="85"/>
      <c r="I53" s="44"/>
      <c r="J53" s="88"/>
      <c r="K53" s="44"/>
      <c r="L53" s="90">
        <v>0</v>
      </c>
      <c r="M53" s="91"/>
      <c r="N53" s="38"/>
    </row>
    <row r="54" spans="1:14" x14ac:dyDescent="0.2">
      <c r="A54" s="274">
        <v>15</v>
      </c>
      <c r="B54" s="95" t="str">
        <f t="shared" si="2"/>
        <v>15x27F</v>
      </c>
      <c r="C54" s="32" t="str">
        <f t="shared" si="3"/>
        <v>CHF15x27F_SYNTH1Y_Quote</v>
      </c>
      <c r="D54" s="96"/>
      <c r="E54" s="138" t="str">
        <f>_xll.ohRangeRetrieveError(D54)</f>
        <v/>
      </c>
      <c r="F54" s="34">
        <v>15</v>
      </c>
      <c r="G54" s="84" t="str">
        <f t="shared" si="4"/>
        <v>15x27F</v>
      </c>
      <c r="H54" s="85"/>
      <c r="I54" s="44"/>
      <c r="J54" s="88"/>
      <c r="K54" s="44"/>
      <c r="L54" s="90">
        <v>0</v>
      </c>
      <c r="M54" s="91"/>
      <c r="N54" s="38"/>
    </row>
    <row r="55" spans="1:14" x14ac:dyDescent="0.2">
      <c r="A55" s="274">
        <v>16</v>
      </c>
      <c r="B55" s="95" t="str">
        <f t="shared" si="2"/>
        <v>16x28F</v>
      </c>
      <c r="C55" s="32" t="str">
        <f t="shared" si="3"/>
        <v>CHF16x28F_SYNTH1Y_Quote</v>
      </c>
      <c r="D55" s="96"/>
      <c r="E55" s="138" t="str">
        <f>_xll.ohRangeRetrieveError(D55)</f>
        <v/>
      </c>
      <c r="F55" s="34">
        <v>16</v>
      </c>
      <c r="G55" s="84" t="str">
        <f t="shared" si="4"/>
        <v>16x28F</v>
      </c>
      <c r="H55" s="85"/>
      <c r="I55" s="44"/>
      <c r="J55" s="88"/>
      <c r="K55" s="44"/>
      <c r="L55" s="90">
        <v>0</v>
      </c>
      <c r="M55" s="91"/>
      <c r="N55" s="38"/>
    </row>
    <row r="56" spans="1:14" x14ac:dyDescent="0.2">
      <c r="A56" s="274">
        <v>17</v>
      </c>
      <c r="B56" s="95" t="str">
        <f t="shared" si="2"/>
        <v>17x29F</v>
      </c>
      <c r="C56" s="32" t="str">
        <f t="shared" si="3"/>
        <v>CHF17x29F_SYNTH1Y_Quote</v>
      </c>
      <c r="D56" s="96"/>
      <c r="E56" s="138" t="str">
        <f>_xll.ohRangeRetrieveError(D56)</f>
        <v/>
      </c>
      <c r="F56" s="34">
        <v>17</v>
      </c>
      <c r="G56" s="84" t="str">
        <f t="shared" si="4"/>
        <v>17x29F</v>
      </c>
      <c r="H56" s="85"/>
      <c r="I56" s="44"/>
      <c r="J56" s="88"/>
      <c r="K56" s="44"/>
      <c r="L56" s="90">
        <v>0</v>
      </c>
      <c r="M56" s="91"/>
      <c r="N56" s="38"/>
    </row>
    <row r="57" spans="1:14" x14ac:dyDescent="0.2">
      <c r="A57" s="274">
        <v>18</v>
      </c>
      <c r="B57" s="95" t="str">
        <f t="shared" si="2"/>
        <v>18x30F</v>
      </c>
      <c r="C57" s="32" t="str">
        <f t="shared" si="3"/>
        <v>CHF18x30F_SYNTH1Y_Quote</v>
      </c>
      <c r="D57" s="96"/>
      <c r="E57" s="138" t="str">
        <f>_xll.ohRangeRetrieveError(D57)</f>
        <v/>
      </c>
      <c r="F57" s="34">
        <v>18</v>
      </c>
      <c r="G57" s="84" t="str">
        <f t="shared" si="4"/>
        <v>18x30F</v>
      </c>
      <c r="H57" s="85"/>
      <c r="I57" s="44"/>
      <c r="J57" s="88"/>
      <c r="K57" s="44"/>
      <c r="L57" s="90">
        <v>0</v>
      </c>
      <c r="M57" s="91"/>
      <c r="N57" s="38"/>
    </row>
    <row r="58" spans="1:14" x14ac:dyDescent="0.2">
      <c r="A58" s="274">
        <v>19</v>
      </c>
      <c r="B58" s="95" t="str">
        <f t="shared" si="2"/>
        <v>19x31F</v>
      </c>
      <c r="C58" s="32" t="str">
        <f t="shared" si="3"/>
        <v>CHF19x31F_SYNTH1Y_Quote</v>
      </c>
      <c r="D58" s="96"/>
      <c r="E58" s="138" t="str">
        <f>_xll.ohRangeRetrieveError(D58)</f>
        <v/>
      </c>
      <c r="F58" s="34">
        <v>19</v>
      </c>
      <c r="G58" s="84" t="str">
        <f t="shared" si="4"/>
        <v>19x31F</v>
      </c>
      <c r="H58" s="85"/>
      <c r="I58" s="44"/>
      <c r="J58" s="88"/>
      <c r="K58" s="44"/>
      <c r="L58" s="90">
        <v>0</v>
      </c>
      <c r="M58" s="91"/>
      <c r="N58" s="38"/>
    </row>
    <row r="59" spans="1:14" x14ac:dyDescent="0.2">
      <c r="A59" s="274">
        <v>20</v>
      </c>
      <c r="B59" s="95" t="str">
        <f t="shared" si="2"/>
        <v>20x32F</v>
      </c>
      <c r="C59" s="32" t="str">
        <f t="shared" si="3"/>
        <v>CHF20x32F_SYNTH1Y_Quote</v>
      </c>
      <c r="D59" s="96"/>
      <c r="E59" s="138" t="str">
        <f>_xll.ohRangeRetrieveError(D59)</f>
        <v/>
      </c>
      <c r="F59" s="34">
        <v>20</v>
      </c>
      <c r="G59" s="84" t="str">
        <f t="shared" si="4"/>
        <v>20x32F</v>
      </c>
      <c r="H59" s="85"/>
      <c r="I59" s="44"/>
      <c r="J59" s="88"/>
      <c r="K59" s="44"/>
      <c r="L59" s="90">
        <v>0</v>
      </c>
      <c r="M59" s="91"/>
      <c r="N59" s="38"/>
    </row>
    <row r="60" spans="1:14" x14ac:dyDescent="0.2">
      <c r="A60" s="274">
        <v>21</v>
      </c>
      <c r="B60" s="95" t="str">
        <f t="shared" si="2"/>
        <v>21x33F</v>
      </c>
      <c r="C60" s="32" t="str">
        <f t="shared" si="3"/>
        <v>CHF21x33F_SYNTH1Y_Quote</v>
      </c>
      <c r="D60" s="96"/>
      <c r="E60" s="138" t="str">
        <f>_xll.ohRangeRetrieveError(D60)</f>
        <v/>
      </c>
      <c r="F60" s="34">
        <v>21</v>
      </c>
      <c r="G60" s="84" t="str">
        <f t="shared" si="4"/>
        <v>21x33F</v>
      </c>
      <c r="H60" s="85"/>
      <c r="I60" s="44"/>
      <c r="J60" s="88"/>
      <c r="K60" s="44"/>
      <c r="L60" s="90">
        <v>0</v>
      </c>
      <c r="M60" s="91"/>
      <c r="N60" s="38"/>
    </row>
    <row r="61" spans="1:14" x14ac:dyDescent="0.2">
      <c r="A61" s="274">
        <v>22</v>
      </c>
      <c r="B61" s="95" t="str">
        <f t="shared" si="2"/>
        <v>22x34F</v>
      </c>
      <c r="C61" s="32" t="str">
        <f t="shared" si="3"/>
        <v>CHF22x34F_SYNTH1Y_Quote</v>
      </c>
      <c r="D61" s="96"/>
      <c r="E61" s="138" t="str">
        <f>_xll.ohRangeRetrieveError(D61)</f>
        <v/>
      </c>
      <c r="F61" s="34">
        <v>22</v>
      </c>
      <c r="G61" s="84" t="str">
        <f t="shared" si="4"/>
        <v>22x34F</v>
      </c>
      <c r="H61" s="85"/>
      <c r="I61" s="44"/>
      <c r="J61" s="88"/>
      <c r="K61" s="44"/>
      <c r="L61" s="90">
        <v>0</v>
      </c>
      <c r="M61" s="91"/>
      <c r="N61" s="38"/>
    </row>
    <row r="62" spans="1:14" x14ac:dyDescent="0.2">
      <c r="A62" s="274">
        <v>23</v>
      </c>
      <c r="B62" s="95" t="str">
        <f t="shared" si="2"/>
        <v>23x35F</v>
      </c>
      <c r="C62" s="32" t="str">
        <f t="shared" si="3"/>
        <v>CHF23x35F_SYNTH1Y_Quote</v>
      </c>
      <c r="D62" s="96"/>
      <c r="E62" s="138" t="str">
        <f>_xll.ohRangeRetrieveError(D62)</f>
        <v/>
      </c>
      <c r="F62" s="34">
        <v>23</v>
      </c>
      <c r="G62" s="84" t="str">
        <f t="shared" si="4"/>
        <v>23x35F</v>
      </c>
      <c r="H62" s="85"/>
      <c r="I62" s="44"/>
      <c r="J62" s="88"/>
      <c r="K62" s="44"/>
      <c r="L62" s="90">
        <v>0</v>
      </c>
      <c r="M62" s="91"/>
      <c r="N62" s="38"/>
    </row>
    <row r="63" spans="1:14" x14ac:dyDescent="0.2">
      <c r="A63" s="274">
        <v>25</v>
      </c>
      <c r="B63" s="95" t="str">
        <f t="shared" si="2"/>
        <v>25x37F</v>
      </c>
      <c r="C63" s="32" t="str">
        <f t="shared" si="3"/>
        <v>CHF25x37F_SYNTH1Y_Quote</v>
      </c>
      <c r="D63" s="96"/>
      <c r="E63" s="138" t="str">
        <f>_xll.ohRangeRetrieveError(D63)</f>
        <v/>
      </c>
      <c r="F63" s="34">
        <v>25</v>
      </c>
      <c r="G63" s="84" t="str">
        <f t="shared" si="4"/>
        <v>25x37F</v>
      </c>
      <c r="H63" s="85"/>
      <c r="I63" s="44"/>
      <c r="J63" s="88"/>
      <c r="K63" s="44"/>
      <c r="L63" s="90">
        <v>0</v>
      </c>
      <c r="M63" s="91"/>
      <c r="N63" s="38"/>
    </row>
    <row r="64" spans="1:14" x14ac:dyDescent="0.2">
      <c r="A64" s="274">
        <v>26</v>
      </c>
      <c r="B64" s="95" t="str">
        <f t="shared" si="2"/>
        <v>26x38F</v>
      </c>
      <c r="C64" s="32" t="str">
        <f t="shared" si="3"/>
        <v>CHF26x38F_SYNTH1Y_Quote</v>
      </c>
      <c r="D64" s="96"/>
      <c r="E64" s="138" t="str">
        <f>_xll.ohRangeRetrieveError(D64)</f>
        <v/>
      </c>
      <c r="F64" s="34">
        <v>26</v>
      </c>
      <c r="G64" s="84" t="str">
        <f t="shared" si="4"/>
        <v>26x38F</v>
      </c>
      <c r="H64" s="85"/>
      <c r="I64" s="44"/>
      <c r="J64" s="88"/>
      <c r="K64" s="44"/>
      <c r="L64" s="90">
        <v>0</v>
      </c>
      <c r="M64" s="91"/>
      <c r="N64" s="38"/>
    </row>
    <row r="65" spans="1:14" x14ac:dyDescent="0.2">
      <c r="A65" s="274">
        <v>27</v>
      </c>
      <c r="B65" s="95" t="str">
        <f t="shared" si="2"/>
        <v>27x39F</v>
      </c>
      <c r="C65" s="32" t="str">
        <f t="shared" si="3"/>
        <v>CHF27x39F_SYNTH1Y_Quote</v>
      </c>
      <c r="D65" s="96"/>
      <c r="E65" s="138" t="str">
        <f>_xll.ohRangeRetrieveError(D65)</f>
        <v/>
      </c>
      <c r="F65" s="34">
        <v>27</v>
      </c>
      <c r="G65" s="84" t="str">
        <f t="shared" si="4"/>
        <v>27x39F</v>
      </c>
      <c r="H65" s="85"/>
      <c r="I65" s="44"/>
      <c r="J65" s="88"/>
      <c r="K65" s="44"/>
      <c r="L65" s="90">
        <v>0</v>
      </c>
      <c r="M65" s="91"/>
      <c r="N65" s="38"/>
    </row>
    <row r="66" spans="1:14" x14ac:dyDescent="0.2">
      <c r="A66" s="274">
        <v>28</v>
      </c>
      <c r="B66" s="95" t="str">
        <f t="shared" si="2"/>
        <v>28x40F</v>
      </c>
      <c r="C66" s="32" t="str">
        <f t="shared" si="3"/>
        <v>CHF28x40F_SYNTH1Y_Quote</v>
      </c>
      <c r="D66" s="96"/>
      <c r="E66" s="138" t="str">
        <f>_xll.ohRangeRetrieveError(D66)</f>
        <v/>
      </c>
      <c r="F66" s="34">
        <v>28</v>
      </c>
      <c r="G66" s="84" t="str">
        <f t="shared" si="4"/>
        <v>28x40F</v>
      </c>
      <c r="H66" s="85"/>
      <c r="I66" s="44"/>
      <c r="J66" s="88"/>
      <c r="K66" s="44"/>
      <c r="L66" s="90">
        <v>0</v>
      </c>
      <c r="M66" s="91"/>
      <c r="N66" s="38"/>
    </row>
    <row r="67" spans="1:14" x14ac:dyDescent="0.2">
      <c r="A67" s="274">
        <v>29</v>
      </c>
      <c r="B67" s="95" t="str">
        <f t="shared" si="2"/>
        <v>29x41F</v>
      </c>
      <c r="C67" s="32" t="str">
        <f t="shared" si="3"/>
        <v>CHF29x41F_SYNTH1Y_Quote</v>
      </c>
      <c r="D67" s="96"/>
      <c r="E67" s="138" t="str">
        <f>_xll.ohRangeRetrieveError(D67)</f>
        <v/>
      </c>
      <c r="F67" s="34">
        <v>29</v>
      </c>
      <c r="G67" s="84" t="str">
        <f t="shared" si="4"/>
        <v>29x41F</v>
      </c>
      <c r="H67" s="85"/>
      <c r="I67" s="44"/>
      <c r="J67" s="88"/>
      <c r="K67" s="44"/>
      <c r="L67" s="90">
        <v>0</v>
      </c>
      <c r="M67" s="91"/>
      <c r="N67" s="38"/>
    </row>
    <row r="68" spans="1:14" x14ac:dyDescent="0.2">
      <c r="A68" s="274">
        <v>30</v>
      </c>
      <c r="B68" s="95" t="str">
        <f t="shared" si="2"/>
        <v>30x42F</v>
      </c>
      <c r="C68" s="32" t="str">
        <f t="shared" si="3"/>
        <v>CHF30x42F_SYNTH1Y_Quote</v>
      </c>
      <c r="D68" s="96"/>
      <c r="E68" s="138" t="str">
        <f>_xll.ohRangeRetrieveError(D68)</f>
        <v/>
      </c>
      <c r="F68" s="34">
        <v>30</v>
      </c>
      <c r="G68" s="84" t="str">
        <f t="shared" si="4"/>
        <v>30x42F</v>
      </c>
      <c r="H68" s="85"/>
      <c r="I68" s="44"/>
      <c r="J68" s="88"/>
      <c r="K68" s="44"/>
      <c r="L68" s="90">
        <v>0</v>
      </c>
      <c r="M68" s="91"/>
      <c r="N68" s="38"/>
    </row>
    <row r="69" spans="1:14" x14ac:dyDescent="0.2">
      <c r="A69" s="274">
        <v>31</v>
      </c>
      <c r="B69" s="95" t="str">
        <f t="shared" si="2"/>
        <v>31x43F</v>
      </c>
      <c r="C69" s="32" t="str">
        <f t="shared" si="3"/>
        <v>CHF31x43F_SYNTH1Y_Quote</v>
      </c>
      <c r="D69" s="96"/>
      <c r="E69" s="138" t="str">
        <f>_xll.ohRangeRetrieveError(D69)</f>
        <v/>
      </c>
      <c r="F69" s="34">
        <v>31</v>
      </c>
      <c r="G69" s="84" t="str">
        <f t="shared" si="4"/>
        <v>31x43F</v>
      </c>
      <c r="H69" s="85"/>
      <c r="I69" s="44"/>
      <c r="J69" s="88"/>
      <c r="K69" s="44"/>
      <c r="L69" s="90">
        <v>0</v>
      </c>
      <c r="M69" s="91"/>
      <c r="N69" s="38"/>
    </row>
    <row r="70" spans="1:14" x14ac:dyDescent="0.2">
      <c r="A70" s="274">
        <v>32</v>
      </c>
      <c r="B70" s="95" t="str">
        <f t="shared" si="2"/>
        <v>32x44F</v>
      </c>
      <c r="C70" s="32" t="str">
        <f t="shared" si="3"/>
        <v>CHF32x44F_SYNTH1Y_Quote</v>
      </c>
      <c r="D70" s="96"/>
      <c r="E70" s="138" t="str">
        <f>_xll.ohRangeRetrieveError(D70)</f>
        <v/>
      </c>
      <c r="F70" s="34">
        <v>32</v>
      </c>
      <c r="G70" s="84" t="str">
        <f t="shared" si="4"/>
        <v>32x44F</v>
      </c>
      <c r="H70" s="85"/>
      <c r="I70" s="44"/>
      <c r="J70" s="88"/>
      <c r="K70" s="44"/>
      <c r="L70" s="90">
        <v>0</v>
      </c>
      <c r="M70" s="91"/>
      <c r="N70" s="38"/>
    </row>
    <row r="71" spans="1:14" x14ac:dyDescent="0.2">
      <c r="A71" s="274">
        <v>33</v>
      </c>
      <c r="B71" s="95" t="str">
        <f t="shared" si="2"/>
        <v>33x45F</v>
      </c>
      <c r="C71" s="32" t="str">
        <f t="shared" si="3"/>
        <v>CHF33x45F_SYNTH1Y_Quote</v>
      </c>
      <c r="D71" s="96"/>
      <c r="E71" s="138" t="str">
        <f>_xll.ohRangeRetrieveError(D71)</f>
        <v/>
      </c>
      <c r="F71" s="34">
        <v>33</v>
      </c>
      <c r="G71" s="84" t="str">
        <f t="shared" si="4"/>
        <v>33x45F</v>
      </c>
      <c r="H71" s="85"/>
      <c r="I71" s="44"/>
      <c r="J71" s="88"/>
      <c r="K71" s="44"/>
      <c r="L71" s="90">
        <v>0</v>
      </c>
      <c r="M71" s="91"/>
      <c r="N71" s="38"/>
    </row>
    <row r="72" spans="1:14" x14ac:dyDescent="0.2">
      <c r="A72" s="274">
        <v>34</v>
      </c>
      <c r="B72" s="95" t="str">
        <f t="shared" si="2"/>
        <v>34x46F</v>
      </c>
      <c r="C72" s="32" t="str">
        <f t="shared" si="3"/>
        <v>CHF34x46F_SYNTH1Y_Quote</v>
      </c>
      <c r="D72" s="96"/>
      <c r="E72" s="138" t="str">
        <f>_xll.ohRangeRetrieveError(D72)</f>
        <v/>
      </c>
      <c r="F72" s="34">
        <v>34</v>
      </c>
      <c r="G72" s="84" t="str">
        <f t="shared" si="4"/>
        <v>34x46F</v>
      </c>
      <c r="H72" s="85"/>
      <c r="I72" s="44"/>
      <c r="J72" s="88"/>
      <c r="K72" s="44"/>
      <c r="L72" s="90">
        <v>0</v>
      </c>
      <c r="M72" s="91"/>
      <c r="N72" s="38"/>
    </row>
    <row r="73" spans="1:14" x14ac:dyDescent="0.2">
      <c r="A73" s="274">
        <v>35</v>
      </c>
      <c r="B73" s="95" t="str">
        <f t="shared" si="2"/>
        <v>35x47F</v>
      </c>
      <c r="C73" s="32" t="str">
        <f t="shared" si="3"/>
        <v>CHF35x47F_SYNTH1Y_Quote</v>
      </c>
      <c r="D73" s="96"/>
      <c r="E73" s="138" t="str">
        <f>_xll.ohRangeRetrieveError(D73)</f>
        <v/>
      </c>
      <c r="F73" s="34">
        <v>35</v>
      </c>
      <c r="G73" s="84" t="str">
        <f t="shared" si="4"/>
        <v>35x47F</v>
      </c>
      <c r="H73" s="85"/>
      <c r="I73" s="44"/>
      <c r="J73" s="88"/>
      <c r="K73" s="44"/>
      <c r="L73" s="90">
        <v>0</v>
      </c>
      <c r="M73" s="91"/>
      <c r="N73" s="38"/>
    </row>
    <row r="74" spans="1:14" x14ac:dyDescent="0.2">
      <c r="A74" s="274">
        <v>37</v>
      </c>
      <c r="B74" s="95" t="str">
        <f t="shared" si="2"/>
        <v>37x49F</v>
      </c>
      <c r="C74" s="32" t="str">
        <f t="shared" si="3"/>
        <v>CHF37x49F_SYNTH1Y_Quote</v>
      </c>
      <c r="D74" s="96"/>
      <c r="E74" s="138" t="str">
        <f>_xll.ohRangeRetrieveError(D74)</f>
        <v/>
      </c>
      <c r="F74" s="34">
        <v>37</v>
      </c>
      <c r="G74" s="84" t="str">
        <f t="shared" si="4"/>
        <v>37x49F</v>
      </c>
      <c r="H74" s="85"/>
      <c r="I74" s="44"/>
      <c r="J74" s="88"/>
      <c r="K74" s="44"/>
      <c r="L74" s="90">
        <v>0</v>
      </c>
      <c r="M74" s="91"/>
      <c r="N74" s="38"/>
    </row>
    <row r="75" spans="1:14" x14ac:dyDescent="0.2">
      <c r="A75" s="274">
        <v>38</v>
      </c>
      <c r="B75" s="95" t="str">
        <f t="shared" si="2"/>
        <v>38x50F</v>
      </c>
      <c r="C75" s="32" t="str">
        <f t="shared" si="3"/>
        <v>CHF38x50F_SYNTH1Y_Quote</v>
      </c>
      <c r="D75" s="96"/>
      <c r="E75" s="138" t="str">
        <f>_xll.ohRangeRetrieveError(D75)</f>
        <v/>
      </c>
      <c r="F75" s="34">
        <v>38</v>
      </c>
      <c r="G75" s="84" t="str">
        <f t="shared" si="4"/>
        <v>38x50F</v>
      </c>
      <c r="H75" s="85"/>
      <c r="I75" s="44"/>
      <c r="J75" s="88"/>
      <c r="K75" s="44"/>
      <c r="L75" s="90">
        <v>0</v>
      </c>
      <c r="M75" s="91"/>
      <c r="N75" s="38"/>
    </row>
    <row r="76" spans="1:14" x14ac:dyDescent="0.2">
      <c r="A76" s="274">
        <v>39</v>
      </c>
      <c r="B76" s="95" t="str">
        <f t="shared" si="2"/>
        <v>39x51F</v>
      </c>
      <c r="C76" s="32" t="str">
        <f t="shared" si="3"/>
        <v>CHF39x51F_SYNTH1Y_Quote</v>
      </c>
      <c r="D76" s="96"/>
      <c r="E76" s="138" t="str">
        <f>_xll.ohRangeRetrieveError(D76)</f>
        <v/>
      </c>
      <c r="F76" s="34">
        <v>39</v>
      </c>
      <c r="G76" s="84" t="str">
        <f t="shared" si="4"/>
        <v>39x51F</v>
      </c>
      <c r="H76" s="85"/>
      <c r="I76" s="44"/>
      <c r="J76" s="88"/>
      <c r="K76" s="44"/>
      <c r="L76" s="90">
        <v>0</v>
      </c>
      <c r="M76" s="91"/>
      <c r="N76" s="38"/>
    </row>
    <row r="77" spans="1:14" x14ac:dyDescent="0.2">
      <c r="A77" s="274">
        <v>40</v>
      </c>
      <c r="B77" s="95" t="str">
        <f t="shared" si="2"/>
        <v>40x52F</v>
      </c>
      <c r="C77" s="32" t="str">
        <f t="shared" si="3"/>
        <v>CHF40x52F_SYNTH1Y_Quote</v>
      </c>
      <c r="D77" s="96"/>
      <c r="E77" s="138" t="str">
        <f>_xll.ohRangeRetrieveError(D77)</f>
        <v/>
      </c>
      <c r="F77" s="34">
        <v>40</v>
      </c>
      <c r="G77" s="84" t="str">
        <f t="shared" si="4"/>
        <v>40x52F</v>
      </c>
      <c r="H77" s="85"/>
      <c r="I77" s="44"/>
      <c r="J77" s="88"/>
      <c r="K77" s="44"/>
      <c r="L77" s="90">
        <v>0</v>
      </c>
      <c r="M77" s="91"/>
      <c r="N77" s="38"/>
    </row>
    <row r="78" spans="1:14" x14ac:dyDescent="0.2">
      <c r="A78" s="274">
        <v>41</v>
      </c>
      <c r="B78" s="95" t="str">
        <f t="shared" si="2"/>
        <v>41x53F</v>
      </c>
      <c r="C78" s="32" t="str">
        <f t="shared" si="3"/>
        <v>CHF41x53F_SYNTH1Y_Quote</v>
      </c>
      <c r="D78" s="96"/>
      <c r="E78" s="138" t="str">
        <f>_xll.ohRangeRetrieveError(D78)</f>
        <v/>
      </c>
      <c r="F78" s="34">
        <v>41</v>
      </c>
      <c r="G78" s="84" t="str">
        <f t="shared" si="4"/>
        <v>41x53F</v>
      </c>
      <c r="H78" s="85"/>
      <c r="I78" s="44"/>
      <c r="J78" s="88"/>
      <c r="K78" s="44"/>
      <c r="L78" s="90">
        <v>0</v>
      </c>
      <c r="M78" s="91"/>
      <c r="N78" s="38"/>
    </row>
    <row r="79" spans="1:14" x14ac:dyDescent="0.2">
      <c r="A79" s="274">
        <v>42</v>
      </c>
      <c r="B79" s="95" t="str">
        <f t="shared" si="2"/>
        <v>42x54F</v>
      </c>
      <c r="C79" s="32" t="str">
        <f t="shared" si="3"/>
        <v>CHF42x54F_SYNTH1Y_Quote</v>
      </c>
      <c r="D79" s="96"/>
      <c r="E79" s="138" t="str">
        <f>_xll.ohRangeRetrieveError(D79)</f>
        <v/>
      </c>
      <c r="F79" s="34">
        <v>42</v>
      </c>
      <c r="G79" s="84" t="str">
        <f t="shared" si="4"/>
        <v>42x54F</v>
      </c>
      <c r="H79" s="85"/>
      <c r="I79" s="44"/>
      <c r="J79" s="88"/>
      <c r="K79" s="44"/>
      <c r="L79" s="90">
        <v>0</v>
      </c>
      <c r="M79" s="91"/>
      <c r="N79" s="38"/>
    </row>
    <row r="80" spans="1:14" x14ac:dyDescent="0.2">
      <c r="A80" s="274">
        <v>43</v>
      </c>
      <c r="B80" s="95" t="str">
        <f t="shared" si="2"/>
        <v>43x55F</v>
      </c>
      <c r="C80" s="32" t="str">
        <f t="shared" si="3"/>
        <v>CHF43x55F_SYNTH1Y_Quote</v>
      </c>
      <c r="D80" s="96"/>
      <c r="E80" s="138" t="str">
        <f>_xll.ohRangeRetrieveError(D80)</f>
        <v/>
      </c>
      <c r="F80" s="34">
        <v>43</v>
      </c>
      <c r="G80" s="84" t="str">
        <f t="shared" si="4"/>
        <v>43x55F</v>
      </c>
      <c r="H80" s="85"/>
      <c r="I80" s="44"/>
      <c r="J80" s="88"/>
      <c r="K80" s="44"/>
      <c r="L80" s="90">
        <v>0</v>
      </c>
      <c r="M80" s="91"/>
      <c r="N80" s="38"/>
    </row>
    <row r="81" spans="1:14" x14ac:dyDescent="0.2">
      <c r="A81" s="274">
        <v>44</v>
      </c>
      <c r="B81" s="95" t="str">
        <f t="shared" si="2"/>
        <v>44x56F</v>
      </c>
      <c r="C81" s="32" t="str">
        <f t="shared" si="3"/>
        <v>CHF44x56F_SYNTH1Y_Quote</v>
      </c>
      <c r="D81" s="96"/>
      <c r="E81" s="138" t="str">
        <f>_xll.ohRangeRetrieveError(D81)</f>
        <v/>
      </c>
      <c r="F81" s="34">
        <v>44</v>
      </c>
      <c r="G81" s="84" t="str">
        <f t="shared" si="4"/>
        <v>44x56F</v>
      </c>
      <c r="H81" s="85"/>
      <c r="I81" s="44"/>
      <c r="J81" s="88"/>
      <c r="K81" s="44"/>
      <c r="L81" s="90">
        <v>0</v>
      </c>
      <c r="M81" s="91"/>
      <c r="N81" s="38"/>
    </row>
    <row r="82" spans="1:14" x14ac:dyDescent="0.2">
      <c r="A82" s="274">
        <v>45</v>
      </c>
      <c r="B82" s="95" t="str">
        <f t="shared" si="2"/>
        <v>45x57F</v>
      </c>
      <c r="C82" s="32" t="str">
        <f t="shared" si="3"/>
        <v>CHF45x57F_SYNTH1Y_Quote</v>
      </c>
      <c r="D82" s="96"/>
      <c r="E82" s="138" t="str">
        <f>_xll.ohRangeRetrieveError(D82)</f>
        <v/>
      </c>
      <c r="F82" s="34">
        <v>45</v>
      </c>
      <c r="G82" s="84" t="str">
        <f t="shared" si="4"/>
        <v>45x57F</v>
      </c>
      <c r="H82" s="85"/>
      <c r="I82" s="44"/>
      <c r="J82" s="88"/>
      <c r="K82" s="44"/>
      <c r="L82" s="90">
        <v>0</v>
      </c>
      <c r="M82" s="91"/>
      <c r="N82" s="38"/>
    </row>
    <row r="83" spans="1:14" x14ac:dyDescent="0.2">
      <c r="A83" s="274">
        <v>46</v>
      </c>
      <c r="B83" s="95" t="str">
        <f t="shared" si="2"/>
        <v>46x58F</v>
      </c>
      <c r="C83" s="32" t="str">
        <f t="shared" si="3"/>
        <v>CHF46x58F_SYNTH1Y_Quote</v>
      </c>
      <c r="D83" s="96"/>
      <c r="E83" s="138" t="str">
        <f>_xll.ohRangeRetrieveError(D83)</f>
        <v/>
      </c>
      <c r="F83" s="34">
        <v>46</v>
      </c>
      <c r="G83" s="84" t="str">
        <f t="shared" si="4"/>
        <v>46x58F</v>
      </c>
      <c r="H83" s="85"/>
      <c r="I83" s="44"/>
      <c r="J83" s="88"/>
      <c r="K83" s="44"/>
      <c r="L83" s="90">
        <v>0</v>
      </c>
      <c r="M83" s="91"/>
      <c r="N83" s="38"/>
    </row>
    <row r="84" spans="1:14" ht="12" thickBot="1" x14ac:dyDescent="0.25">
      <c r="A84" s="275">
        <v>47</v>
      </c>
      <c r="B84" s="98" t="str">
        <f t="shared" si="2"/>
        <v>47x59F</v>
      </c>
      <c r="C84" s="55" t="str">
        <f t="shared" si="3"/>
        <v>CHF47x59F_SYNTH1Y_Quote</v>
      </c>
      <c r="D84" s="105"/>
      <c r="E84" s="139" t="str">
        <f>_xll.ohRangeRetrieveError(D84)</f>
        <v/>
      </c>
      <c r="F84" s="34">
        <v>47</v>
      </c>
      <c r="G84" s="86" t="str">
        <f t="shared" si="4"/>
        <v>47x59F</v>
      </c>
      <c r="H84" s="87"/>
      <c r="I84" s="44"/>
      <c r="J84" s="89"/>
      <c r="K84" s="44"/>
      <c r="L84" s="113">
        <v>0</v>
      </c>
      <c r="M84" s="114"/>
      <c r="N84" s="38"/>
    </row>
    <row r="85" spans="1:14" ht="12" thickBot="1" x14ac:dyDescent="0.25">
      <c r="A85" s="42"/>
      <c r="B85" s="51"/>
      <c r="C85" s="52"/>
      <c r="D85" s="52"/>
      <c r="E85" s="52"/>
      <c r="F85" s="40"/>
      <c r="G85" s="40"/>
      <c r="H85" s="40"/>
      <c r="I85" s="40"/>
      <c r="J85" s="40"/>
      <c r="K85" s="40"/>
      <c r="L85" s="40"/>
      <c r="M85" s="40"/>
      <c r="N85" s="41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B352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08" customWidth="1"/>
    <col min="2" max="2" width="2.33203125" style="208" customWidth="1"/>
    <col min="3" max="3" width="3.1640625" style="208" customWidth="1"/>
    <col min="4" max="4" width="30.83203125" style="208" customWidth="1"/>
    <col min="5" max="6" width="20.1640625" style="208" bestFit="1" customWidth="1"/>
    <col min="7" max="7" width="8.1640625" style="208" bestFit="1" customWidth="1"/>
    <col min="8" max="8" width="11.6640625" style="208" bestFit="1" customWidth="1"/>
    <col min="9" max="10" width="14.1640625" style="208" hidden="1" customWidth="1" outlineLevel="1"/>
    <col min="11" max="11" width="10.5" style="208" bestFit="1" customWidth="1" collapsed="1"/>
    <col min="12" max="12" width="10.5" style="208" bestFit="1" customWidth="1"/>
    <col min="13" max="13" width="9.33203125" style="208" customWidth="1"/>
    <col min="14" max="14" width="11.33203125" style="208" customWidth="1"/>
    <col min="15" max="15" width="20.1640625" style="208" bestFit="1" customWidth="1"/>
    <col min="16" max="16" width="20.1640625" style="208" customWidth="1"/>
    <col min="17" max="17" width="8.1640625" style="208" bestFit="1" customWidth="1"/>
    <col min="18" max="18" width="9.33203125" style="208" bestFit="1" customWidth="1"/>
    <col min="19" max="20" width="14.1640625" style="208" hidden="1" customWidth="1" outlineLevel="1"/>
    <col min="21" max="21" width="10.5" style="208" bestFit="1" customWidth="1" collapsed="1"/>
    <col min="22" max="22" width="9.83203125" style="208" customWidth="1"/>
    <col min="23" max="23" width="17.83203125" style="208" bestFit="1" customWidth="1"/>
    <col min="24" max="25" width="15.33203125" style="208" bestFit="1" customWidth="1"/>
    <col min="26" max="26" width="9.33203125" style="208"/>
    <col min="27" max="27" width="14.1640625" style="208" bestFit="1" customWidth="1"/>
    <col min="28" max="28" width="15.33203125" style="208" bestFit="1" customWidth="1"/>
    <col min="29" max="16384" width="9.33203125" style="208"/>
  </cols>
  <sheetData>
    <row r="1" spans="4:28" x14ac:dyDescent="0.2">
      <c r="E1" s="293" t="s">
        <v>87</v>
      </c>
      <c r="F1" s="294" t="s">
        <v>34</v>
      </c>
      <c r="O1" s="235"/>
      <c r="P1" s="235"/>
      <c r="Q1" s="214"/>
      <c r="R1" s="233"/>
      <c r="S1" s="283"/>
      <c r="T1" s="283"/>
      <c r="U1" s="233"/>
      <c r="V1" s="284"/>
      <c r="W1" s="210"/>
    </row>
    <row r="2" spans="4:28" ht="26.25" customHeight="1" x14ac:dyDescent="0.2">
      <c r="D2" s="236" t="str">
        <f>F1&amp;" Instruments"</f>
        <v>1M Instruments</v>
      </c>
      <c r="E2" s="236" t="s">
        <v>88</v>
      </c>
      <c r="F2" s="236" t="s">
        <v>89</v>
      </c>
      <c r="G2" s="236" t="s">
        <v>103</v>
      </c>
      <c r="H2" s="236" t="str">
        <f>F1&amp;" Market quote"</f>
        <v>1M Market quote</v>
      </c>
      <c r="I2" s="236" t="s">
        <v>104</v>
      </c>
      <c r="J2" s="236" t="s">
        <v>105</v>
      </c>
      <c r="K2" s="236" t="s">
        <v>106</v>
      </c>
      <c r="L2" s="236" t="s">
        <v>115</v>
      </c>
      <c r="M2" s="236" t="s">
        <v>107</v>
      </c>
      <c r="O2" s="235"/>
      <c r="P2" s="235"/>
      <c r="Q2" s="214"/>
      <c r="R2" s="233"/>
      <c r="S2" s="283"/>
      <c r="T2" s="283"/>
      <c r="U2" s="233"/>
      <c r="V2" s="284"/>
      <c r="W2" s="210"/>
    </row>
    <row r="3" spans="4:28" ht="11.25" customHeight="1" x14ac:dyDescent="0.2">
      <c r="D3" s="287" t="str">
        <f>PROPER(Currency&amp;IborType)&amp;F1&amp;"LastFixing"&amp;QuoteSuffix</f>
        <v>Chflibor1MLastFixing_Quote</v>
      </c>
      <c r="E3" s="288">
        <f>_xll.qlCalendarAdvance(Calendar,_xll.qlLastFixingQuoteReferenceDate(D3),_xll.qlInterestRateIndexFixingDays(PROPER(Currency)&amp;IborType&amp;$F$1)&amp;"D","f",,LastFixingsTrigger)</f>
        <v>42136</v>
      </c>
      <c r="F3" s="288">
        <f>_xll.qlCalendarAdvance(Calendar,E3,F1,"mf",,Trigger)</f>
        <v>42167</v>
      </c>
      <c r="G3" s="289">
        <f>_xll.qlDayCounterYearFraction(DayCounter,E3,F3,,,Trigger)</f>
        <v>8.611111111111111E-2</v>
      </c>
      <c r="H3" s="290">
        <f>_xll.qlQuoteValue(D3,LastFixingsTrigger)</f>
        <v>-8.1700000000000002E-3</v>
      </c>
      <c r="I3" s="291">
        <f>IFERROR(_xll.qlYieldTSDiscount(Discounting,E3,,AllTriggers),_xll.qlYieldTSDiscount(Discounting,SettlementDate,,AllTriggers))</f>
        <v>1.0000180558815646</v>
      </c>
      <c r="J3" s="291">
        <f>_xll.qlYieldTSDiscount(Discounting,F3,,AllTriggers)</f>
        <v>1.0003453911234446</v>
      </c>
      <c r="K3" s="290">
        <f>(I3/J3-1)/G3</f>
        <v>-3.8000000000790448E-3</v>
      </c>
      <c r="L3" s="290">
        <f>H3-K3</f>
        <v>-4.3699999999209553E-3</v>
      </c>
      <c r="M3" s="292">
        <f>LN((1+H3*G3)/(1+K3*G3))</f>
        <v>-3.7649959847449997E-4</v>
      </c>
      <c r="O3" s="235"/>
      <c r="P3" s="235"/>
      <c r="Q3" s="214"/>
      <c r="R3" s="233"/>
      <c r="S3" s="283"/>
      <c r="T3" s="283"/>
      <c r="U3" s="233"/>
      <c r="V3" s="284"/>
      <c r="W3" s="210"/>
      <c r="AA3" s="234"/>
      <c r="AB3" s="234"/>
    </row>
    <row r="4" spans="4:28" ht="11.25" customHeight="1" x14ac:dyDescent="0.2">
      <c r="E4" s="282"/>
      <c r="F4" s="282"/>
      <c r="G4" s="234"/>
      <c r="K4" s="234"/>
      <c r="L4" s="234"/>
      <c r="O4" s="235"/>
      <c r="P4" s="235"/>
      <c r="Q4" s="214"/>
      <c r="R4" s="233"/>
      <c r="S4" s="283"/>
      <c r="T4" s="283"/>
      <c r="U4" s="233"/>
      <c r="V4" s="284"/>
      <c r="W4" s="210"/>
      <c r="AA4" s="234"/>
      <c r="AB4" s="234"/>
    </row>
    <row r="5" spans="4:28" ht="11.25" customHeight="1" x14ac:dyDescent="0.2">
      <c r="E5" s="282"/>
      <c r="F5" s="282"/>
      <c r="G5" s="234"/>
      <c r="K5" s="234"/>
      <c r="L5" s="234"/>
      <c r="O5" s="235"/>
      <c r="P5" s="235"/>
      <c r="Q5" s="214"/>
      <c r="R5" s="233"/>
      <c r="S5" s="283"/>
      <c r="T5" s="283"/>
      <c r="U5" s="233"/>
      <c r="V5" s="284"/>
      <c r="W5" s="210"/>
      <c r="AA5" s="234"/>
      <c r="AB5" s="234"/>
    </row>
    <row r="6" spans="4:28" ht="11.25" customHeight="1" x14ac:dyDescent="0.2">
      <c r="E6" s="282"/>
      <c r="F6" s="282"/>
      <c r="G6" s="234"/>
      <c r="K6" s="234"/>
      <c r="L6" s="234"/>
      <c r="O6" s="235"/>
      <c r="P6" s="235"/>
      <c r="Q6" s="214"/>
      <c r="R6" s="233"/>
      <c r="S6" s="283"/>
      <c r="T6" s="283"/>
      <c r="U6" s="233"/>
      <c r="V6" s="284"/>
      <c r="W6" s="210"/>
      <c r="AA6" s="234"/>
      <c r="AB6" s="234"/>
    </row>
    <row r="7" spans="4:28" ht="11.25" customHeight="1" x14ac:dyDescent="0.2">
      <c r="E7" s="282"/>
      <c r="F7" s="282"/>
      <c r="G7" s="234"/>
      <c r="K7" s="234"/>
      <c r="L7" s="234"/>
      <c r="O7" s="235"/>
      <c r="P7" s="235"/>
      <c r="Q7" s="214"/>
      <c r="R7" s="233"/>
      <c r="S7" s="283"/>
      <c r="T7" s="283"/>
      <c r="U7" s="233"/>
      <c r="V7" s="284"/>
      <c r="W7" s="210"/>
      <c r="AA7" s="234"/>
      <c r="AB7" s="234"/>
    </row>
    <row r="8" spans="4:28" ht="11.25" customHeight="1" x14ac:dyDescent="0.2">
      <c r="E8" s="282"/>
      <c r="F8" s="282"/>
      <c r="G8" s="234"/>
      <c r="K8" s="234"/>
      <c r="L8" s="234"/>
      <c r="O8" s="235"/>
      <c r="P8" s="235"/>
      <c r="Q8" s="214"/>
      <c r="R8" s="233"/>
      <c r="S8" s="283"/>
      <c r="T8" s="283"/>
      <c r="U8" s="233"/>
      <c r="V8" s="284"/>
      <c r="W8" s="210"/>
      <c r="AA8" s="234"/>
      <c r="AB8" s="234"/>
    </row>
    <row r="9" spans="4:28" ht="11.25" customHeight="1" x14ac:dyDescent="0.2">
      <c r="E9" s="282"/>
      <c r="F9" s="282"/>
      <c r="G9" s="234"/>
      <c r="K9" s="234"/>
      <c r="L9" s="234"/>
      <c r="O9" s="235"/>
      <c r="P9" s="235"/>
      <c r="Q9" s="214"/>
      <c r="R9" s="233"/>
      <c r="S9" s="283"/>
      <c r="T9" s="283"/>
      <c r="U9" s="233"/>
      <c r="V9" s="284"/>
      <c r="W9" s="210"/>
      <c r="AA9" s="234"/>
      <c r="AB9" s="234"/>
    </row>
    <row r="10" spans="4:28" ht="11.25" customHeight="1" x14ac:dyDescent="0.2">
      <c r="E10" s="282"/>
      <c r="F10" s="282"/>
      <c r="G10" s="234"/>
      <c r="K10" s="234"/>
      <c r="L10" s="234"/>
      <c r="O10" s="235"/>
      <c r="P10" s="235"/>
      <c r="Q10" s="214"/>
      <c r="R10" s="233"/>
      <c r="S10" s="283"/>
      <c r="T10" s="283"/>
      <c r="U10" s="233"/>
      <c r="V10" s="284"/>
      <c r="W10" s="210"/>
      <c r="AA10" s="234"/>
      <c r="AB10" s="234"/>
    </row>
    <row r="11" spans="4:28" ht="11.25" customHeight="1" x14ac:dyDescent="0.2">
      <c r="E11" s="282"/>
      <c r="F11" s="282"/>
      <c r="G11" s="234"/>
      <c r="K11" s="234"/>
      <c r="L11" s="234"/>
      <c r="O11" s="235"/>
      <c r="P11" s="235"/>
      <c r="Q11" s="214"/>
      <c r="R11" s="233"/>
      <c r="S11" s="283"/>
      <c r="T11" s="283"/>
      <c r="U11" s="233"/>
      <c r="V11" s="284"/>
      <c r="W11" s="210"/>
      <c r="AA11" s="234"/>
      <c r="AB11" s="234"/>
    </row>
    <row r="12" spans="4:28" ht="11.25" customHeight="1" x14ac:dyDescent="0.2">
      <c r="E12" s="282"/>
      <c r="F12" s="282"/>
      <c r="G12" s="234"/>
      <c r="K12" s="234"/>
      <c r="L12" s="234"/>
      <c r="O12" s="235"/>
      <c r="P12" s="235"/>
      <c r="Q12" s="214"/>
      <c r="R12" s="233"/>
      <c r="S12" s="283"/>
      <c r="T12" s="283"/>
      <c r="U12" s="233"/>
      <c r="V12" s="284"/>
      <c r="W12" s="210"/>
      <c r="AA12" s="234"/>
      <c r="AB12" s="234"/>
    </row>
    <row r="13" spans="4:28" ht="11.25" customHeight="1" x14ac:dyDescent="0.2">
      <c r="E13" s="282"/>
      <c r="F13" s="282"/>
      <c r="G13" s="234"/>
      <c r="K13" s="234"/>
      <c r="L13" s="234"/>
      <c r="O13" s="235"/>
      <c r="P13" s="235"/>
      <c r="Q13" s="214"/>
      <c r="R13" s="233"/>
      <c r="S13" s="283"/>
      <c r="T13" s="283"/>
      <c r="U13" s="233"/>
      <c r="V13" s="284"/>
      <c r="W13" s="210"/>
      <c r="AA13" s="234"/>
      <c r="AB13" s="234"/>
    </row>
    <row r="14" spans="4:28" ht="11.25" customHeight="1" x14ac:dyDescent="0.2">
      <c r="E14" s="282"/>
      <c r="F14" s="282"/>
      <c r="G14" s="234"/>
      <c r="K14" s="234"/>
      <c r="L14" s="234"/>
      <c r="O14" s="235"/>
      <c r="P14" s="235"/>
      <c r="Q14" s="214"/>
      <c r="R14" s="233"/>
      <c r="S14" s="283"/>
      <c r="T14" s="283"/>
      <c r="U14" s="233"/>
      <c r="V14" s="284"/>
      <c r="W14" s="210"/>
      <c r="AA14" s="234"/>
      <c r="AB14" s="234"/>
    </row>
    <row r="15" spans="4:28" ht="11.25" customHeight="1" x14ac:dyDescent="0.2">
      <c r="E15" s="282"/>
      <c r="F15" s="282"/>
      <c r="G15" s="234"/>
      <c r="K15" s="234"/>
      <c r="L15" s="234"/>
      <c r="O15" s="235"/>
      <c r="P15" s="235"/>
      <c r="Q15" s="214"/>
      <c r="R15" s="233"/>
      <c r="S15" s="283"/>
      <c r="T15" s="283"/>
      <c r="U15" s="233"/>
      <c r="V15" s="284"/>
      <c r="W15" s="210"/>
      <c r="AA15" s="234"/>
      <c r="AB15" s="234"/>
    </row>
    <row r="16" spans="4:28" ht="11.25" customHeight="1" x14ac:dyDescent="0.2">
      <c r="E16" s="282"/>
      <c r="F16" s="282"/>
      <c r="G16" s="234"/>
      <c r="K16" s="234"/>
      <c r="L16" s="234"/>
      <c r="O16" s="235"/>
      <c r="P16" s="235"/>
      <c r="Q16" s="214"/>
      <c r="R16" s="233"/>
      <c r="S16" s="283"/>
      <c r="T16" s="283"/>
      <c r="U16" s="233"/>
      <c r="V16" s="284"/>
      <c r="W16" s="210"/>
      <c r="AA16" s="234"/>
      <c r="AB16" s="234"/>
    </row>
    <row r="17" spans="5:28" ht="11.25" customHeight="1" x14ac:dyDescent="0.2">
      <c r="E17" s="282"/>
      <c r="F17" s="282"/>
      <c r="G17" s="234"/>
      <c r="K17" s="234"/>
      <c r="L17" s="234"/>
      <c r="O17" s="235"/>
      <c r="P17" s="235"/>
      <c r="Q17" s="214"/>
      <c r="R17" s="233"/>
      <c r="S17" s="283"/>
      <c r="T17" s="283"/>
      <c r="U17" s="233"/>
      <c r="V17" s="284"/>
      <c r="W17" s="210"/>
      <c r="X17" s="285"/>
      <c r="Y17" s="285"/>
      <c r="AA17" s="234"/>
      <c r="AB17" s="234"/>
    </row>
    <row r="18" spans="5:28" ht="11.25" customHeight="1" x14ac:dyDescent="0.2">
      <c r="E18" s="282"/>
      <c r="F18" s="282"/>
      <c r="G18" s="234"/>
      <c r="K18" s="234"/>
      <c r="L18" s="234"/>
      <c r="O18" s="235"/>
      <c r="P18" s="235"/>
      <c r="Q18" s="214"/>
      <c r="R18" s="233"/>
      <c r="S18" s="283"/>
      <c r="T18" s="283"/>
      <c r="U18" s="233"/>
      <c r="V18" s="284"/>
      <c r="W18" s="210"/>
      <c r="AA18" s="234"/>
      <c r="AB18" s="234"/>
    </row>
    <row r="19" spans="5:28" ht="11.25" customHeight="1" x14ac:dyDescent="0.2">
      <c r="E19" s="282"/>
      <c r="F19" s="282"/>
      <c r="G19" s="234"/>
      <c r="K19" s="234"/>
      <c r="L19" s="234"/>
      <c r="O19" s="235"/>
      <c r="P19" s="235"/>
      <c r="Q19" s="214"/>
      <c r="R19" s="233"/>
      <c r="S19" s="283"/>
      <c r="T19" s="283"/>
      <c r="U19" s="233"/>
      <c r="V19" s="286"/>
      <c r="W19" s="210"/>
      <c r="AA19" s="234"/>
      <c r="AB19" s="234"/>
    </row>
    <row r="20" spans="5:28" ht="11.25" customHeight="1" x14ac:dyDescent="0.2">
      <c r="E20" s="282"/>
      <c r="F20" s="282"/>
      <c r="G20" s="234"/>
      <c r="K20" s="234"/>
      <c r="L20" s="234"/>
      <c r="O20" s="235"/>
      <c r="P20" s="235"/>
      <c r="Q20" s="214"/>
      <c r="R20" s="233"/>
      <c r="S20" s="283"/>
      <c r="T20" s="283"/>
      <c r="U20" s="233"/>
      <c r="V20" s="286"/>
      <c r="W20" s="210"/>
      <c r="AA20" s="234"/>
      <c r="AB20" s="234"/>
    </row>
    <row r="21" spans="5:28" ht="11.25" customHeight="1" x14ac:dyDescent="0.2">
      <c r="E21" s="282"/>
      <c r="F21" s="282"/>
      <c r="G21" s="234"/>
      <c r="K21" s="234"/>
      <c r="L21" s="234"/>
      <c r="O21" s="235"/>
      <c r="P21" s="235"/>
      <c r="Q21" s="214"/>
      <c r="R21" s="233"/>
      <c r="S21" s="283"/>
      <c r="T21" s="283"/>
      <c r="U21" s="233"/>
      <c r="V21" s="286"/>
      <c r="W21" s="210"/>
      <c r="AA21" s="234"/>
      <c r="AB21" s="234"/>
    </row>
    <row r="22" spans="5:28" ht="11.25" customHeight="1" x14ac:dyDescent="0.2">
      <c r="E22" s="282"/>
      <c r="F22" s="282"/>
      <c r="G22" s="234"/>
      <c r="K22" s="234"/>
      <c r="L22" s="234"/>
      <c r="O22" s="235"/>
      <c r="P22" s="235"/>
      <c r="Q22" s="214"/>
      <c r="R22" s="233"/>
      <c r="S22" s="283"/>
      <c r="T22" s="283"/>
      <c r="U22" s="233"/>
      <c r="V22" s="286"/>
      <c r="W22" s="210"/>
      <c r="AA22" s="234"/>
      <c r="AB22" s="234"/>
    </row>
    <row r="23" spans="5:28" ht="11.25" customHeight="1" x14ac:dyDescent="0.2">
      <c r="E23" s="282"/>
      <c r="F23" s="282"/>
      <c r="G23" s="234"/>
      <c r="K23" s="234"/>
      <c r="L23" s="234"/>
      <c r="O23" s="235"/>
      <c r="P23" s="235"/>
      <c r="Q23" s="214"/>
      <c r="R23" s="233"/>
      <c r="S23" s="283"/>
      <c r="T23" s="283"/>
      <c r="U23" s="233"/>
      <c r="V23" s="286"/>
      <c r="W23" s="210"/>
      <c r="AA23" s="234"/>
      <c r="AB23" s="234"/>
    </row>
    <row r="24" spans="5:28" ht="11.25" customHeight="1" x14ac:dyDescent="0.2">
      <c r="E24" s="282"/>
      <c r="F24" s="282"/>
      <c r="G24" s="234"/>
      <c r="K24" s="234"/>
      <c r="L24" s="234"/>
      <c r="O24" s="235"/>
      <c r="P24" s="235"/>
      <c r="Q24" s="214"/>
      <c r="R24" s="233"/>
      <c r="S24" s="283"/>
      <c r="T24" s="283"/>
      <c r="U24" s="233"/>
      <c r="V24" s="284"/>
      <c r="W24" s="210"/>
      <c r="AA24" s="234"/>
      <c r="AB24" s="234"/>
    </row>
    <row r="25" spans="5:28" ht="11.25" customHeight="1" x14ac:dyDescent="0.2">
      <c r="E25" s="282"/>
      <c r="F25" s="282"/>
      <c r="G25" s="234"/>
      <c r="K25" s="234"/>
      <c r="L25" s="234"/>
      <c r="O25" s="235"/>
      <c r="P25" s="235"/>
      <c r="Q25" s="214"/>
      <c r="R25" s="233"/>
      <c r="S25" s="283"/>
      <c r="T25" s="283"/>
      <c r="U25" s="233"/>
      <c r="V25" s="284"/>
      <c r="W25" s="210"/>
      <c r="AA25" s="234"/>
      <c r="AB25" s="234"/>
    </row>
    <row r="26" spans="5:28" ht="11.25" customHeight="1" x14ac:dyDescent="0.2">
      <c r="E26" s="282"/>
      <c r="F26" s="282"/>
      <c r="G26" s="234"/>
      <c r="K26" s="234"/>
      <c r="L26" s="234"/>
      <c r="O26" s="235"/>
      <c r="P26" s="235"/>
      <c r="Q26" s="214"/>
      <c r="R26" s="233"/>
      <c r="S26" s="283"/>
      <c r="T26" s="283"/>
      <c r="U26" s="233"/>
      <c r="V26" s="284"/>
      <c r="W26" s="210"/>
      <c r="AA26" s="234"/>
      <c r="AB26" s="234"/>
    </row>
    <row r="27" spans="5:28" ht="11.25" customHeight="1" x14ac:dyDescent="0.2">
      <c r="E27" s="282"/>
      <c r="F27" s="282"/>
      <c r="G27" s="234"/>
      <c r="K27" s="234"/>
      <c r="L27" s="234"/>
      <c r="O27" s="235"/>
      <c r="P27" s="235"/>
      <c r="Q27" s="214"/>
      <c r="R27" s="233"/>
      <c r="S27" s="283"/>
      <c r="T27" s="283"/>
      <c r="U27" s="233"/>
      <c r="V27" s="284"/>
      <c r="W27" s="210"/>
      <c r="AA27" s="234"/>
      <c r="AB27" s="234"/>
    </row>
    <row r="28" spans="5:28" ht="11.25" customHeight="1" x14ac:dyDescent="0.2">
      <c r="E28" s="282"/>
      <c r="F28" s="282"/>
      <c r="G28" s="234"/>
      <c r="K28" s="234"/>
      <c r="L28" s="234"/>
      <c r="O28" s="235"/>
      <c r="P28" s="235"/>
      <c r="Q28" s="214"/>
      <c r="R28" s="233"/>
      <c r="S28" s="283"/>
      <c r="T28" s="283"/>
      <c r="U28" s="233"/>
      <c r="V28" s="284"/>
      <c r="W28" s="210"/>
      <c r="AA28" s="234"/>
      <c r="AB28" s="234"/>
    </row>
    <row r="29" spans="5:28" ht="11.25" customHeight="1" x14ac:dyDescent="0.2">
      <c r="E29" s="282"/>
      <c r="F29" s="282"/>
      <c r="G29" s="234"/>
      <c r="K29" s="234"/>
      <c r="L29" s="234"/>
      <c r="O29" s="235"/>
      <c r="P29" s="235"/>
      <c r="Q29" s="214"/>
      <c r="R29" s="233"/>
      <c r="S29" s="283"/>
      <c r="T29" s="283"/>
      <c r="U29" s="233"/>
      <c r="V29" s="284"/>
      <c r="W29" s="210"/>
      <c r="AA29" s="234"/>
      <c r="AB29" s="234"/>
    </row>
    <row r="30" spans="5:28" ht="11.25" customHeight="1" x14ac:dyDescent="0.2">
      <c r="E30" s="282"/>
      <c r="F30" s="282"/>
      <c r="G30" s="234"/>
      <c r="K30" s="234"/>
      <c r="L30" s="234"/>
      <c r="O30" s="235"/>
      <c r="P30" s="235"/>
      <c r="Q30" s="214"/>
      <c r="R30" s="233"/>
      <c r="S30" s="283"/>
      <c r="T30" s="283"/>
      <c r="U30" s="233"/>
      <c r="V30" s="284"/>
      <c r="W30" s="210"/>
      <c r="AA30" s="234"/>
      <c r="AB30" s="234"/>
    </row>
    <row r="31" spans="5:28" ht="11.25" customHeight="1" x14ac:dyDescent="0.2">
      <c r="E31" s="282"/>
      <c r="F31" s="282"/>
      <c r="G31" s="234"/>
      <c r="K31" s="234"/>
      <c r="L31" s="234"/>
      <c r="O31" s="235"/>
      <c r="P31" s="235"/>
      <c r="Q31" s="214"/>
      <c r="R31" s="233"/>
      <c r="S31" s="283"/>
      <c r="T31" s="283"/>
      <c r="U31" s="233"/>
      <c r="V31" s="284"/>
      <c r="W31" s="210"/>
      <c r="AA31" s="234"/>
      <c r="AB31" s="234"/>
    </row>
    <row r="32" spans="5:28" ht="11.25" customHeight="1" x14ac:dyDescent="0.2">
      <c r="E32" s="282"/>
      <c r="F32" s="282"/>
      <c r="G32" s="234"/>
      <c r="K32" s="234"/>
      <c r="L32" s="234"/>
      <c r="O32" s="235"/>
      <c r="P32" s="235"/>
      <c r="Q32" s="214"/>
      <c r="R32" s="233"/>
      <c r="S32" s="283"/>
      <c r="T32" s="283"/>
      <c r="U32" s="233"/>
      <c r="V32" s="284"/>
      <c r="W32" s="210"/>
      <c r="AA32" s="234"/>
      <c r="AB32" s="234"/>
    </row>
    <row r="33" spans="5:28" ht="11.25" customHeight="1" x14ac:dyDescent="0.2">
      <c r="E33" s="282"/>
      <c r="F33" s="282"/>
      <c r="G33" s="234"/>
      <c r="K33" s="234"/>
      <c r="L33" s="234"/>
      <c r="O33" s="235"/>
      <c r="P33" s="235"/>
      <c r="Q33" s="214"/>
      <c r="R33" s="233"/>
      <c r="S33" s="283"/>
      <c r="T33" s="283"/>
      <c r="U33" s="233"/>
      <c r="V33" s="284"/>
      <c r="W33" s="210"/>
      <c r="AA33" s="234"/>
      <c r="AB33" s="234"/>
    </row>
    <row r="34" spans="5:28" ht="11.25" customHeight="1" x14ac:dyDescent="0.2">
      <c r="E34" s="282"/>
      <c r="F34" s="282"/>
      <c r="G34" s="234"/>
      <c r="K34" s="234"/>
      <c r="L34" s="234"/>
      <c r="O34" s="235"/>
      <c r="P34" s="235"/>
      <c r="Q34" s="214"/>
      <c r="R34" s="233"/>
      <c r="S34" s="283"/>
      <c r="T34" s="283"/>
      <c r="U34" s="233"/>
      <c r="V34" s="284"/>
      <c r="W34" s="210"/>
      <c r="AA34" s="234"/>
      <c r="AB34" s="234"/>
    </row>
    <row r="35" spans="5:28" ht="11.25" customHeight="1" x14ac:dyDescent="0.2">
      <c r="E35" s="282"/>
      <c r="F35" s="282"/>
      <c r="G35" s="234"/>
      <c r="K35" s="234"/>
      <c r="L35" s="234"/>
      <c r="O35" s="235"/>
      <c r="P35" s="235"/>
      <c r="Q35" s="214"/>
      <c r="R35" s="233"/>
      <c r="S35" s="283"/>
      <c r="T35" s="283"/>
      <c r="U35" s="233"/>
      <c r="V35" s="284"/>
      <c r="W35" s="210"/>
      <c r="AA35" s="234"/>
      <c r="AB35" s="234"/>
    </row>
    <row r="36" spans="5:28" ht="11.25" customHeight="1" x14ac:dyDescent="0.2">
      <c r="E36" s="282"/>
      <c r="F36" s="282"/>
      <c r="G36" s="234"/>
      <c r="K36" s="234"/>
      <c r="L36" s="234"/>
      <c r="O36" s="235"/>
      <c r="P36" s="235"/>
      <c r="Q36" s="214"/>
      <c r="R36" s="233"/>
      <c r="S36" s="283"/>
      <c r="T36" s="283"/>
      <c r="U36" s="233"/>
      <c r="V36" s="284"/>
      <c r="W36" s="210"/>
      <c r="AA36" s="234"/>
      <c r="AB36" s="234"/>
    </row>
    <row r="37" spans="5:28" ht="11.25" customHeight="1" x14ac:dyDescent="0.2">
      <c r="E37" s="282"/>
      <c r="F37" s="282"/>
      <c r="G37" s="234"/>
      <c r="K37" s="234"/>
      <c r="L37" s="234"/>
      <c r="O37" s="235"/>
      <c r="P37" s="235"/>
      <c r="Q37" s="214"/>
      <c r="R37" s="233"/>
      <c r="S37" s="283"/>
      <c r="T37" s="283"/>
      <c r="U37" s="233"/>
      <c r="V37" s="284"/>
      <c r="W37" s="210"/>
      <c r="AA37" s="234"/>
      <c r="AB37" s="234"/>
    </row>
    <row r="38" spans="5:28" ht="11.25" customHeight="1" x14ac:dyDescent="0.2">
      <c r="E38" s="282"/>
      <c r="F38" s="282"/>
      <c r="G38" s="234"/>
      <c r="K38" s="234"/>
      <c r="L38" s="234"/>
      <c r="O38" s="235"/>
      <c r="P38" s="235"/>
      <c r="Q38" s="214"/>
      <c r="R38" s="233"/>
      <c r="S38" s="283"/>
      <c r="T38" s="283"/>
      <c r="U38" s="233"/>
      <c r="V38" s="284"/>
      <c r="W38" s="210"/>
      <c r="AA38" s="234"/>
      <c r="AB38" s="234"/>
    </row>
    <row r="39" spans="5:28" ht="11.25" customHeight="1" x14ac:dyDescent="0.2">
      <c r="E39" s="282"/>
      <c r="F39" s="282"/>
      <c r="G39" s="234"/>
      <c r="K39" s="234"/>
      <c r="L39" s="234"/>
      <c r="O39" s="235"/>
      <c r="P39" s="235"/>
      <c r="Q39" s="214"/>
      <c r="R39" s="233"/>
      <c r="S39" s="283"/>
      <c r="T39" s="283"/>
      <c r="U39" s="233"/>
      <c r="V39" s="284"/>
      <c r="W39" s="210"/>
      <c r="AA39" s="234"/>
      <c r="AB39" s="234"/>
    </row>
    <row r="40" spans="5:28" ht="11.25" customHeight="1" x14ac:dyDescent="0.2">
      <c r="E40" s="282"/>
      <c r="F40" s="282"/>
      <c r="G40" s="234"/>
      <c r="K40" s="234"/>
      <c r="L40" s="234"/>
      <c r="O40" s="235"/>
      <c r="P40" s="235"/>
      <c r="Q40" s="214"/>
      <c r="R40" s="233"/>
      <c r="S40" s="283"/>
      <c r="T40" s="283"/>
      <c r="U40" s="233"/>
      <c r="V40" s="284"/>
      <c r="W40" s="210"/>
      <c r="AA40" s="234"/>
      <c r="AB40" s="234"/>
    </row>
    <row r="41" spans="5:28" ht="11.25" customHeight="1" x14ac:dyDescent="0.2">
      <c r="E41" s="282"/>
      <c r="F41" s="282"/>
      <c r="G41" s="234"/>
      <c r="K41" s="234"/>
      <c r="L41" s="234"/>
      <c r="O41" s="235"/>
      <c r="P41" s="235"/>
      <c r="Q41" s="214"/>
      <c r="R41" s="233"/>
      <c r="S41" s="283"/>
      <c r="T41" s="283"/>
      <c r="U41" s="233"/>
      <c r="V41" s="284"/>
      <c r="W41" s="210"/>
      <c r="AA41" s="234"/>
      <c r="AB41" s="234"/>
    </row>
    <row r="42" spans="5:28" ht="11.25" customHeight="1" x14ac:dyDescent="0.2">
      <c r="E42" s="282"/>
      <c r="F42" s="282"/>
      <c r="G42" s="234"/>
      <c r="K42" s="234"/>
      <c r="L42" s="234"/>
      <c r="O42" s="235"/>
      <c r="P42" s="235"/>
      <c r="Q42" s="214"/>
      <c r="R42" s="233"/>
      <c r="S42" s="283"/>
      <c r="T42" s="283"/>
      <c r="U42" s="233"/>
      <c r="V42" s="284"/>
      <c r="W42" s="210"/>
      <c r="AA42" s="234"/>
      <c r="AB42" s="234"/>
    </row>
    <row r="43" spans="5:28" ht="11.25" customHeight="1" x14ac:dyDescent="0.2">
      <c r="E43" s="282"/>
      <c r="F43" s="282"/>
      <c r="G43" s="234"/>
      <c r="K43" s="234"/>
      <c r="L43" s="234"/>
      <c r="O43" s="235"/>
      <c r="P43" s="235"/>
      <c r="Q43" s="214"/>
      <c r="R43" s="233"/>
      <c r="S43" s="283"/>
      <c r="T43" s="283"/>
      <c r="U43" s="233"/>
      <c r="V43" s="284"/>
      <c r="W43" s="210"/>
      <c r="AA43" s="234"/>
      <c r="AB43" s="234"/>
    </row>
    <row r="44" spans="5:28" ht="11.25" customHeight="1" x14ac:dyDescent="0.2">
      <c r="E44" s="282"/>
      <c r="F44" s="282"/>
      <c r="G44" s="234"/>
      <c r="K44" s="234"/>
      <c r="L44" s="234"/>
      <c r="O44" s="235"/>
      <c r="P44" s="235"/>
      <c r="Q44" s="214"/>
      <c r="R44" s="233"/>
      <c r="S44" s="283"/>
      <c r="T44" s="283"/>
      <c r="U44" s="233"/>
      <c r="V44" s="284"/>
      <c r="W44" s="210"/>
      <c r="AA44" s="234"/>
      <c r="AB44" s="234"/>
    </row>
    <row r="45" spans="5:28" ht="11.25" customHeight="1" x14ac:dyDescent="0.2">
      <c r="E45" s="282"/>
      <c r="F45" s="282"/>
      <c r="G45" s="234"/>
      <c r="K45" s="234"/>
      <c r="L45" s="234"/>
      <c r="O45" s="235"/>
      <c r="P45" s="235"/>
      <c r="Q45" s="214"/>
      <c r="R45" s="233"/>
      <c r="S45" s="283"/>
      <c r="T45" s="283"/>
      <c r="U45" s="233"/>
      <c r="V45" s="284"/>
      <c r="W45" s="210"/>
      <c r="AA45" s="234"/>
      <c r="AB45" s="234"/>
    </row>
    <row r="46" spans="5:28" ht="11.25" customHeight="1" x14ac:dyDescent="0.2">
      <c r="E46" s="282"/>
      <c r="F46" s="282"/>
      <c r="G46" s="234"/>
      <c r="K46" s="234"/>
      <c r="L46" s="234"/>
      <c r="O46" s="235"/>
      <c r="P46" s="235"/>
      <c r="Q46" s="214"/>
      <c r="R46" s="233"/>
      <c r="S46" s="283"/>
      <c r="T46" s="283"/>
      <c r="U46" s="233"/>
      <c r="V46" s="284"/>
      <c r="W46" s="210"/>
      <c r="AA46" s="234"/>
      <c r="AB46" s="234"/>
    </row>
    <row r="47" spans="5:28" ht="11.25" customHeight="1" x14ac:dyDescent="0.2">
      <c r="E47" s="282"/>
      <c r="F47" s="282"/>
      <c r="G47" s="234"/>
      <c r="K47" s="234"/>
      <c r="L47" s="234"/>
      <c r="O47" s="235"/>
      <c r="P47" s="235"/>
      <c r="Q47" s="214"/>
      <c r="R47" s="233"/>
      <c r="S47" s="283"/>
      <c r="T47" s="283"/>
      <c r="U47" s="233"/>
      <c r="V47" s="284"/>
      <c r="W47" s="210"/>
      <c r="AA47" s="234"/>
      <c r="AB47" s="234"/>
    </row>
    <row r="48" spans="5:28" ht="11.25" customHeight="1" x14ac:dyDescent="0.2">
      <c r="E48" s="282"/>
      <c r="F48" s="282"/>
      <c r="G48" s="234"/>
      <c r="K48" s="234"/>
      <c r="L48" s="234"/>
      <c r="O48" s="235"/>
      <c r="P48" s="235"/>
      <c r="Q48" s="214"/>
      <c r="R48" s="233"/>
      <c r="S48" s="283"/>
      <c r="T48" s="283"/>
      <c r="U48" s="233"/>
      <c r="V48" s="284"/>
      <c r="W48" s="210"/>
      <c r="AA48" s="234"/>
      <c r="AB48" s="234"/>
    </row>
    <row r="49" spans="5:28" ht="11.25" customHeight="1" x14ac:dyDescent="0.2">
      <c r="E49" s="282"/>
      <c r="F49" s="282"/>
      <c r="G49" s="234"/>
      <c r="K49" s="234"/>
      <c r="L49" s="234"/>
      <c r="O49" s="235"/>
      <c r="P49" s="235"/>
      <c r="Q49" s="214"/>
      <c r="R49" s="233"/>
      <c r="S49" s="283"/>
      <c r="T49" s="283"/>
      <c r="U49" s="233"/>
      <c r="V49" s="284"/>
      <c r="W49" s="210"/>
      <c r="AA49" s="234"/>
      <c r="AB49" s="234"/>
    </row>
    <row r="50" spans="5:28" ht="11.25" customHeight="1" x14ac:dyDescent="0.2">
      <c r="E50" s="282"/>
      <c r="F50" s="282"/>
      <c r="G50" s="234"/>
      <c r="K50" s="234"/>
      <c r="L50" s="234"/>
      <c r="O50" s="235"/>
      <c r="P50" s="235"/>
      <c r="Q50" s="214"/>
      <c r="R50" s="233"/>
      <c r="S50" s="283"/>
      <c r="T50" s="283"/>
      <c r="U50" s="233"/>
      <c r="V50" s="284"/>
      <c r="W50" s="210"/>
      <c r="AA50" s="234"/>
      <c r="AB50" s="234"/>
    </row>
    <row r="51" spans="5:28" ht="11.25" customHeight="1" x14ac:dyDescent="0.2">
      <c r="E51" s="282"/>
      <c r="F51" s="282"/>
      <c r="G51" s="234"/>
      <c r="K51" s="234"/>
      <c r="L51" s="234"/>
      <c r="O51" s="235"/>
      <c r="P51" s="235"/>
      <c r="Q51" s="214"/>
      <c r="R51" s="233"/>
      <c r="S51" s="283"/>
      <c r="T51" s="283"/>
      <c r="U51" s="233"/>
      <c r="V51" s="284"/>
      <c r="W51" s="210"/>
      <c r="AA51" s="234"/>
      <c r="AB51" s="234"/>
    </row>
    <row r="52" spans="5:28" ht="11.25" customHeight="1" x14ac:dyDescent="0.2">
      <c r="E52" s="282"/>
      <c r="F52" s="282"/>
      <c r="G52" s="234"/>
      <c r="K52" s="234"/>
      <c r="L52" s="234"/>
      <c r="O52" s="235"/>
      <c r="P52" s="235"/>
      <c r="Q52" s="214"/>
      <c r="R52" s="233"/>
      <c r="S52" s="283"/>
      <c r="T52" s="283"/>
      <c r="U52" s="233"/>
      <c r="V52" s="284"/>
      <c r="W52" s="210"/>
      <c r="AA52" s="234"/>
      <c r="AB52" s="234"/>
    </row>
    <row r="53" spans="5:28" ht="11.25" customHeight="1" x14ac:dyDescent="0.2">
      <c r="E53" s="282"/>
      <c r="F53" s="282"/>
      <c r="G53" s="234"/>
      <c r="K53" s="234"/>
      <c r="L53" s="234"/>
      <c r="O53" s="235"/>
      <c r="P53" s="235"/>
      <c r="Q53" s="214"/>
      <c r="R53" s="233"/>
      <c r="S53" s="283"/>
      <c r="T53" s="283"/>
      <c r="U53" s="233"/>
      <c r="V53" s="284"/>
      <c r="W53" s="210"/>
      <c r="AA53" s="234"/>
      <c r="AB53" s="234"/>
    </row>
    <row r="54" spans="5:28" ht="11.25" customHeight="1" x14ac:dyDescent="0.2">
      <c r="E54" s="282"/>
      <c r="F54" s="282"/>
      <c r="G54" s="234"/>
      <c r="K54" s="234"/>
      <c r="L54" s="234"/>
      <c r="O54" s="235"/>
      <c r="P54" s="235"/>
      <c r="Q54" s="214"/>
      <c r="R54" s="233"/>
      <c r="S54" s="283"/>
      <c r="T54" s="283"/>
      <c r="U54" s="233"/>
      <c r="V54" s="284"/>
      <c r="W54" s="210"/>
      <c r="AA54" s="234"/>
      <c r="AB54" s="234"/>
    </row>
    <row r="55" spans="5:28" ht="11.25" customHeight="1" x14ac:dyDescent="0.2">
      <c r="E55" s="282"/>
      <c r="F55" s="282"/>
      <c r="G55" s="234"/>
      <c r="K55" s="234"/>
      <c r="L55" s="234"/>
      <c r="O55" s="235"/>
      <c r="P55" s="235"/>
      <c r="Q55" s="214"/>
      <c r="R55" s="233"/>
      <c r="S55" s="283"/>
      <c r="T55" s="283"/>
      <c r="U55" s="233"/>
      <c r="V55" s="284"/>
      <c r="W55" s="210"/>
      <c r="AA55" s="234"/>
      <c r="AB55" s="234"/>
    </row>
    <row r="56" spans="5:28" ht="11.25" customHeight="1" x14ac:dyDescent="0.2">
      <c r="E56" s="282"/>
      <c r="F56" s="282"/>
      <c r="G56" s="234"/>
      <c r="K56" s="234"/>
      <c r="L56" s="234"/>
      <c r="O56" s="235"/>
      <c r="P56" s="235"/>
      <c r="Q56" s="214"/>
      <c r="R56" s="233"/>
      <c r="S56" s="283"/>
      <c r="T56" s="283"/>
      <c r="U56" s="233"/>
      <c r="V56" s="284"/>
      <c r="W56" s="210"/>
      <c r="AA56" s="234"/>
      <c r="AB56" s="234"/>
    </row>
    <row r="57" spans="5:28" ht="11.25" customHeight="1" x14ac:dyDescent="0.2">
      <c r="E57" s="282"/>
      <c r="F57" s="282"/>
      <c r="G57" s="234"/>
      <c r="K57" s="234"/>
      <c r="L57" s="234"/>
      <c r="O57" s="235"/>
      <c r="P57" s="235"/>
      <c r="Q57" s="214"/>
      <c r="R57" s="233"/>
      <c r="S57" s="283"/>
      <c r="T57" s="283"/>
      <c r="U57" s="233"/>
      <c r="V57" s="284"/>
      <c r="W57" s="210"/>
      <c r="AA57" s="234"/>
      <c r="AB57" s="234"/>
    </row>
    <row r="58" spans="5:28" ht="11.25" customHeight="1" x14ac:dyDescent="0.2">
      <c r="E58" s="282"/>
      <c r="F58" s="282"/>
      <c r="G58" s="234"/>
      <c r="K58" s="234"/>
      <c r="L58" s="234"/>
      <c r="O58" s="235"/>
      <c r="P58" s="235"/>
      <c r="Q58" s="214"/>
      <c r="R58" s="233"/>
      <c r="S58" s="283"/>
      <c r="T58" s="283"/>
      <c r="U58" s="233"/>
      <c r="V58" s="284"/>
      <c r="W58" s="210"/>
      <c r="AA58" s="234"/>
      <c r="AB58" s="234"/>
    </row>
    <row r="59" spans="5:28" ht="11.25" customHeight="1" x14ac:dyDescent="0.2">
      <c r="E59" s="282"/>
      <c r="F59" s="282"/>
      <c r="G59" s="234"/>
      <c r="K59" s="234"/>
      <c r="L59" s="234"/>
      <c r="O59" s="235"/>
      <c r="P59" s="235"/>
      <c r="Q59" s="214"/>
      <c r="R59" s="233"/>
      <c r="S59" s="283"/>
      <c r="T59" s="283"/>
      <c r="U59" s="233"/>
      <c r="V59" s="284"/>
      <c r="W59" s="210"/>
      <c r="AA59" s="234"/>
      <c r="AB59" s="234"/>
    </row>
    <row r="60" spans="5:28" ht="11.25" customHeight="1" x14ac:dyDescent="0.2">
      <c r="E60" s="282"/>
      <c r="F60" s="282"/>
      <c r="G60" s="234"/>
      <c r="K60" s="234"/>
      <c r="L60" s="234"/>
      <c r="O60" s="235"/>
      <c r="P60" s="235"/>
      <c r="Q60" s="214"/>
      <c r="R60" s="233"/>
      <c r="S60" s="283"/>
      <c r="T60" s="283"/>
      <c r="U60" s="233"/>
      <c r="V60" s="284"/>
      <c r="W60" s="210"/>
      <c r="AA60" s="234"/>
      <c r="AB60" s="234"/>
    </row>
    <row r="61" spans="5:28" ht="11.25" customHeight="1" x14ac:dyDescent="0.2">
      <c r="E61" s="282"/>
      <c r="F61" s="282"/>
      <c r="G61" s="234"/>
      <c r="K61" s="234"/>
      <c r="L61" s="234"/>
      <c r="O61" s="235"/>
      <c r="P61" s="235"/>
      <c r="Q61" s="214"/>
      <c r="R61" s="233"/>
      <c r="S61" s="283"/>
      <c r="T61" s="283"/>
      <c r="U61" s="233"/>
      <c r="V61" s="284"/>
      <c r="W61" s="210"/>
      <c r="AA61" s="234"/>
      <c r="AB61" s="234"/>
    </row>
    <row r="62" spans="5:28" ht="11.25" customHeight="1" x14ac:dyDescent="0.2">
      <c r="E62" s="282"/>
      <c r="F62" s="282"/>
      <c r="G62" s="234"/>
      <c r="K62" s="234"/>
      <c r="L62" s="234"/>
      <c r="O62" s="235"/>
      <c r="P62" s="235"/>
      <c r="Q62" s="214"/>
      <c r="R62" s="233"/>
      <c r="S62" s="283"/>
      <c r="T62" s="283"/>
      <c r="U62" s="233"/>
      <c r="V62" s="284"/>
      <c r="W62" s="210"/>
      <c r="AA62" s="234"/>
      <c r="AB62" s="234"/>
    </row>
    <row r="63" spans="5:28" ht="11.25" customHeight="1" x14ac:dyDescent="0.2">
      <c r="E63" s="282"/>
      <c r="F63" s="282"/>
      <c r="G63" s="234"/>
      <c r="K63" s="234"/>
      <c r="L63" s="234"/>
      <c r="O63" s="235"/>
      <c r="P63" s="235"/>
      <c r="Q63" s="214"/>
      <c r="R63" s="233"/>
      <c r="S63" s="283"/>
      <c r="T63" s="283"/>
      <c r="U63" s="233"/>
      <c r="V63" s="284"/>
      <c r="W63" s="210"/>
      <c r="AA63" s="234"/>
      <c r="AB63" s="234"/>
    </row>
    <row r="64" spans="5:28" ht="11.25" customHeight="1" x14ac:dyDescent="0.2">
      <c r="E64" s="282"/>
      <c r="F64" s="282"/>
      <c r="G64" s="234"/>
      <c r="K64" s="234"/>
      <c r="L64" s="234"/>
      <c r="O64" s="235"/>
      <c r="P64" s="235"/>
      <c r="Q64" s="214"/>
      <c r="R64" s="233"/>
      <c r="S64" s="283"/>
      <c r="T64" s="283"/>
      <c r="U64" s="233"/>
      <c r="V64" s="284"/>
      <c r="W64" s="210"/>
      <c r="AA64" s="234"/>
      <c r="AB64" s="234"/>
    </row>
    <row r="65" spans="5:28" ht="11.25" customHeight="1" x14ac:dyDescent="0.2">
      <c r="E65" s="282"/>
      <c r="F65" s="282"/>
      <c r="G65" s="234"/>
      <c r="K65" s="234"/>
      <c r="L65" s="234"/>
      <c r="O65" s="235"/>
      <c r="P65" s="235"/>
      <c r="Q65" s="214"/>
      <c r="R65" s="233"/>
      <c r="S65" s="283"/>
      <c r="T65" s="283"/>
      <c r="U65" s="233"/>
      <c r="V65" s="284"/>
      <c r="W65" s="210"/>
      <c r="AA65" s="234"/>
      <c r="AB65" s="234"/>
    </row>
    <row r="66" spans="5:28" ht="11.25" customHeight="1" x14ac:dyDescent="0.2">
      <c r="E66" s="282"/>
      <c r="F66" s="282"/>
      <c r="G66" s="234"/>
      <c r="K66" s="234"/>
      <c r="L66" s="234"/>
      <c r="O66" s="235"/>
      <c r="P66" s="235"/>
      <c r="Q66" s="214"/>
      <c r="R66" s="233"/>
      <c r="S66" s="283"/>
      <c r="T66" s="283"/>
      <c r="U66" s="233"/>
      <c r="V66" s="284"/>
      <c r="W66" s="210"/>
      <c r="AA66" s="234"/>
      <c r="AB66" s="234"/>
    </row>
    <row r="67" spans="5:28" ht="11.25" customHeight="1" x14ac:dyDescent="0.2">
      <c r="E67" s="282"/>
      <c r="F67" s="282"/>
      <c r="G67" s="234"/>
      <c r="K67" s="234"/>
      <c r="L67" s="234"/>
      <c r="O67" s="235"/>
      <c r="P67" s="235"/>
      <c r="Q67" s="214"/>
      <c r="R67" s="233"/>
      <c r="S67" s="283"/>
      <c r="T67" s="283"/>
      <c r="U67" s="233"/>
      <c r="V67" s="284"/>
      <c r="W67" s="210"/>
      <c r="AA67" s="234"/>
      <c r="AB67" s="234"/>
    </row>
    <row r="68" spans="5:28" ht="11.25" customHeight="1" x14ac:dyDescent="0.2">
      <c r="E68" s="282"/>
      <c r="F68" s="282"/>
      <c r="G68" s="234"/>
      <c r="K68" s="234"/>
      <c r="L68" s="234"/>
      <c r="O68" s="235"/>
      <c r="P68" s="235"/>
      <c r="Q68" s="214"/>
      <c r="R68" s="233"/>
      <c r="S68" s="283"/>
      <c r="T68" s="283"/>
      <c r="U68" s="233"/>
      <c r="V68" s="284"/>
      <c r="W68" s="210"/>
      <c r="AA68" s="234"/>
      <c r="AB68" s="234"/>
    </row>
    <row r="69" spans="5:28" ht="11.25" customHeight="1" x14ac:dyDescent="0.2">
      <c r="E69" s="282"/>
      <c r="F69" s="282"/>
      <c r="G69" s="234"/>
      <c r="K69" s="234"/>
      <c r="L69" s="234"/>
      <c r="O69" s="235"/>
      <c r="P69" s="235"/>
      <c r="Q69" s="214"/>
      <c r="R69" s="233"/>
      <c r="S69" s="283"/>
      <c r="T69" s="283"/>
      <c r="U69" s="233"/>
      <c r="V69" s="284"/>
      <c r="W69" s="210"/>
      <c r="AA69" s="234"/>
      <c r="AB69" s="234"/>
    </row>
    <row r="70" spans="5:28" ht="11.25" customHeight="1" x14ac:dyDescent="0.2">
      <c r="E70" s="282"/>
      <c r="F70" s="282"/>
      <c r="G70" s="234"/>
      <c r="K70" s="234"/>
      <c r="L70" s="234"/>
      <c r="O70" s="235"/>
      <c r="P70" s="235"/>
      <c r="Q70" s="214"/>
      <c r="R70" s="233"/>
      <c r="S70" s="283"/>
      <c r="T70" s="283"/>
      <c r="U70" s="233"/>
      <c r="V70" s="284"/>
      <c r="W70" s="210"/>
      <c r="AA70" s="234"/>
      <c r="AB70" s="234"/>
    </row>
    <row r="71" spans="5:28" ht="11.25" customHeight="1" x14ac:dyDescent="0.2">
      <c r="E71" s="282"/>
      <c r="F71" s="282"/>
      <c r="G71" s="234"/>
      <c r="K71" s="234"/>
      <c r="L71" s="234"/>
      <c r="O71" s="235"/>
      <c r="P71" s="235"/>
      <c r="Q71" s="214"/>
      <c r="R71" s="233"/>
      <c r="S71" s="283"/>
      <c r="T71" s="283"/>
      <c r="U71" s="233"/>
      <c r="V71" s="284"/>
      <c r="W71" s="210"/>
      <c r="AA71" s="234"/>
      <c r="AB71" s="234"/>
    </row>
    <row r="72" spans="5:28" ht="11.25" customHeight="1" x14ac:dyDescent="0.2">
      <c r="E72" s="282"/>
      <c r="F72" s="282"/>
      <c r="G72" s="234"/>
      <c r="K72" s="234"/>
      <c r="L72" s="234"/>
      <c r="O72" s="235"/>
      <c r="P72" s="235"/>
      <c r="Q72" s="214"/>
      <c r="R72" s="233"/>
      <c r="S72" s="283"/>
      <c r="T72" s="283"/>
      <c r="U72" s="233"/>
      <c r="V72" s="284"/>
      <c r="W72" s="210"/>
      <c r="AA72" s="234"/>
      <c r="AB72" s="234"/>
    </row>
    <row r="73" spans="5:28" ht="11.25" customHeight="1" x14ac:dyDescent="0.2">
      <c r="E73" s="282"/>
      <c r="F73" s="282"/>
      <c r="G73" s="234"/>
      <c r="K73" s="234"/>
      <c r="L73" s="234"/>
      <c r="O73" s="235"/>
      <c r="P73" s="235"/>
      <c r="Q73" s="214"/>
      <c r="R73" s="233"/>
      <c r="S73" s="283"/>
      <c r="T73" s="283"/>
      <c r="U73" s="233"/>
      <c r="V73" s="284"/>
      <c r="W73" s="210"/>
      <c r="AA73" s="234"/>
      <c r="AB73" s="234"/>
    </row>
    <row r="74" spans="5:28" ht="11.25" customHeight="1" x14ac:dyDescent="0.2">
      <c r="E74" s="282"/>
      <c r="F74" s="282"/>
      <c r="G74" s="234"/>
      <c r="K74" s="234"/>
      <c r="L74" s="234"/>
      <c r="O74" s="235"/>
      <c r="P74" s="235"/>
      <c r="Q74" s="214"/>
      <c r="R74" s="233"/>
      <c r="S74" s="283"/>
      <c r="T74" s="283"/>
      <c r="U74" s="233"/>
      <c r="V74" s="284"/>
      <c r="W74" s="210"/>
      <c r="AA74" s="234"/>
      <c r="AB74" s="234"/>
    </row>
    <row r="75" spans="5:28" ht="11.25" customHeight="1" x14ac:dyDescent="0.2">
      <c r="E75" s="282"/>
      <c r="F75" s="282"/>
      <c r="G75" s="234"/>
      <c r="K75" s="234"/>
      <c r="L75" s="234"/>
      <c r="O75" s="235"/>
      <c r="P75" s="235"/>
      <c r="Q75" s="214"/>
      <c r="R75" s="233"/>
      <c r="S75" s="283"/>
      <c r="T75" s="283"/>
      <c r="U75" s="233"/>
      <c r="V75" s="284"/>
      <c r="W75" s="210"/>
      <c r="AA75" s="234"/>
      <c r="AB75" s="234"/>
    </row>
    <row r="76" spans="5:28" ht="11.25" customHeight="1" x14ac:dyDescent="0.2">
      <c r="E76" s="282"/>
      <c r="F76" s="282"/>
      <c r="G76" s="234"/>
      <c r="K76" s="234"/>
      <c r="L76" s="234"/>
      <c r="O76" s="235"/>
      <c r="P76" s="235"/>
      <c r="Q76" s="214"/>
      <c r="R76" s="233"/>
      <c r="S76" s="283"/>
      <c r="T76" s="283"/>
      <c r="U76" s="233"/>
      <c r="V76" s="284"/>
      <c r="W76" s="210"/>
      <c r="AA76" s="234"/>
      <c r="AB76" s="234"/>
    </row>
    <row r="77" spans="5:28" ht="11.25" customHeight="1" x14ac:dyDescent="0.2">
      <c r="E77" s="282"/>
      <c r="F77" s="282"/>
      <c r="G77" s="234"/>
      <c r="K77" s="234"/>
      <c r="L77" s="234"/>
      <c r="O77" s="235"/>
      <c r="P77" s="235"/>
      <c r="Q77" s="214"/>
      <c r="R77" s="233"/>
      <c r="S77" s="283"/>
      <c r="T77" s="283"/>
      <c r="U77" s="233"/>
      <c r="V77" s="284"/>
      <c r="W77" s="210"/>
      <c r="AA77" s="234"/>
      <c r="AB77" s="234"/>
    </row>
    <row r="78" spans="5:28" ht="11.25" customHeight="1" x14ac:dyDescent="0.2">
      <c r="E78" s="282"/>
      <c r="F78" s="282"/>
      <c r="G78" s="234"/>
      <c r="K78" s="234"/>
      <c r="L78" s="234"/>
      <c r="O78" s="235"/>
      <c r="P78" s="235"/>
      <c r="Q78" s="214"/>
      <c r="R78" s="233"/>
      <c r="S78" s="283"/>
      <c r="T78" s="283"/>
      <c r="U78" s="233"/>
      <c r="V78" s="284"/>
      <c r="W78" s="210"/>
      <c r="AA78" s="234"/>
      <c r="AB78" s="234"/>
    </row>
    <row r="79" spans="5:28" ht="11.25" customHeight="1" x14ac:dyDescent="0.2">
      <c r="E79" s="282"/>
      <c r="F79" s="282"/>
      <c r="G79" s="234"/>
      <c r="K79" s="234"/>
      <c r="L79" s="234"/>
      <c r="O79" s="235"/>
      <c r="P79" s="235"/>
      <c r="Q79" s="214"/>
      <c r="R79" s="233"/>
      <c r="S79" s="283"/>
      <c r="T79" s="283"/>
      <c r="U79" s="233"/>
      <c r="V79" s="284"/>
      <c r="W79" s="210"/>
      <c r="AA79" s="234"/>
      <c r="AB79" s="234"/>
    </row>
    <row r="80" spans="5:28" ht="11.25" customHeight="1" x14ac:dyDescent="0.2">
      <c r="E80" s="282"/>
      <c r="F80" s="282"/>
      <c r="G80" s="234"/>
      <c r="K80" s="234"/>
      <c r="L80" s="234"/>
      <c r="O80" s="235"/>
      <c r="P80" s="235"/>
      <c r="Q80" s="214"/>
      <c r="R80" s="233"/>
      <c r="S80" s="283"/>
      <c r="T80" s="283"/>
      <c r="U80" s="233"/>
      <c r="V80" s="284"/>
      <c r="W80" s="210"/>
      <c r="AA80" s="234"/>
      <c r="AB80" s="234"/>
    </row>
    <row r="81" spans="5:28" ht="11.25" customHeight="1" x14ac:dyDescent="0.2">
      <c r="E81" s="282"/>
      <c r="F81" s="282"/>
      <c r="G81" s="234"/>
      <c r="K81" s="234"/>
      <c r="L81" s="234"/>
      <c r="O81" s="235"/>
      <c r="P81" s="235"/>
      <c r="Q81" s="214"/>
      <c r="R81" s="233"/>
      <c r="S81" s="283"/>
      <c r="T81" s="283"/>
      <c r="U81" s="233"/>
      <c r="V81" s="284"/>
      <c r="W81" s="210"/>
      <c r="AA81" s="234"/>
      <c r="AB81" s="234"/>
    </row>
    <row r="82" spans="5:28" ht="11.25" customHeight="1" x14ac:dyDescent="0.2">
      <c r="E82" s="282"/>
      <c r="F82" s="282"/>
      <c r="G82" s="234"/>
      <c r="K82" s="234"/>
      <c r="L82" s="234"/>
      <c r="O82" s="235"/>
      <c r="P82" s="235"/>
      <c r="Q82" s="214"/>
      <c r="R82" s="233"/>
      <c r="S82" s="283"/>
      <c r="T82" s="283"/>
      <c r="U82" s="233"/>
      <c r="V82" s="284"/>
      <c r="W82" s="210"/>
      <c r="AA82" s="234"/>
      <c r="AB82" s="234"/>
    </row>
    <row r="83" spans="5:28" ht="11.25" customHeight="1" x14ac:dyDescent="0.2">
      <c r="E83" s="282"/>
      <c r="F83" s="282"/>
      <c r="G83" s="234"/>
      <c r="K83" s="234"/>
      <c r="L83" s="234"/>
      <c r="O83" s="235"/>
      <c r="P83" s="235"/>
      <c r="Q83" s="214"/>
      <c r="R83" s="233"/>
      <c r="S83" s="283"/>
      <c r="T83" s="283"/>
      <c r="U83" s="233"/>
      <c r="V83" s="284"/>
      <c r="W83" s="210"/>
      <c r="AA83" s="234"/>
      <c r="AB83" s="234"/>
    </row>
    <row r="84" spans="5:28" ht="11.25" customHeight="1" x14ac:dyDescent="0.2">
      <c r="E84" s="282"/>
      <c r="F84" s="282"/>
      <c r="G84" s="234"/>
      <c r="K84" s="234"/>
      <c r="L84" s="234"/>
      <c r="O84" s="235"/>
      <c r="P84" s="235"/>
      <c r="Q84" s="214"/>
      <c r="R84" s="233"/>
      <c r="S84" s="283"/>
      <c r="T84" s="283"/>
      <c r="U84" s="233"/>
      <c r="V84" s="284"/>
      <c r="W84" s="210"/>
      <c r="AA84" s="234"/>
      <c r="AB84" s="234"/>
    </row>
    <row r="85" spans="5:28" ht="11.25" customHeight="1" x14ac:dyDescent="0.2">
      <c r="E85" s="282"/>
      <c r="F85" s="282"/>
      <c r="G85" s="234"/>
      <c r="K85" s="234"/>
      <c r="L85" s="234"/>
      <c r="O85" s="235"/>
      <c r="P85" s="235"/>
      <c r="Q85" s="214"/>
      <c r="R85" s="233"/>
      <c r="S85" s="283"/>
      <c r="T85" s="283"/>
      <c r="U85" s="233"/>
      <c r="V85" s="284"/>
      <c r="W85" s="210"/>
      <c r="AA85" s="234"/>
      <c r="AB85" s="234"/>
    </row>
    <row r="86" spans="5:28" ht="11.25" customHeight="1" x14ac:dyDescent="0.2">
      <c r="E86" s="282"/>
      <c r="F86" s="282"/>
      <c r="G86" s="234"/>
      <c r="K86" s="234"/>
      <c r="L86" s="234"/>
      <c r="O86" s="235"/>
      <c r="P86" s="235"/>
      <c r="Q86" s="214"/>
      <c r="R86" s="233"/>
      <c r="S86" s="283"/>
      <c r="T86" s="283"/>
      <c r="U86" s="233"/>
      <c r="V86" s="284"/>
      <c r="W86" s="210"/>
      <c r="AA86" s="234"/>
      <c r="AB86" s="234"/>
    </row>
    <row r="87" spans="5:28" ht="11.25" customHeight="1" x14ac:dyDescent="0.2">
      <c r="E87" s="282"/>
      <c r="F87" s="282"/>
      <c r="G87" s="234"/>
      <c r="K87" s="234"/>
      <c r="L87" s="234"/>
      <c r="O87" s="235"/>
      <c r="P87" s="235"/>
      <c r="Q87" s="214"/>
      <c r="R87" s="233"/>
      <c r="S87" s="283"/>
      <c r="T87" s="283"/>
      <c r="U87" s="233"/>
      <c r="V87" s="284"/>
      <c r="W87" s="210"/>
      <c r="AA87" s="234"/>
      <c r="AB87" s="234"/>
    </row>
    <row r="88" spans="5:28" ht="11.25" customHeight="1" x14ac:dyDescent="0.2">
      <c r="E88" s="282"/>
      <c r="F88" s="282"/>
      <c r="G88" s="234"/>
      <c r="K88" s="234"/>
      <c r="L88" s="234"/>
      <c r="O88" s="235"/>
      <c r="P88" s="235"/>
      <c r="Q88" s="214"/>
      <c r="R88" s="233"/>
      <c r="S88" s="283"/>
      <c r="T88" s="283"/>
      <c r="U88" s="233"/>
      <c r="V88" s="284"/>
      <c r="W88" s="210"/>
      <c r="AA88" s="234"/>
      <c r="AB88" s="234"/>
    </row>
    <row r="89" spans="5:28" ht="11.25" customHeight="1" x14ac:dyDescent="0.2">
      <c r="E89" s="282"/>
      <c r="F89" s="282"/>
      <c r="G89" s="234"/>
      <c r="K89" s="234"/>
      <c r="L89" s="234"/>
      <c r="O89" s="235"/>
      <c r="P89" s="235"/>
      <c r="Q89" s="214"/>
      <c r="R89" s="233"/>
      <c r="S89" s="283"/>
      <c r="T89" s="283"/>
      <c r="U89" s="233"/>
      <c r="V89" s="284"/>
      <c r="W89" s="210"/>
      <c r="AA89" s="234"/>
      <c r="AB89" s="234"/>
    </row>
    <row r="90" spans="5:28" ht="11.25" customHeight="1" x14ac:dyDescent="0.2">
      <c r="E90" s="282"/>
      <c r="F90" s="282"/>
      <c r="G90" s="234"/>
      <c r="K90" s="234"/>
      <c r="L90" s="234"/>
      <c r="O90" s="235"/>
      <c r="P90" s="235"/>
      <c r="Q90" s="214"/>
      <c r="R90" s="233"/>
      <c r="S90" s="283"/>
      <c r="T90" s="283"/>
      <c r="U90" s="233"/>
      <c r="V90" s="284"/>
      <c r="W90" s="210"/>
      <c r="AA90" s="234"/>
      <c r="AB90" s="234"/>
    </row>
    <row r="91" spans="5:28" ht="11.25" customHeight="1" x14ac:dyDescent="0.2">
      <c r="E91" s="282"/>
      <c r="F91" s="282"/>
      <c r="G91" s="234"/>
      <c r="K91" s="234"/>
      <c r="L91" s="234"/>
      <c r="O91" s="235"/>
      <c r="P91" s="235"/>
      <c r="Q91" s="214"/>
      <c r="R91" s="233"/>
      <c r="S91" s="283"/>
      <c r="T91" s="283"/>
      <c r="U91" s="233"/>
      <c r="V91" s="284"/>
      <c r="W91" s="210"/>
      <c r="AA91" s="234"/>
      <c r="AB91" s="234"/>
    </row>
    <row r="92" spans="5:28" ht="11.25" customHeight="1" x14ac:dyDescent="0.2">
      <c r="E92" s="282"/>
      <c r="F92" s="282"/>
      <c r="G92" s="234"/>
      <c r="K92" s="234"/>
      <c r="L92" s="234"/>
      <c r="O92" s="235"/>
      <c r="P92" s="235"/>
      <c r="Q92" s="214"/>
      <c r="R92" s="233"/>
      <c r="S92" s="283"/>
      <c r="T92" s="283"/>
      <c r="U92" s="233"/>
      <c r="V92" s="284"/>
      <c r="W92" s="210"/>
      <c r="AA92" s="234"/>
      <c r="AB92" s="234"/>
    </row>
    <row r="93" spans="5:28" ht="11.25" customHeight="1" x14ac:dyDescent="0.2">
      <c r="E93" s="282"/>
      <c r="F93" s="282"/>
      <c r="G93" s="234"/>
      <c r="K93" s="234"/>
      <c r="L93" s="234"/>
      <c r="O93" s="235"/>
      <c r="P93" s="235"/>
      <c r="Q93" s="214"/>
      <c r="R93" s="233"/>
      <c r="S93" s="283"/>
      <c r="T93" s="283"/>
      <c r="U93" s="233"/>
      <c r="V93" s="284"/>
      <c r="W93" s="210"/>
      <c r="AA93" s="234"/>
      <c r="AB93" s="234"/>
    </row>
    <row r="94" spans="5:28" ht="11.25" customHeight="1" x14ac:dyDescent="0.2">
      <c r="E94" s="282"/>
      <c r="F94" s="282"/>
      <c r="G94" s="234"/>
      <c r="K94" s="234"/>
      <c r="L94" s="234"/>
      <c r="O94" s="235"/>
      <c r="P94" s="235"/>
      <c r="Q94" s="214"/>
      <c r="R94" s="233"/>
      <c r="S94" s="283"/>
      <c r="T94" s="283"/>
      <c r="U94" s="233"/>
      <c r="V94" s="284"/>
      <c r="W94" s="210"/>
      <c r="AA94" s="234"/>
      <c r="AB94" s="234"/>
    </row>
    <row r="95" spans="5:28" ht="11.25" customHeight="1" x14ac:dyDescent="0.2">
      <c r="E95" s="282"/>
      <c r="F95" s="282"/>
      <c r="G95" s="234"/>
      <c r="K95" s="234"/>
      <c r="L95" s="234"/>
      <c r="O95" s="235"/>
      <c r="P95" s="235"/>
      <c r="Q95" s="214"/>
      <c r="R95" s="233"/>
      <c r="S95" s="283"/>
      <c r="T95" s="283"/>
      <c r="U95" s="233"/>
      <c r="V95" s="284"/>
      <c r="W95" s="210"/>
      <c r="AA95" s="234"/>
      <c r="AB95" s="234"/>
    </row>
    <row r="96" spans="5:28" ht="11.25" customHeight="1" x14ac:dyDescent="0.2">
      <c r="E96" s="282"/>
      <c r="F96" s="282"/>
      <c r="G96" s="234"/>
      <c r="K96" s="234"/>
      <c r="L96" s="234"/>
      <c r="O96" s="235"/>
      <c r="P96" s="235"/>
      <c r="Q96" s="214"/>
      <c r="R96" s="233"/>
      <c r="S96" s="283"/>
      <c r="T96" s="283"/>
      <c r="U96" s="233"/>
      <c r="V96" s="284"/>
      <c r="W96" s="210"/>
      <c r="AA96" s="234"/>
      <c r="AB96" s="234"/>
    </row>
    <row r="97" spans="5:28" ht="11.25" customHeight="1" x14ac:dyDescent="0.2">
      <c r="E97" s="282"/>
      <c r="F97" s="282"/>
      <c r="G97" s="234"/>
      <c r="K97" s="234"/>
      <c r="L97" s="234"/>
      <c r="O97" s="235"/>
      <c r="P97" s="235"/>
      <c r="Q97" s="214"/>
      <c r="R97" s="233"/>
      <c r="S97" s="283"/>
      <c r="T97" s="283"/>
      <c r="U97" s="233"/>
      <c r="V97" s="284"/>
      <c r="W97" s="210"/>
      <c r="AA97" s="234"/>
      <c r="AB97" s="234"/>
    </row>
    <row r="98" spans="5:28" ht="11.25" customHeight="1" x14ac:dyDescent="0.2">
      <c r="E98" s="282"/>
      <c r="F98" s="282"/>
      <c r="G98" s="234"/>
      <c r="K98" s="234"/>
      <c r="L98" s="234"/>
      <c r="O98" s="235"/>
      <c r="P98" s="235"/>
      <c r="Q98" s="214"/>
      <c r="R98" s="233"/>
      <c r="S98" s="283"/>
      <c r="T98" s="283"/>
      <c r="U98" s="233"/>
      <c r="V98" s="284"/>
      <c r="W98" s="210"/>
      <c r="AA98" s="234"/>
      <c r="AB98" s="234"/>
    </row>
    <row r="99" spans="5:28" ht="11.25" customHeight="1" x14ac:dyDescent="0.2">
      <c r="E99" s="282"/>
      <c r="F99" s="282"/>
      <c r="G99" s="234"/>
      <c r="K99" s="234"/>
      <c r="L99" s="234"/>
      <c r="O99" s="235"/>
      <c r="P99" s="235"/>
      <c r="Q99" s="214"/>
      <c r="R99" s="233"/>
      <c r="S99" s="283"/>
      <c r="T99" s="283"/>
      <c r="U99" s="233"/>
      <c r="V99" s="284"/>
      <c r="W99" s="210"/>
      <c r="AA99" s="234"/>
      <c r="AB99" s="234"/>
    </row>
    <row r="100" spans="5:28" ht="11.25" customHeight="1" x14ac:dyDescent="0.2">
      <c r="E100" s="282"/>
      <c r="F100" s="282"/>
      <c r="G100" s="234"/>
      <c r="K100" s="234"/>
      <c r="L100" s="234"/>
      <c r="O100" s="235"/>
      <c r="P100" s="235"/>
      <c r="Q100" s="214"/>
      <c r="R100" s="233"/>
      <c r="S100" s="283"/>
      <c r="T100" s="283"/>
      <c r="U100" s="233"/>
      <c r="V100" s="284"/>
      <c r="W100" s="210"/>
      <c r="AA100" s="234"/>
      <c r="AB100" s="234"/>
    </row>
    <row r="101" spans="5:28" ht="11.25" customHeight="1" x14ac:dyDescent="0.2">
      <c r="E101" s="282"/>
      <c r="F101" s="282"/>
      <c r="G101" s="234"/>
      <c r="K101" s="234"/>
      <c r="L101" s="234"/>
      <c r="O101" s="235"/>
      <c r="P101" s="235"/>
      <c r="Q101" s="214"/>
      <c r="R101" s="233"/>
      <c r="S101" s="283"/>
      <c r="T101" s="283"/>
      <c r="U101" s="233"/>
      <c r="V101" s="284"/>
      <c r="W101" s="210"/>
      <c r="AA101" s="234"/>
      <c r="AB101" s="234"/>
    </row>
    <row r="102" spans="5:28" ht="11.25" customHeight="1" x14ac:dyDescent="0.2">
      <c r="E102" s="282"/>
      <c r="F102" s="282"/>
      <c r="G102" s="234"/>
      <c r="K102" s="234"/>
      <c r="L102" s="234"/>
      <c r="O102" s="235"/>
      <c r="P102" s="235"/>
      <c r="Q102" s="214"/>
      <c r="R102" s="233"/>
      <c r="S102" s="283"/>
      <c r="T102" s="283"/>
      <c r="U102" s="233"/>
      <c r="V102" s="284"/>
      <c r="W102" s="210"/>
      <c r="AA102" s="234"/>
      <c r="AB102" s="234"/>
    </row>
    <row r="103" spans="5:28" ht="11.25" customHeight="1" x14ac:dyDescent="0.2">
      <c r="E103" s="282"/>
      <c r="F103" s="282"/>
      <c r="G103" s="234"/>
      <c r="K103" s="234"/>
      <c r="L103" s="234"/>
      <c r="O103" s="235"/>
      <c r="P103" s="235"/>
      <c r="Q103" s="214"/>
      <c r="R103" s="233"/>
      <c r="S103" s="283"/>
      <c r="T103" s="283"/>
      <c r="U103" s="233"/>
      <c r="V103" s="284"/>
      <c r="W103" s="210"/>
      <c r="AA103" s="234"/>
      <c r="AB103" s="234"/>
    </row>
    <row r="104" spans="5:28" ht="11.25" customHeight="1" x14ac:dyDescent="0.2">
      <c r="E104" s="282"/>
      <c r="F104" s="282"/>
      <c r="G104" s="234"/>
      <c r="K104" s="234"/>
      <c r="L104" s="234"/>
      <c r="O104" s="235"/>
      <c r="P104" s="235"/>
      <c r="Q104" s="214"/>
      <c r="R104" s="233"/>
      <c r="S104" s="283"/>
      <c r="T104" s="283"/>
      <c r="U104" s="233"/>
      <c r="V104" s="284"/>
      <c r="W104" s="210"/>
      <c r="AA104" s="234"/>
      <c r="AB104" s="234"/>
    </row>
    <row r="105" spans="5:28" ht="11.25" customHeight="1" x14ac:dyDescent="0.2">
      <c r="E105" s="282"/>
      <c r="F105" s="282"/>
      <c r="G105" s="234"/>
      <c r="K105" s="234"/>
      <c r="L105" s="234"/>
      <c r="O105" s="235"/>
      <c r="P105" s="235"/>
      <c r="Q105" s="214"/>
      <c r="R105" s="233"/>
      <c r="S105" s="283"/>
      <c r="T105" s="283"/>
      <c r="U105" s="233"/>
      <c r="V105" s="284"/>
      <c r="W105" s="210"/>
      <c r="AA105" s="234"/>
      <c r="AB105" s="234"/>
    </row>
    <row r="106" spans="5:28" ht="11.25" customHeight="1" x14ac:dyDescent="0.2">
      <c r="E106" s="282"/>
      <c r="F106" s="282"/>
      <c r="G106" s="234"/>
      <c r="K106" s="234"/>
      <c r="L106" s="234"/>
      <c r="O106" s="235"/>
      <c r="P106" s="235"/>
      <c r="Q106" s="214"/>
      <c r="R106" s="233"/>
      <c r="S106" s="283"/>
      <c r="T106" s="283"/>
      <c r="U106" s="233"/>
      <c r="V106" s="284"/>
      <c r="W106" s="210"/>
      <c r="AA106" s="234"/>
      <c r="AB106" s="234"/>
    </row>
    <row r="107" spans="5:28" ht="11.25" customHeight="1" x14ac:dyDescent="0.2">
      <c r="E107" s="282"/>
      <c r="F107" s="282"/>
      <c r="G107" s="234"/>
      <c r="K107" s="234"/>
      <c r="L107" s="234"/>
      <c r="O107" s="235"/>
      <c r="P107" s="235"/>
      <c r="Q107" s="214"/>
      <c r="R107" s="233"/>
      <c r="S107" s="283"/>
      <c r="T107" s="283"/>
      <c r="U107" s="233"/>
      <c r="V107" s="284"/>
      <c r="W107" s="210"/>
      <c r="AA107" s="234"/>
      <c r="AB107" s="234"/>
    </row>
    <row r="108" spans="5:28" ht="11.25" customHeight="1" x14ac:dyDescent="0.2">
      <c r="E108" s="282"/>
      <c r="F108" s="282"/>
      <c r="G108" s="234"/>
      <c r="K108" s="234"/>
      <c r="L108" s="234"/>
      <c r="O108" s="235"/>
      <c r="P108" s="235"/>
      <c r="Q108" s="214"/>
      <c r="R108" s="233"/>
      <c r="S108" s="283"/>
      <c r="T108" s="283"/>
      <c r="U108" s="233"/>
      <c r="V108" s="284"/>
      <c r="W108" s="210"/>
      <c r="AA108" s="234"/>
      <c r="AB108" s="234"/>
    </row>
    <row r="109" spans="5:28" ht="11.25" customHeight="1" x14ac:dyDescent="0.2">
      <c r="E109" s="282"/>
      <c r="F109" s="282"/>
      <c r="G109" s="234"/>
      <c r="K109" s="234"/>
      <c r="L109" s="234"/>
      <c r="O109" s="235"/>
      <c r="P109" s="235"/>
      <c r="Q109" s="214"/>
      <c r="R109" s="233"/>
      <c r="S109" s="283"/>
      <c r="T109" s="283"/>
      <c r="U109" s="233"/>
      <c r="V109" s="284"/>
      <c r="W109" s="210"/>
      <c r="AA109" s="234"/>
      <c r="AB109" s="234"/>
    </row>
    <row r="110" spans="5:28" ht="11.25" customHeight="1" x14ac:dyDescent="0.2">
      <c r="E110" s="282"/>
      <c r="F110" s="282"/>
      <c r="G110" s="234"/>
      <c r="K110" s="234"/>
      <c r="L110" s="234"/>
      <c r="O110" s="235"/>
      <c r="P110" s="235"/>
      <c r="Q110" s="214"/>
      <c r="R110" s="233"/>
      <c r="S110" s="283"/>
      <c r="T110" s="283"/>
      <c r="U110" s="233"/>
      <c r="V110" s="284"/>
      <c r="W110" s="210"/>
      <c r="AA110" s="234"/>
      <c r="AB110" s="234"/>
    </row>
    <row r="111" spans="5:28" ht="11.25" customHeight="1" x14ac:dyDescent="0.2">
      <c r="E111" s="282"/>
      <c r="F111" s="282"/>
      <c r="G111" s="234"/>
      <c r="K111" s="234"/>
      <c r="L111" s="234"/>
      <c r="O111" s="235"/>
      <c r="P111" s="235"/>
      <c r="Q111" s="214"/>
      <c r="R111" s="233"/>
      <c r="S111" s="283"/>
      <c r="T111" s="283"/>
      <c r="U111" s="233"/>
      <c r="V111" s="284"/>
      <c r="W111" s="210"/>
      <c r="AA111" s="234"/>
      <c r="AB111" s="234"/>
    </row>
    <row r="112" spans="5:28" ht="11.25" customHeight="1" x14ac:dyDescent="0.2">
      <c r="E112" s="282"/>
      <c r="F112" s="282"/>
      <c r="G112" s="234"/>
      <c r="K112" s="234"/>
      <c r="L112" s="234"/>
      <c r="O112" s="235"/>
      <c r="P112" s="235"/>
      <c r="Q112" s="214"/>
      <c r="R112" s="233"/>
      <c r="S112" s="283"/>
      <c r="T112" s="283"/>
      <c r="U112" s="233"/>
      <c r="V112" s="284"/>
      <c r="W112" s="210"/>
      <c r="AA112" s="234"/>
      <c r="AB112" s="234"/>
    </row>
    <row r="113" spans="5:28" ht="11.25" customHeight="1" x14ac:dyDescent="0.2">
      <c r="E113" s="282"/>
      <c r="F113" s="282"/>
      <c r="G113" s="234"/>
      <c r="K113" s="234"/>
      <c r="L113" s="234"/>
      <c r="O113" s="235"/>
      <c r="P113" s="235"/>
      <c r="Q113" s="214"/>
      <c r="R113" s="233"/>
      <c r="S113" s="283"/>
      <c r="T113" s="283"/>
      <c r="U113" s="233"/>
      <c r="V113" s="284"/>
      <c r="W113" s="210"/>
      <c r="AA113" s="234"/>
      <c r="AB113" s="234"/>
    </row>
    <row r="114" spans="5:28" ht="11.25" customHeight="1" x14ac:dyDescent="0.2">
      <c r="E114" s="282"/>
      <c r="F114" s="282"/>
      <c r="G114" s="234"/>
      <c r="K114" s="234"/>
      <c r="L114" s="234"/>
      <c r="O114" s="235"/>
      <c r="P114" s="235"/>
      <c r="Q114" s="214"/>
      <c r="R114" s="233"/>
      <c r="S114" s="283"/>
      <c r="T114" s="283"/>
      <c r="U114" s="233"/>
      <c r="V114" s="284"/>
      <c r="W114" s="210"/>
      <c r="AA114" s="234"/>
      <c r="AB114" s="234"/>
    </row>
    <row r="115" spans="5:28" ht="11.25" customHeight="1" x14ac:dyDescent="0.2">
      <c r="E115" s="282"/>
      <c r="F115" s="282"/>
      <c r="G115" s="234"/>
      <c r="K115" s="234"/>
      <c r="L115" s="234"/>
      <c r="O115" s="235"/>
      <c r="P115" s="235"/>
      <c r="Q115" s="214"/>
      <c r="R115" s="233"/>
      <c r="S115" s="283"/>
      <c r="T115" s="283"/>
      <c r="U115" s="233"/>
      <c r="V115" s="284"/>
      <c r="W115" s="210"/>
      <c r="AA115" s="234"/>
      <c r="AB115" s="234"/>
    </row>
    <row r="116" spans="5:28" ht="11.25" customHeight="1" x14ac:dyDescent="0.2">
      <c r="E116" s="282"/>
      <c r="F116" s="282"/>
      <c r="G116" s="234"/>
      <c r="K116" s="234"/>
      <c r="L116" s="234"/>
      <c r="O116" s="235"/>
      <c r="P116" s="235"/>
      <c r="Q116" s="214"/>
      <c r="R116" s="233"/>
      <c r="S116" s="283"/>
      <c r="T116" s="283"/>
      <c r="U116" s="233"/>
      <c r="V116" s="284"/>
      <c r="W116" s="210"/>
      <c r="AA116" s="234"/>
      <c r="AB116" s="234"/>
    </row>
    <row r="117" spans="5:28" ht="11.25" customHeight="1" x14ac:dyDescent="0.2">
      <c r="E117" s="282"/>
      <c r="F117" s="282"/>
      <c r="G117" s="234"/>
      <c r="K117" s="234"/>
      <c r="L117" s="234"/>
      <c r="O117" s="235"/>
      <c r="P117" s="235"/>
      <c r="Q117" s="214"/>
      <c r="R117" s="233"/>
      <c r="S117" s="283"/>
      <c r="T117" s="283"/>
      <c r="U117" s="233"/>
      <c r="V117" s="284"/>
      <c r="W117" s="210"/>
      <c r="AA117" s="234"/>
      <c r="AB117" s="234"/>
    </row>
    <row r="118" spans="5:28" ht="11.25" customHeight="1" x14ac:dyDescent="0.2">
      <c r="E118" s="282"/>
      <c r="F118" s="282"/>
      <c r="G118" s="234"/>
      <c r="K118" s="234"/>
      <c r="L118" s="234"/>
      <c r="O118" s="235"/>
      <c r="P118" s="235"/>
      <c r="Q118" s="214"/>
      <c r="R118" s="233"/>
      <c r="S118" s="283"/>
      <c r="T118" s="283"/>
      <c r="U118" s="233"/>
      <c r="V118" s="284"/>
      <c r="W118" s="210"/>
      <c r="AA118" s="234"/>
      <c r="AB118" s="234"/>
    </row>
    <row r="119" spans="5:28" ht="11.25" customHeight="1" x14ac:dyDescent="0.2">
      <c r="E119" s="282"/>
      <c r="F119" s="282"/>
      <c r="G119" s="234"/>
      <c r="K119" s="234"/>
      <c r="L119" s="234"/>
      <c r="O119" s="235"/>
      <c r="P119" s="235"/>
      <c r="Q119" s="214"/>
      <c r="R119" s="233"/>
      <c r="S119" s="283"/>
      <c r="T119" s="283"/>
      <c r="U119" s="233"/>
      <c r="V119" s="284"/>
      <c r="W119" s="210"/>
      <c r="AA119" s="234"/>
      <c r="AB119" s="234"/>
    </row>
    <row r="120" spans="5:28" ht="11.25" customHeight="1" x14ac:dyDescent="0.2">
      <c r="E120" s="282"/>
      <c r="F120" s="282"/>
      <c r="G120" s="234"/>
      <c r="K120" s="234"/>
      <c r="L120" s="234"/>
      <c r="O120" s="235"/>
      <c r="P120" s="235"/>
      <c r="Q120" s="214"/>
      <c r="R120" s="233"/>
      <c r="S120" s="283"/>
      <c r="T120" s="283"/>
      <c r="U120" s="233"/>
      <c r="V120" s="284"/>
      <c r="W120" s="210"/>
      <c r="AA120" s="234"/>
      <c r="AB120" s="234"/>
    </row>
    <row r="121" spans="5:28" ht="11.25" customHeight="1" x14ac:dyDescent="0.2">
      <c r="E121" s="282"/>
      <c r="F121" s="282"/>
      <c r="G121" s="234"/>
      <c r="K121" s="234"/>
      <c r="L121" s="234"/>
      <c r="O121" s="235"/>
      <c r="P121" s="235"/>
      <c r="Q121" s="214"/>
      <c r="R121" s="233"/>
      <c r="S121" s="283"/>
      <c r="T121" s="283"/>
      <c r="U121" s="233"/>
      <c r="V121" s="284"/>
      <c r="W121" s="210"/>
      <c r="AA121" s="234"/>
      <c r="AB121" s="234"/>
    </row>
    <row r="122" spans="5:28" ht="11.25" customHeight="1" x14ac:dyDescent="0.2">
      <c r="E122" s="282"/>
      <c r="F122" s="282"/>
      <c r="G122" s="234"/>
      <c r="K122" s="234"/>
      <c r="L122" s="234"/>
      <c r="O122" s="235"/>
      <c r="P122" s="235"/>
      <c r="Q122" s="214"/>
      <c r="R122" s="233"/>
      <c r="S122" s="283"/>
      <c r="T122" s="283"/>
      <c r="U122" s="233"/>
      <c r="V122" s="284"/>
      <c r="W122" s="210"/>
      <c r="AA122" s="234"/>
      <c r="AB122" s="234"/>
    </row>
    <row r="123" spans="5:28" ht="11.25" customHeight="1" x14ac:dyDescent="0.2">
      <c r="E123" s="282"/>
      <c r="F123" s="282"/>
      <c r="G123" s="234"/>
      <c r="K123" s="234"/>
      <c r="L123" s="234"/>
      <c r="O123" s="235"/>
      <c r="P123" s="235"/>
      <c r="Q123" s="214"/>
      <c r="R123" s="233"/>
      <c r="S123" s="283"/>
      <c r="T123" s="283"/>
      <c r="U123" s="233"/>
      <c r="V123" s="284"/>
      <c r="W123" s="210"/>
      <c r="AA123" s="234"/>
      <c r="AB123" s="234"/>
    </row>
    <row r="124" spans="5:28" ht="11.25" customHeight="1" x14ac:dyDescent="0.2">
      <c r="E124" s="282"/>
      <c r="F124" s="282"/>
      <c r="G124" s="234"/>
      <c r="K124" s="234"/>
      <c r="L124" s="234"/>
      <c r="O124" s="235"/>
      <c r="P124" s="235"/>
      <c r="Q124" s="214"/>
      <c r="R124" s="233"/>
      <c r="S124" s="283"/>
      <c r="T124" s="283"/>
      <c r="U124" s="233"/>
      <c r="V124" s="284"/>
      <c r="W124" s="210"/>
      <c r="AA124" s="234"/>
      <c r="AB124" s="234"/>
    </row>
    <row r="125" spans="5:28" ht="11.25" customHeight="1" x14ac:dyDescent="0.2">
      <c r="E125" s="282"/>
      <c r="F125" s="282"/>
      <c r="G125" s="234"/>
      <c r="K125" s="234"/>
      <c r="L125" s="234"/>
      <c r="O125" s="235"/>
      <c r="P125" s="235"/>
      <c r="Q125" s="214"/>
      <c r="R125" s="233"/>
      <c r="S125" s="283"/>
      <c r="T125" s="283"/>
      <c r="U125" s="233"/>
      <c r="V125" s="284"/>
      <c r="W125" s="210"/>
      <c r="AA125" s="234"/>
      <c r="AB125" s="234"/>
    </row>
    <row r="126" spans="5:28" ht="11.25" customHeight="1" x14ac:dyDescent="0.2">
      <c r="E126" s="282"/>
      <c r="F126" s="282"/>
      <c r="G126" s="234"/>
      <c r="K126" s="234"/>
      <c r="L126" s="234"/>
      <c r="O126" s="235"/>
      <c r="P126" s="235"/>
      <c r="Q126" s="214"/>
      <c r="R126" s="233"/>
      <c r="S126" s="283"/>
      <c r="T126" s="283"/>
      <c r="U126" s="233"/>
      <c r="V126" s="284"/>
      <c r="W126" s="210"/>
      <c r="AA126" s="234"/>
      <c r="AB126" s="234"/>
    </row>
    <row r="127" spans="5:28" ht="11.25" customHeight="1" x14ac:dyDescent="0.2">
      <c r="E127" s="282"/>
      <c r="F127" s="282"/>
      <c r="G127" s="234"/>
      <c r="K127" s="234"/>
      <c r="L127" s="234"/>
      <c r="O127" s="235"/>
      <c r="P127" s="235"/>
      <c r="Q127" s="214"/>
      <c r="R127" s="233"/>
      <c r="S127" s="283"/>
      <c r="T127" s="283"/>
      <c r="U127" s="233"/>
      <c r="V127" s="284"/>
      <c r="W127" s="210"/>
      <c r="AA127" s="234"/>
      <c r="AB127" s="234"/>
    </row>
    <row r="128" spans="5:28" ht="11.25" customHeight="1" x14ac:dyDescent="0.2">
      <c r="E128" s="282"/>
      <c r="F128" s="282"/>
      <c r="G128" s="234"/>
      <c r="K128" s="234"/>
      <c r="L128" s="234"/>
      <c r="O128" s="235"/>
      <c r="P128" s="235"/>
      <c r="Q128" s="214"/>
      <c r="R128" s="233"/>
      <c r="S128" s="283"/>
      <c r="T128" s="283"/>
      <c r="U128" s="233"/>
      <c r="V128" s="284"/>
      <c r="W128" s="210"/>
      <c r="AA128" s="234"/>
      <c r="AB128" s="234"/>
    </row>
    <row r="129" spans="5:28" ht="11.25" customHeight="1" x14ac:dyDescent="0.2">
      <c r="E129" s="282"/>
      <c r="F129" s="282"/>
      <c r="G129" s="234"/>
      <c r="K129" s="234"/>
      <c r="L129" s="234"/>
      <c r="O129" s="235"/>
      <c r="P129" s="235"/>
      <c r="Q129" s="214"/>
      <c r="R129" s="233"/>
      <c r="S129" s="283"/>
      <c r="T129" s="283"/>
      <c r="U129" s="233"/>
      <c r="V129" s="284"/>
      <c r="W129" s="210"/>
      <c r="AA129" s="234"/>
      <c r="AB129" s="234"/>
    </row>
    <row r="130" spans="5:28" ht="11.25" customHeight="1" x14ac:dyDescent="0.2">
      <c r="E130" s="282"/>
      <c r="F130" s="282"/>
      <c r="G130" s="234"/>
      <c r="K130" s="234"/>
      <c r="L130" s="234"/>
      <c r="O130" s="235"/>
      <c r="P130" s="235"/>
      <c r="Q130" s="214"/>
      <c r="R130" s="233"/>
      <c r="S130" s="283"/>
      <c r="T130" s="283"/>
      <c r="U130" s="233"/>
      <c r="V130" s="284"/>
      <c r="W130" s="210"/>
      <c r="AA130" s="234"/>
      <c r="AB130" s="234"/>
    </row>
    <row r="131" spans="5:28" ht="11.25" customHeight="1" x14ac:dyDescent="0.2">
      <c r="E131" s="282"/>
      <c r="F131" s="282"/>
      <c r="G131" s="234"/>
      <c r="K131" s="234"/>
      <c r="L131" s="234"/>
      <c r="O131" s="235"/>
      <c r="P131" s="235"/>
      <c r="Q131" s="214"/>
      <c r="R131" s="233"/>
      <c r="S131" s="283"/>
      <c r="T131" s="283"/>
      <c r="U131" s="233"/>
      <c r="V131" s="284"/>
      <c r="W131" s="210"/>
      <c r="AA131" s="234"/>
      <c r="AB131" s="234"/>
    </row>
    <row r="132" spans="5:28" ht="11.25" customHeight="1" x14ac:dyDescent="0.2">
      <c r="E132" s="282"/>
      <c r="F132" s="282"/>
      <c r="G132" s="234"/>
      <c r="K132" s="234"/>
      <c r="L132" s="234"/>
      <c r="O132" s="235"/>
      <c r="P132" s="235"/>
      <c r="Q132" s="214"/>
      <c r="R132" s="233"/>
      <c r="S132" s="283"/>
      <c r="T132" s="283"/>
      <c r="U132" s="233"/>
      <c r="V132" s="284"/>
      <c r="W132" s="210"/>
      <c r="AA132" s="234"/>
      <c r="AB132" s="234"/>
    </row>
    <row r="133" spans="5:28" ht="11.25" customHeight="1" x14ac:dyDescent="0.2">
      <c r="E133" s="282"/>
      <c r="F133" s="282"/>
      <c r="G133" s="234"/>
      <c r="K133" s="234"/>
      <c r="L133" s="234"/>
      <c r="O133" s="235"/>
      <c r="P133" s="235"/>
      <c r="Q133" s="214"/>
      <c r="R133" s="233"/>
      <c r="S133" s="283"/>
      <c r="T133" s="283"/>
      <c r="U133" s="233"/>
      <c r="V133" s="284"/>
      <c r="W133" s="210"/>
      <c r="AA133" s="234"/>
      <c r="AB133" s="234"/>
    </row>
    <row r="134" spans="5:28" ht="11.25" customHeight="1" x14ac:dyDescent="0.2">
      <c r="E134" s="282"/>
      <c r="F134" s="282"/>
      <c r="G134" s="234"/>
      <c r="K134" s="234"/>
      <c r="L134" s="234"/>
      <c r="O134" s="235"/>
      <c r="P134" s="235"/>
      <c r="Q134" s="214"/>
      <c r="R134" s="233"/>
      <c r="S134" s="283"/>
      <c r="T134" s="283"/>
      <c r="U134" s="233"/>
      <c r="V134" s="284"/>
      <c r="W134" s="210"/>
      <c r="AA134" s="234"/>
      <c r="AB134" s="234"/>
    </row>
    <row r="135" spans="5:28" ht="11.25" customHeight="1" x14ac:dyDescent="0.2">
      <c r="E135" s="282"/>
      <c r="F135" s="282"/>
      <c r="G135" s="234"/>
      <c r="K135" s="234"/>
      <c r="L135" s="234"/>
      <c r="O135" s="235"/>
      <c r="P135" s="235"/>
      <c r="Q135" s="214"/>
      <c r="R135" s="233"/>
      <c r="S135" s="283"/>
      <c r="T135" s="283"/>
      <c r="U135" s="233"/>
      <c r="V135" s="284"/>
      <c r="W135" s="210"/>
      <c r="AA135" s="234"/>
      <c r="AB135" s="234"/>
    </row>
    <row r="136" spans="5:28" ht="11.25" customHeight="1" x14ac:dyDescent="0.2">
      <c r="E136" s="282"/>
      <c r="F136" s="282"/>
      <c r="G136" s="234"/>
      <c r="K136" s="234"/>
      <c r="L136" s="234"/>
      <c r="O136" s="235"/>
      <c r="P136" s="235"/>
      <c r="Q136" s="214"/>
      <c r="R136" s="233"/>
      <c r="S136" s="283"/>
      <c r="T136" s="283"/>
      <c r="U136" s="233"/>
      <c r="V136" s="284"/>
      <c r="W136" s="210"/>
      <c r="AA136" s="234"/>
      <c r="AB136" s="234"/>
    </row>
    <row r="137" spans="5:28" ht="11.25" customHeight="1" x14ac:dyDescent="0.2">
      <c r="E137" s="282"/>
      <c r="F137" s="282"/>
      <c r="G137" s="234"/>
      <c r="K137" s="234"/>
      <c r="L137" s="234"/>
      <c r="O137" s="235"/>
      <c r="P137" s="235"/>
      <c r="Q137" s="214"/>
      <c r="R137" s="233"/>
      <c r="S137" s="283"/>
      <c r="T137" s="283"/>
      <c r="U137" s="233"/>
      <c r="V137" s="284"/>
      <c r="W137" s="210"/>
      <c r="AA137" s="234"/>
      <c r="AB137" s="234"/>
    </row>
    <row r="138" spans="5:28" ht="11.25" customHeight="1" x14ac:dyDescent="0.2">
      <c r="E138" s="282"/>
      <c r="F138" s="282"/>
      <c r="G138" s="234"/>
      <c r="K138" s="234"/>
      <c r="L138" s="234"/>
      <c r="O138" s="235"/>
      <c r="P138" s="235"/>
      <c r="Q138" s="214"/>
      <c r="R138" s="233"/>
      <c r="S138" s="283"/>
      <c r="T138" s="283"/>
      <c r="U138" s="233"/>
      <c r="V138" s="284"/>
      <c r="W138" s="210"/>
      <c r="AA138" s="234"/>
      <c r="AB138" s="234"/>
    </row>
    <row r="139" spans="5:28" ht="11.25" customHeight="1" x14ac:dyDescent="0.2">
      <c r="E139" s="282"/>
      <c r="F139" s="282"/>
      <c r="G139" s="234"/>
      <c r="K139" s="234"/>
      <c r="L139" s="234"/>
      <c r="O139" s="235"/>
      <c r="P139" s="235"/>
      <c r="Q139" s="214"/>
      <c r="R139" s="233"/>
      <c r="S139" s="283"/>
      <c r="T139" s="283"/>
      <c r="U139" s="233"/>
      <c r="V139" s="284"/>
      <c r="W139" s="210"/>
      <c r="AA139" s="234"/>
      <c r="AB139" s="234"/>
    </row>
    <row r="140" spans="5:28" ht="11.25" customHeight="1" x14ac:dyDescent="0.2">
      <c r="E140" s="282"/>
      <c r="F140" s="282"/>
      <c r="G140" s="234"/>
      <c r="K140" s="234"/>
      <c r="L140" s="234"/>
      <c r="O140" s="235"/>
      <c r="P140" s="235"/>
      <c r="Q140" s="214"/>
      <c r="R140" s="233"/>
      <c r="S140" s="283"/>
      <c r="T140" s="283"/>
      <c r="U140" s="233"/>
      <c r="V140" s="284"/>
      <c r="W140" s="210"/>
      <c r="AA140" s="234"/>
      <c r="AB140" s="234"/>
    </row>
    <row r="141" spans="5:28" ht="11.25" customHeight="1" x14ac:dyDescent="0.2">
      <c r="E141" s="282"/>
      <c r="F141" s="282"/>
      <c r="G141" s="234"/>
      <c r="K141" s="234"/>
      <c r="L141" s="234"/>
      <c r="O141" s="235"/>
      <c r="P141" s="235"/>
      <c r="Q141" s="214"/>
      <c r="R141" s="233"/>
      <c r="S141" s="283"/>
      <c r="T141" s="283"/>
      <c r="U141" s="233"/>
      <c r="V141" s="284"/>
      <c r="W141" s="210"/>
      <c r="AA141" s="234"/>
      <c r="AB141" s="234"/>
    </row>
    <row r="142" spans="5:28" ht="11.25" customHeight="1" x14ac:dyDescent="0.2">
      <c r="E142" s="282"/>
      <c r="F142" s="282"/>
      <c r="G142" s="234"/>
      <c r="K142" s="234"/>
      <c r="L142" s="234"/>
      <c r="O142" s="235"/>
      <c r="P142" s="235"/>
      <c r="Q142" s="214"/>
      <c r="R142" s="233"/>
      <c r="S142" s="283"/>
      <c r="T142" s="283"/>
      <c r="U142" s="233"/>
      <c r="V142" s="284"/>
      <c r="W142" s="210"/>
      <c r="AA142" s="234"/>
      <c r="AB142" s="234"/>
    </row>
    <row r="143" spans="5:28" ht="11.25" customHeight="1" x14ac:dyDescent="0.2">
      <c r="E143" s="282"/>
      <c r="F143" s="282"/>
      <c r="G143" s="234"/>
      <c r="K143" s="234"/>
      <c r="L143" s="234"/>
      <c r="O143" s="235"/>
      <c r="P143" s="235"/>
      <c r="Q143" s="214"/>
      <c r="R143" s="233"/>
      <c r="S143" s="283"/>
      <c r="T143" s="283"/>
      <c r="U143" s="233"/>
      <c r="V143" s="284"/>
      <c r="W143" s="210"/>
      <c r="AA143" s="234"/>
      <c r="AB143" s="234"/>
    </row>
    <row r="144" spans="5:28" ht="11.25" customHeight="1" x14ac:dyDescent="0.2">
      <c r="E144" s="282"/>
      <c r="F144" s="282"/>
      <c r="G144" s="234"/>
      <c r="K144" s="234"/>
      <c r="L144" s="234"/>
      <c r="O144" s="235"/>
      <c r="P144" s="235"/>
      <c r="Q144" s="214"/>
      <c r="R144" s="233"/>
      <c r="S144" s="283"/>
      <c r="T144" s="283"/>
      <c r="U144" s="233"/>
      <c r="V144" s="284"/>
      <c r="W144" s="210"/>
      <c r="AA144" s="234"/>
      <c r="AB144" s="234"/>
    </row>
    <row r="145" spans="5:28" ht="11.25" customHeight="1" x14ac:dyDescent="0.2">
      <c r="E145" s="282"/>
      <c r="F145" s="282"/>
      <c r="G145" s="234"/>
      <c r="K145" s="234"/>
      <c r="L145" s="234"/>
      <c r="O145" s="235"/>
      <c r="P145" s="235"/>
      <c r="Q145" s="214"/>
      <c r="R145" s="233"/>
      <c r="S145" s="283"/>
      <c r="T145" s="283"/>
      <c r="U145" s="233"/>
      <c r="V145" s="284"/>
      <c r="W145" s="210"/>
      <c r="AA145" s="234"/>
      <c r="AB145" s="234"/>
    </row>
    <row r="146" spans="5:28" ht="11.25" customHeight="1" x14ac:dyDescent="0.2">
      <c r="E146" s="282"/>
      <c r="F146" s="282"/>
      <c r="G146" s="234"/>
      <c r="K146" s="234"/>
      <c r="L146" s="234"/>
      <c r="O146" s="235"/>
      <c r="P146" s="235"/>
      <c r="Q146" s="214"/>
      <c r="R146" s="233"/>
      <c r="S146" s="283"/>
      <c r="T146" s="283"/>
      <c r="U146" s="233"/>
      <c r="V146" s="284"/>
      <c r="W146" s="210"/>
      <c r="AA146" s="234"/>
      <c r="AB146" s="234"/>
    </row>
    <row r="147" spans="5:28" ht="11.25" customHeight="1" x14ac:dyDescent="0.2">
      <c r="E147" s="282"/>
      <c r="F147" s="282"/>
      <c r="G147" s="234"/>
      <c r="K147" s="234"/>
      <c r="L147" s="234"/>
      <c r="O147" s="235"/>
      <c r="P147" s="235"/>
      <c r="Q147" s="214"/>
      <c r="R147" s="233"/>
      <c r="S147" s="283"/>
      <c r="T147" s="283"/>
      <c r="U147" s="233"/>
      <c r="V147" s="284"/>
      <c r="W147" s="210"/>
      <c r="AA147" s="234"/>
      <c r="AB147" s="234"/>
    </row>
    <row r="148" spans="5:28" ht="11.25" customHeight="1" x14ac:dyDescent="0.2">
      <c r="E148" s="282"/>
      <c r="F148" s="282"/>
      <c r="G148" s="234"/>
      <c r="K148" s="234"/>
      <c r="L148" s="234"/>
      <c r="O148" s="235"/>
      <c r="P148" s="235"/>
      <c r="Q148" s="214"/>
      <c r="R148" s="233"/>
      <c r="S148" s="283"/>
      <c r="T148" s="283"/>
      <c r="U148" s="233"/>
      <c r="V148" s="284"/>
      <c r="W148" s="210"/>
      <c r="AA148" s="234"/>
      <c r="AB148" s="234"/>
    </row>
    <row r="149" spans="5:28" ht="11.25" customHeight="1" x14ac:dyDescent="0.2">
      <c r="E149" s="282"/>
      <c r="F149" s="282"/>
      <c r="G149" s="234"/>
      <c r="K149" s="234"/>
      <c r="L149" s="234"/>
      <c r="O149" s="235"/>
      <c r="P149" s="235"/>
      <c r="Q149" s="214"/>
      <c r="R149" s="233"/>
      <c r="S149" s="283"/>
      <c r="T149" s="283"/>
      <c r="U149" s="233"/>
      <c r="V149" s="284"/>
      <c r="W149" s="210"/>
      <c r="AA149" s="234"/>
      <c r="AB149" s="234"/>
    </row>
    <row r="150" spans="5:28" ht="11.25" customHeight="1" x14ac:dyDescent="0.2">
      <c r="E150" s="282"/>
      <c r="F150" s="282"/>
      <c r="G150" s="234"/>
      <c r="K150" s="234"/>
      <c r="L150" s="234"/>
      <c r="O150" s="235"/>
      <c r="P150" s="235"/>
      <c r="Q150" s="214"/>
      <c r="R150" s="233"/>
      <c r="S150" s="283"/>
      <c r="T150" s="283"/>
      <c r="U150" s="233"/>
      <c r="V150" s="284"/>
      <c r="W150" s="210"/>
      <c r="AA150" s="234"/>
      <c r="AB150" s="234"/>
    </row>
    <row r="151" spans="5:28" ht="11.25" customHeight="1" x14ac:dyDescent="0.2">
      <c r="E151" s="282"/>
      <c r="F151" s="282"/>
      <c r="G151" s="234"/>
      <c r="K151" s="234"/>
      <c r="L151" s="234"/>
      <c r="O151" s="235"/>
      <c r="P151" s="235"/>
      <c r="Q151" s="214"/>
      <c r="R151" s="233"/>
      <c r="S151" s="283"/>
      <c r="T151" s="283"/>
      <c r="U151" s="233"/>
      <c r="V151" s="284"/>
      <c r="W151" s="210"/>
      <c r="AA151" s="234"/>
      <c r="AB151" s="234"/>
    </row>
    <row r="152" spans="5:28" ht="11.25" customHeight="1" x14ac:dyDescent="0.2">
      <c r="E152" s="282"/>
      <c r="F152" s="282"/>
      <c r="G152" s="234"/>
      <c r="K152" s="234"/>
      <c r="L152" s="234"/>
      <c r="O152" s="235"/>
      <c r="P152" s="235"/>
      <c r="Q152" s="214"/>
      <c r="R152" s="233"/>
      <c r="S152" s="283"/>
      <c r="T152" s="283"/>
      <c r="U152" s="233"/>
      <c r="V152" s="284"/>
      <c r="W152" s="210"/>
      <c r="AA152" s="234"/>
      <c r="AB152" s="234"/>
    </row>
    <row r="153" spans="5:28" ht="11.25" customHeight="1" x14ac:dyDescent="0.2">
      <c r="E153" s="282"/>
      <c r="F153" s="282"/>
      <c r="G153" s="234"/>
      <c r="K153" s="234"/>
      <c r="L153" s="234"/>
      <c r="O153" s="235"/>
      <c r="P153" s="235"/>
      <c r="Q153" s="214"/>
      <c r="R153" s="233"/>
      <c r="S153" s="283"/>
      <c r="T153" s="283"/>
      <c r="U153" s="233"/>
      <c r="V153" s="284"/>
      <c r="W153" s="210"/>
      <c r="AA153" s="234"/>
      <c r="AB153" s="234"/>
    </row>
    <row r="154" spans="5:28" ht="11.25" customHeight="1" x14ac:dyDescent="0.2">
      <c r="E154" s="282"/>
      <c r="F154" s="282"/>
      <c r="G154" s="234"/>
      <c r="K154" s="234"/>
      <c r="L154" s="234"/>
      <c r="O154" s="235"/>
      <c r="P154" s="235"/>
      <c r="Q154" s="214"/>
      <c r="R154" s="233"/>
      <c r="S154" s="283"/>
      <c r="T154" s="283"/>
      <c r="U154" s="233"/>
      <c r="V154" s="284"/>
      <c r="W154" s="210"/>
      <c r="AA154" s="234"/>
      <c r="AB154" s="234"/>
    </row>
    <row r="155" spans="5:28" ht="11.25" customHeight="1" x14ac:dyDescent="0.2">
      <c r="E155" s="282"/>
      <c r="F155" s="282"/>
      <c r="G155" s="234"/>
      <c r="K155" s="234"/>
      <c r="L155" s="234"/>
      <c r="O155" s="235"/>
      <c r="P155" s="235"/>
      <c r="Q155" s="214"/>
      <c r="R155" s="233"/>
      <c r="S155" s="283"/>
      <c r="T155" s="283"/>
      <c r="U155" s="233"/>
      <c r="V155" s="284"/>
      <c r="W155" s="210"/>
      <c r="AA155" s="234"/>
      <c r="AB155" s="234"/>
    </row>
    <row r="156" spans="5:28" ht="11.25" customHeight="1" x14ac:dyDescent="0.2">
      <c r="E156" s="282"/>
      <c r="F156" s="282"/>
      <c r="G156" s="234"/>
      <c r="K156" s="234"/>
      <c r="L156" s="234"/>
      <c r="O156" s="235"/>
      <c r="P156" s="235"/>
      <c r="Q156" s="214"/>
      <c r="R156" s="233"/>
      <c r="S156" s="283"/>
      <c r="T156" s="283"/>
      <c r="U156" s="233"/>
      <c r="V156" s="284"/>
      <c r="W156" s="210"/>
      <c r="AA156" s="234"/>
      <c r="AB156" s="234"/>
    </row>
    <row r="157" spans="5:28" ht="11.25" customHeight="1" x14ac:dyDescent="0.2">
      <c r="E157" s="282"/>
      <c r="F157" s="282"/>
      <c r="G157" s="234"/>
      <c r="K157" s="234"/>
      <c r="L157" s="234"/>
      <c r="O157" s="235"/>
      <c r="P157" s="235"/>
      <c r="Q157" s="214"/>
      <c r="R157" s="233"/>
      <c r="S157" s="283"/>
      <c r="T157" s="283"/>
      <c r="U157" s="233"/>
      <c r="V157" s="284"/>
      <c r="W157" s="210"/>
      <c r="AA157" s="234"/>
      <c r="AB157" s="234"/>
    </row>
    <row r="158" spans="5:28" ht="11.25" customHeight="1" x14ac:dyDescent="0.2">
      <c r="E158" s="282"/>
      <c r="F158" s="282"/>
      <c r="G158" s="234"/>
      <c r="K158" s="234"/>
      <c r="L158" s="234"/>
      <c r="O158" s="235"/>
      <c r="P158" s="235"/>
      <c r="Q158" s="214"/>
      <c r="R158" s="233"/>
      <c r="S158" s="283"/>
      <c r="T158" s="283"/>
      <c r="U158" s="233"/>
      <c r="V158" s="284"/>
      <c r="W158" s="210"/>
      <c r="AA158" s="234"/>
      <c r="AB158" s="234"/>
    </row>
    <row r="159" spans="5:28" ht="11.25" customHeight="1" x14ac:dyDescent="0.2">
      <c r="E159" s="282"/>
      <c r="F159" s="282"/>
      <c r="G159" s="234"/>
      <c r="K159" s="234"/>
      <c r="L159" s="234"/>
      <c r="O159" s="235"/>
      <c r="P159" s="235"/>
      <c r="Q159" s="214"/>
      <c r="R159" s="233"/>
      <c r="S159" s="283"/>
      <c r="T159" s="283"/>
      <c r="U159" s="233"/>
      <c r="V159" s="284"/>
      <c r="W159" s="210"/>
      <c r="AA159" s="234"/>
      <c r="AB159" s="234"/>
    </row>
    <row r="160" spans="5:28" ht="11.25" customHeight="1" x14ac:dyDescent="0.2">
      <c r="E160" s="282"/>
      <c r="F160" s="282"/>
      <c r="G160" s="234"/>
      <c r="K160" s="234"/>
      <c r="L160" s="234"/>
      <c r="O160" s="235"/>
      <c r="P160" s="235"/>
      <c r="Q160" s="214"/>
      <c r="R160" s="233"/>
      <c r="S160" s="283"/>
      <c r="T160" s="283"/>
      <c r="U160" s="233"/>
      <c r="V160" s="284"/>
      <c r="W160" s="210"/>
      <c r="AA160" s="234"/>
      <c r="AB160" s="234"/>
    </row>
    <row r="161" spans="5:28" ht="11.25" customHeight="1" x14ac:dyDescent="0.2">
      <c r="E161" s="282"/>
      <c r="F161" s="282"/>
      <c r="G161" s="234"/>
      <c r="K161" s="234"/>
      <c r="L161" s="234"/>
      <c r="O161" s="235"/>
      <c r="P161" s="235"/>
      <c r="Q161" s="214"/>
      <c r="R161" s="233"/>
      <c r="S161" s="283"/>
      <c r="T161" s="283"/>
      <c r="U161" s="233"/>
      <c r="V161" s="284"/>
      <c r="W161" s="210"/>
      <c r="AA161" s="234"/>
      <c r="AB161" s="234"/>
    </row>
    <row r="162" spans="5:28" ht="11.25" customHeight="1" x14ac:dyDescent="0.2">
      <c r="E162" s="282"/>
      <c r="F162" s="282"/>
      <c r="G162" s="234"/>
      <c r="K162" s="234"/>
      <c r="L162" s="234"/>
      <c r="O162" s="235"/>
      <c r="P162" s="235"/>
      <c r="Q162" s="214"/>
      <c r="R162" s="233"/>
      <c r="S162" s="283"/>
      <c r="T162" s="283"/>
      <c r="U162" s="233"/>
      <c r="V162" s="284"/>
      <c r="W162" s="210"/>
      <c r="AA162" s="234"/>
      <c r="AB162" s="234"/>
    </row>
    <row r="163" spans="5:28" ht="11.25" customHeight="1" x14ac:dyDescent="0.2">
      <c r="E163" s="282"/>
      <c r="F163" s="282"/>
      <c r="G163" s="234"/>
      <c r="K163" s="234"/>
      <c r="L163" s="234"/>
      <c r="O163" s="235"/>
      <c r="P163" s="235"/>
      <c r="Q163" s="214"/>
      <c r="R163" s="233"/>
      <c r="S163" s="283"/>
      <c r="T163" s="283"/>
      <c r="U163" s="233"/>
      <c r="V163" s="284"/>
      <c r="W163" s="210"/>
      <c r="AA163" s="234"/>
      <c r="AB163" s="234"/>
    </row>
    <row r="164" spans="5:28" ht="11.25" customHeight="1" x14ac:dyDescent="0.2">
      <c r="E164" s="282"/>
      <c r="F164" s="282"/>
      <c r="G164" s="234"/>
      <c r="K164" s="234"/>
      <c r="L164" s="234"/>
      <c r="O164" s="235"/>
      <c r="P164" s="235"/>
      <c r="Q164" s="214"/>
      <c r="R164" s="233"/>
      <c r="S164" s="283"/>
      <c r="T164" s="283"/>
      <c r="U164" s="233"/>
      <c r="V164" s="284"/>
      <c r="W164" s="210"/>
      <c r="AA164" s="234"/>
      <c r="AB164" s="234"/>
    </row>
    <row r="165" spans="5:28" ht="11.25" customHeight="1" x14ac:dyDescent="0.2">
      <c r="E165" s="282"/>
      <c r="F165" s="282"/>
      <c r="G165" s="234"/>
      <c r="K165" s="234"/>
      <c r="L165" s="234"/>
      <c r="O165" s="235"/>
      <c r="P165" s="235"/>
      <c r="Q165" s="214"/>
      <c r="R165" s="233"/>
      <c r="S165" s="283"/>
      <c r="T165" s="283"/>
      <c r="U165" s="233"/>
      <c r="V165" s="284"/>
      <c r="W165" s="210"/>
      <c r="AA165" s="234"/>
      <c r="AB165" s="234"/>
    </row>
    <row r="166" spans="5:28" ht="11.25" customHeight="1" x14ac:dyDescent="0.2">
      <c r="E166" s="282"/>
      <c r="F166" s="282"/>
      <c r="G166" s="234"/>
      <c r="K166" s="234"/>
      <c r="L166" s="234"/>
      <c r="O166" s="235"/>
      <c r="P166" s="235"/>
      <c r="Q166" s="214"/>
      <c r="R166" s="233"/>
      <c r="S166" s="283"/>
      <c r="T166" s="283"/>
      <c r="U166" s="233"/>
      <c r="V166" s="284"/>
      <c r="W166" s="210"/>
      <c r="AA166" s="234"/>
      <c r="AB166" s="234"/>
    </row>
    <row r="167" spans="5:28" ht="11.25" customHeight="1" x14ac:dyDescent="0.2">
      <c r="E167" s="282"/>
      <c r="F167" s="282"/>
      <c r="G167" s="234"/>
      <c r="K167" s="234"/>
      <c r="L167" s="234"/>
      <c r="O167" s="235"/>
      <c r="P167" s="235"/>
      <c r="Q167" s="214"/>
      <c r="R167" s="233"/>
      <c r="S167" s="283"/>
      <c r="T167" s="283"/>
      <c r="U167" s="233"/>
      <c r="V167" s="284"/>
      <c r="W167" s="210"/>
      <c r="AA167" s="234"/>
      <c r="AB167" s="234"/>
    </row>
    <row r="168" spans="5:28" ht="11.25" customHeight="1" x14ac:dyDescent="0.2">
      <c r="E168" s="282"/>
      <c r="F168" s="282"/>
      <c r="G168" s="234"/>
      <c r="K168" s="234"/>
      <c r="L168" s="234"/>
      <c r="O168" s="235"/>
      <c r="P168" s="235"/>
      <c r="Q168" s="214"/>
      <c r="R168" s="233"/>
      <c r="S168" s="283"/>
      <c r="T168" s="283"/>
      <c r="U168" s="233"/>
      <c r="V168" s="284"/>
      <c r="W168" s="210"/>
      <c r="AA168" s="234"/>
      <c r="AB168" s="234"/>
    </row>
    <row r="169" spans="5:28" ht="11.25" customHeight="1" x14ac:dyDescent="0.2">
      <c r="E169" s="282"/>
      <c r="F169" s="282"/>
      <c r="G169" s="234"/>
      <c r="K169" s="234"/>
      <c r="L169" s="234"/>
      <c r="O169" s="235"/>
      <c r="P169" s="235"/>
      <c r="Q169" s="214"/>
      <c r="R169" s="233"/>
      <c r="S169" s="283"/>
      <c r="T169" s="283"/>
      <c r="U169" s="233"/>
      <c r="V169" s="284"/>
      <c r="W169" s="210"/>
      <c r="AA169" s="234"/>
      <c r="AB169" s="234"/>
    </row>
    <row r="170" spans="5:28" ht="11.25" customHeight="1" x14ac:dyDescent="0.2">
      <c r="E170" s="282"/>
      <c r="F170" s="282"/>
      <c r="G170" s="234"/>
      <c r="K170" s="234"/>
      <c r="L170" s="234"/>
      <c r="O170" s="235"/>
      <c r="P170" s="235"/>
      <c r="Q170" s="214"/>
      <c r="R170" s="233"/>
      <c r="S170" s="283"/>
      <c r="T170" s="283"/>
      <c r="U170" s="233"/>
      <c r="V170" s="284"/>
      <c r="W170" s="210"/>
      <c r="AA170" s="234"/>
      <c r="AB170" s="234"/>
    </row>
    <row r="171" spans="5:28" ht="11.25" customHeight="1" x14ac:dyDescent="0.2">
      <c r="E171" s="282"/>
      <c r="F171" s="282"/>
      <c r="G171" s="234"/>
      <c r="K171" s="234"/>
      <c r="L171" s="234"/>
      <c r="O171" s="235"/>
      <c r="P171" s="235"/>
      <c r="Q171" s="214"/>
      <c r="R171" s="233"/>
      <c r="S171" s="283"/>
      <c r="T171" s="283"/>
      <c r="U171" s="233"/>
      <c r="V171" s="284"/>
      <c r="W171" s="210"/>
      <c r="AA171" s="234"/>
      <c r="AB171" s="234"/>
    </row>
    <row r="172" spans="5:28" ht="11.25" customHeight="1" x14ac:dyDescent="0.2">
      <c r="E172" s="282"/>
      <c r="F172" s="282"/>
      <c r="G172" s="234"/>
      <c r="K172" s="234"/>
      <c r="L172" s="234"/>
      <c r="O172" s="235"/>
      <c r="P172" s="235"/>
      <c r="Q172" s="214"/>
      <c r="R172" s="233"/>
      <c r="S172" s="283"/>
      <c r="T172" s="283"/>
      <c r="U172" s="233"/>
      <c r="V172" s="284"/>
      <c r="W172" s="210"/>
      <c r="AA172" s="234"/>
      <c r="AB172" s="234"/>
    </row>
    <row r="173" spans="5:28" ht="11.25" customHeight="1" x14ac:dyDescent="0.2">
      <c r="E173" s="282"/>
      <c r="F173" s="282"/>
      <c r="G173" s="234"/>
      <c r="K173" s="234"/>
      <c r="L173" s="234"/>
      <c r="O173" s="235"/>
      <c r="P173" s="235"/>
      <c r="Q173" s="214"/>
      <c r="R173" s="233"/>
      <c r="S173" s="283"/>
      <c r="T173" s="283"/>
      <c r="U173" s="233"/>
      <c r="V173" s="284"/>
      <c r="W173" s="210"/>
      <c r="AA173" s="234"/>
      <c r="AB173" s="234"/>
    </row>
    <row r="174" spans="5:28" ht="11.25" customHeight="1" x14ac:dyDescent="0.2">
      <c r="E174" s="282"/>
      <c r="F174" s="282"/>
      <c r="G174" s="234"/>
      <c r="K174" s="234"/>
      <c r="L174" s="234"/>
      <c r="O174" s="235"/>
      <c r="P174" s="235"/>
      <c r="Q174" s="214"/>
      <c r="R174" s="233"/>
      <c r="S174" s="283"/>
      <c r="T174" s="283"/>
      <c r="U174" s="233"/>
      <c r="V174" s="284"/>
      <c r="W174" s="210"/>
      <c r="AA174" s="234"/>
      <c r="AB174" s="234"/>
    </row>
    <row r="175" spans="5:28" ht="11.25" customHeight="1" x14ac:dyDescent="0.2">
      <c r="E175" s="282"/>
      <c r="F175" s="282"/>
      <c r="G175" s="234"/>
      <c r="K175" s="234"/>
      <c r="L175" s="234"/>
      <c r="O175" s="235"/>
      <c r="P175" s="235"/>
      <c r="Q175" s="214"/>
      <c r="R175" s="233"/>
      <c r="S175" s="283"/>
      <c r="T175" s="283"/>
      <c r="U175" s="233"/>
      <c r="V175" s="284"/>
      <c r="W175" s="210"/>
      <c r="AA175" s="234"/>
      <c r="AB175" s="234"/>
    </row>
    <row r="176" spans="5:28" ht="11.25" customHeight="1" x14ac:dyDescent="0.2">
      <c r="E176" s="282"/>
      <c r="F176" s="282"/>
      <c r="G176" s="234"/>
      <c r="K176" s="234"/>
      <c r="L176" s="234"/>
      <c r="O176" s="235"/>
      <c r="P176" s="235"/>
      <c r="Q176" s="214"/>
      <c r="R176" s="233"/>
      <c r="S176" s="283"/>
      <c r="T176" s="283"/>
      <c r="U176" s="233"/>
      <c r="V176" s="284"/>
      <c r="W176" s="210"/>
      <c r="AA176" s="234"/>
      <c r="AB176" s="234"/>
    </row>
    <row r="177" spans="5:28" ht="11.25" customHeight="1" x14ac:dyDescent="0.2">
      <c r="E177" s="282"/>
      <c r="F177" s="282"/>
      <c r="G177" s="234"/>
      <c r="K177" s="234"/>
      <c r="L177" s="234"/>
      <c r="O177" s="235"/>
      <c r="P177" s="235"/>
      <c r="Q177" s="214"/>
      <c r="R177" s="233"/>
      <c r="S177" s="283"/>
      <c r="T177" s="283"/>
      <c r="U177" s="233"/>
      <c r="V177" s="284"/>
      <c r="W177" s="210"/>
      <c r="AA177" s="234"/>
      <c r="AB177" s="234"/>
    </row>
    <row r="178" spans="5:28" ht="11.25" customHeight="1" x14ac:dyDescent="0.2">
      <c r="E178" s="282"/>
      <c r="F178" s="282"/>
      <c r="G178" s="234"/>
      <c r="K178" s="234"/>
      <c r="L178" s="234"/>
      <c r="O178" s="235"/>
      <c r="P178" s="235"/>
      <c r="Q178" s="214"/>
      <c r="R178" s="233"/>
      <c r="S178" s="283"/>
      <c r="T178" s="283"/>
      <c r="U178" s="233"/>
      <c r="V178" s="284"/>
      <c r="W178" s="210"/>
      <c r="AA178" s="234"/>
      <c r="AB178" s="234"/>
    </row>
    <row r="179" spans="5:28" ht="11.25" customHeight="1" x14ac:dyDescent="0.2">
      <c r="E179" s="282"/>
      <c r="F179" s="282"/>
      <c r="G179" s="234"/>
      <c r="K179" s="234"/>
      <c r="L179" s="234"/>
      <c r="O179" s="235"/>
      <c r="P179" s="235"/>
      <c r="Q179" s="214"/>
      <c r="R179" s="233"/>
      <c r="S179" s="283"/>
      <c r="T179" s="283"/>
      <c r="U179" s="233"/>
      <c r="V179" s="284"/>
      <c r="W179" s="210"/>
      <c r="AA179" s="234"/>
      <c r="AB179" s="234"/>
    </row>
    <row r="180" spans="5:28" ht="11.25" customHeight="1" x14ac:dyDescent="0.2">
      <c r="E180" s="282"/>
      <c r="F180" s="282"/>
      <c r="G180" s="234"/>
      <c r="K180" s="234"/>
      <c r="L180" s="234"/>
      <c r="O180" s="235"/>
      <c r="P180" s="235"/>
      <c r="Q180" s="214"/>
      <c r="R180" s="233"/>
      <c r="S180" s="283"/>
      <c r="T180" s="283"/>
      <c r="U180" s="233"/>
      <c r="V180" s="284"/>
      <c r="W180" s="210"/>
      <c r="AA180" s="234"/>
      <c r="AB180" s="234"/>
    </row>
    <row r="181" spans="5:28" ht="11.25" customHeight="1" x14ac:dyDescent="0.2">
      <c r="E181" s="282"/>
      <c r="F181" s="282"/>
      <c r="G181" s="234"/>
      <c r="K181" s="234"/>
      <c r="L181" s="234"/>
      <c r="O181" s="235"/>
      <c r="P181" s="235"/>
      <c r="Q181" s="214"/>
      <c r="R181" s="233"/>
      <c r="S181" s="283"/>
      <c r="T181" s="283"/>
      <c r="U181" s="233"/>
      <c r="V181" s="284"/>
      <c r="W181" s="210"/>
      <c r="AA181" s="234"/>
      <c r="AB181" s="234"/>
    </row>
    <row r="182" spans="5:28" ht="11.25" customHeight="1" x14ac:dyDescent="0.2">
      <c r="E182" s="282"/>
      <c r="F182" s="282"/>
      <c r="G182" s="234"/>
      <c r="K182" s="234"/>
      <c r="L182" s="234"/>
      <c r="O182" s="235"/>
      <c r="P182" s="235"/>
      <c r="Q182" s="214"/>
      <c r="R182" s="233"/>
      <c r="S182" s="283"/>
      <c r="T182" s="283"/>
      <c r="U182" s="233"/>
      <c r="V182" s="284"/>
      <c r="W182" s="210"/>
      <c r="AA182" s="234"/>
      <c r="AB182" s="234"/>
    </row>
    <row r="183" spans="5:28" ht="11.25" customHeight="1" x14ac:dyDescent="0.2">
      <c r="E183" s="282"/>
      <c r="F183" s="282"/>
      <c r="G183" s="234"/>
      <c r="K183" s="234"/>
      <c r="L183" s="234"/>
      <c r="O183" s="235"/>
      <c r="P183" s="235"/>
      <c r="Q183" s="214"/>
      <c r="R183" s="233"/>
      <c r="S183" s="283"/>
      <c r="T183" s="283"/>
      <c r="U183" s="233"/>
      <c r="V183" s="284"/>
      <c r="W183" s="210"/>
      <c r="AA183" s="234"/>
      <c r="AB183" s="234"/>
    </row>
    <row r="184" spans="5:28" ht="11.25" customHeight="1" x14ac:dyDescent="0.2">
      <c r="E184" s="282"/>
      <c r="F184" s="282"/>
      <c r="G184" s="234"/>
      <c r="K184" s="234"/>
      <c r="L184" s="234"/>
      <c r="O184" s="235"/>
      <c r="P184" s="235"/>
      <c r="Q184" s="214"/>
      <c r="R184" s="233"/>
      <c r="S184" s="283"/>
      <c r="T184" s="283"/>
      <c r="U184" s="233"/>
      <c r="V184" s="284"/>
      <c r="W184" s="210"/>
      <c r="AA184" s="234"/>
      <c r="AB184" s="234"/>
    </row>
    <row r="185" spans="5:28" ht="11.25" customHeight="1" x14ac:dyDescent="0.2">
      <c r="E185" s="282"/>
      <c r="F185" s="282"/>
      <c r="G185" s="234"/>
      <c r="K185" s="234"/>
      <c r="L185" s="234"/>
      <c r="O185" s="235"/>
      <c r="P185" s="235"/>
      <c r="Q185" s="214"/>
      <c r="R185" s="233"/>
      <c r="S185" s="283"/>
      <c r="T185" s="283"/>
      <c r="U185" s="233"/>
      <c r="V185" s="284"/>
      <c r="W185" s="210"/>
      <c r="AA185" s="234"/>
      <c r="AB185" s="234"/>
    </row>
    <row r="186" spans="5:28" ht="11.25" customHeight="1" x14ac:dyDescent="0.2">
      <c r="E186" s="282"/>
      <c r="F186" s="282"/>
      <c r="G186" s="234"/>
      <c r="K186" s="234"/>
      <c r="L186" s="234"/>
      <c r="O186" s="235"/>
      <c r="P186" s="235"/>
      <c r="Q186" s="214"/>
      <c r="R186" s="233"/>
      <c r="S186" s="283"/>
      <c r="T186" s="283"/>
      <c r="U186" s="233"/>
      <c r="V186" s="284"/>
      <c r="W186" s="210"/>
      <c r="AA186" s="234"/>
      <c r="AB186" s="234"/>
    </row>
    <row r="187" spans="5:28" ht="11.25" customHeight="1" x14ac:dyDescent="0.2">
      <c r="E187" s="282"/>
      <c r="F187" s="282"/>
      <c r="G187" s="234"/>
      <c r="K187" s="234"/>
      <c r="L187" s="234"/>
      <c r="O187" s="235"/>
      <c r="P187" s="235"/>
      <c r="Q187" s="214"/>
      <c r="R187" s="233"/>
      <c r="S187" s="283"/>
      <c r="T187" s="283"/>
      <c r="U187" s="233"/>
      <c r="V187" s="284"/>
      <c r="W187" s="210"/>
      <c r="AA187" s="234"/>
      <c r="AB187" s="234"/>
    </row>
    <row r="188" spans="5:28" ht="11.25" customHeight="1" x14ac:dyDescent="0.2">
      <c r="E188" s="282"/>
      <c r="F188" s="282"/>
      <c r="G188" s="234"/>
      <c r="K188" s="234"/>
      <c r="L188" s="234"/>
      <c r="O188" s="235"/>
      <c r="P188" s="235"/>
      <c r="Q188" s="214"/>
      <c r="R188" s="233"/>
      <c r="S188" s="283"/>
      <c r="T188" s="283"/>
      <c r="U188" s="233"/>
      <c r="V188" s="284"/>
      <c r="W188" s="210"/>
      <c r="AA188" s="234"/>
      <c r="AB188" s="234"/>
    </row>
    <row r="189" spans="5:28" ht="11.25" customHeight="1" x14ac:dyDescent="0.2">
      <c r="E189" s="282"/>
      <c r="F189" s="282"/>
      <c r="G189" s="234"/>
      <c r="K189" s="234"/>
      <c r="L189" s="234"/>
      <c r="O189" s="235"/>
      <c r="P189" s="235"/>
      <c r="Q189" s="214"/>
      <c r="R189" s="233"/>
      <c r="S189" s="283"/>
      <c r="T189" s="283"/>
      <c r="U189" s="233"/>
      <c r="V189" s="284"/>
      <c r="W189" s="210"/>
      <c r="AA189" s="234"/>
      <c r="AB189" s="234"/>
    </row>
    <row r="190" spans="5:28" ht="11.25" customHeight="1" x14ac:dyDescent="0.2">
      <c r="E190" s="282"/>
      <c r="F190" s="282"/>
      <c r="G190" s="234"/>
      <c r="K190" s="234"/>
      <c r="L190" s="234"/>
      <c r="O190" s="235"/>
      <c r="P190" s="235"/>
      <c r="Q190" s="214"/>
      <c r="R190" s="233"/>
      <c r="S190" s="283"/>
      <c r="T190" s="283"/>
      <c r="U190" s="233"/>
      <c r="V190" s="284"/>
      <c r="W190" s="210"/>
      <c r="AA190" s="234"/>
      <c r="AB190" s="234"/>
    </row>
    <row r="191" spans="5:28" ht="11.25" customHeight="1" x14ac:dyDescent="0.2">
      <c r="E191" s="282"/>
      <c r="F191" s="282"/>
      <c r="G191" s="234"/>
      <c r="K191" s="234"/>
      <c r="L191" s="234"/>
      <c r="O191" s="235"/>
      <c r="P191" s="235"/>
      <c r="Q191" s="214"/>
      <c r="R191" s="233"/>
      <c r="S191" s="283"/>
      <c r="T191" s="283"/>
      <c r="U191" s="233"/>
      <c r="V191" s="284"/>
      <c r="W191" s="210"/>
      <c r="AA191" s="234"/>
      <c r="AB191" s="234"/>
    </row>
    <row r="192" spans="5:28" ht="11.25" customHeight="1" x14ac:dyDescent="0.2">
      <c r="E192" s="282"/>
      <c r="F192" s="282"/>
      <c r="G192" s="234"/>
      <c r="K192" s="234"/>
      <c r="L192" s="234"/>
      <c r="O192" s="235"/>
      <c r="P192" s="235"/>
      <c r="Q192" s="214"/>
      <c r="R192" s="233"/>
      <c r="S192" s="283"/>
      <c r="T192" s="283"/>
      <c r="U192" s="233"/>
      <c r="V192" s="284"/>
      <c r="W192" s="210"/>
      <c r="AA192" s="234"/>
      <c r="AB192" s="234"/>
    </row>
    <row r="193" spans="5:28" ht="11.25" customHeight="1" x14ac:dyDescent="0.2">
      <c r="E193" s="282"/>
      <c r="F193" s="282"/>
      <c r="G193" s="234"/>
      <c r="K193" s="234"/>
      <c r="L193" s="234"/>
      <c r="O193" s="235"/>
      <c r="P193" s="235"/>
      <c r="Q193" s="214"/>
      <c r="R193" s="233"/>
      <c r="S193" s="283"/>
      <c r="T193" s="283"/>
      <c r="U193" s="233"/>
      <c r="V193" s="284"/>
      <c r="W193" s="210"/>
      <c r="AA193" s="234"/>
      <c r="AB193" s="234"/>
    </row>
    <row r="194" spans="5:28" ht="11.25" customHeight="1" x14ac:dyDescent="0.2">
      <c r="E194" s="282"/>
      <c r="F194" s="282"/>
      <c r="G194" s="234"/>
      <c r="K194" s="234"/>
      <c r="L194" s="234"/>
      <c r="O194" s="235"/>
      <c r="P194" s="235"/>
      <c r="Q194" s="214"/>
      <c r="R194" s="233"/>
      <c r="S194" s="283"/>
      <c r="T194" s="283"/>
      <c r="U194" s="233"/>
      <c r="V194" s="284"/>
      <c r="W194" s="210"/>
      <c r="AA194" s="234"/>
      <c r="AB194" s="234"/>
    </row>
    <row r="195" spans="5:28" ht="11.25" customHeight="1" x14ac:dyDescent="0.2">
      <c r="E195" s="282"/>
      <c r="F195" s="282"/>
      <c r="G195" s="234"/>
      <c r="K195" s="234"/>
      <c r="L195" s="234"/>
      <c r="O195" s="235"/>
      <c r="P195" s="235"/>
      <c r="Q195" s="214"/>
      <c r="R195" s="233"/>
      <c r="S195" s="283"/>
      <c r="T195" s="283"/>
      <c r="U195" s="233"/>
      <c r="V195" s="284"/>
      <c r="W195" s="210"/>
      <c r="AA195" s="234"/>
      <c r="AB195" s="234"/>
    </row>
    <row r="196" spans="5:28" ht="11.25" customHeight="1" x14ac:dyDescent="0.2">
      <c r="E196" s="282"/>
      <c r="F196" s="282"/>
      <c r="G196" s="234"/>
      <c r="K196" s="234"/>
      <c r="L196" s="234"/>
      <c r="O196" s="235"/>
      <c r="P196" s="235"/>
      <c r="Q196" s="214"/>
      <c r="R196" s="233"/>
      <c r="S196" s="283"/>
      <c r="T196" s="283"/>
      <c r="U196" s="233"/>
      <c r="V196" s="284"/>
      <c r="W196" s="210"/>
      <c r="AA196" s="234"/>
      <c r="AB196" s="234"/>
    </row>
    <row r="197" spans="5:28" ht="11.25" customHeight="1" x14ac:dyDescent="0.2">
      <c r="E197" s="282"/>
      <c r="F197" s="282"/>
      <c r="G197" s="234"/>
      <c r="K197" s="234"/>
      <c r="L197" s="234"/>
      <c r="O197" s="235"/>
      <c r="P197" s="235"/>
      <c r="Q197" s="214"/>
      <c r="R197" s="233"/>
      <c r="S197" s="283"/>
      <c r="T197" s="283"/>
      <c r="U197" s="233"/>
      <c r="V197" s="284"/>
      <c r="W197" s="210"/>
      <c r="AA197" s="234"/>
      <c r="AB197" s="234"/>
    </row>
    <row r="198" spans="5:28" ht="11.25" customHeight="1" x14ac:dyDescent="0.2">
      <c r="E198" s="282"/>
      <c r="F198" s="282"/>
      <c r="G198" s="234"/>
      <c r="K198" s="234"/>
      <c r="L198" s="234"/>
      <c r="O198" s="235"/>
      <c r="P198" s="235"/>
      <c r="Q198" s="214"/>
      <c r="R198" s="233"/>
      <c r="S198" s="283"/>
      <c r="T198" s="283"/>
      <c r="U198" s="233"/>
      <c r="V198" s="284"/>
      <c r="W198" s="210"/>
      <c r="AA198" s="234"/>
      <c r="AB198" s="234"/>
    </row>
    <row r="199" spans="5:28" ht="11.25" customHeight="1" x14ac:dyDescent="0.2">
      <c r="E199" s="282"/>
      <c r="F199" s="282"/>
      <c r="G199" s="234"/>
      <c r="K199" s="234"/>
      <c r="L199" s="234"/>
      <c r="O199" s="235"/>
      <c r="P199" s="235"/>
      <c r="Q199" s="214"/>
      <c r="R199" s="233"/>
      <c r="S199" s="283"/>
      <c r="T199" s="283"/>
      <c r="U199" s="233"/>
      <c r="V199" s="284"/>
      <c r="W199" s="210"/>
      <c r="AA199" s="234"/>
      <c r="AB199" s="234"/>
    </row>
    <row r="200" spans="5:28" ht="11.25" customHeight="1" x14ac:dyDescent="0.2">
      <c r="E200" s="282"/>
      <c r="F200" s="282"/>
      <c r="G200" s="234"/>
      <c r="K200" s="234"/>
      <c r="L200" s="234"/>
      <c r="O200" s="235"/>
      <c r="P200" s="235"/>
      <c r="Q200" s="214"/>
      <c r="R200" s="233"/>
      <c r="S200" s="283"/>
      <c r="T200" s="283"/>
      <c r="U200" s="233"/>
      <c r="V200" s="284"/>
      <c r="W200" s="210"/>
      <c r="AA200" s="234"/>
      <c r="AB200" s="234"/>
    </row>
    <row r="201" spans="5:28" ht="11.25" customHeight="1" x14ac:dyDescent="0.2">
      <c r="E201" s="282"/>
      <c r="F201" s="282"/>
      <c r="G201" s="234"/>
      <c r="K201" s="234"/>
      <c r="L201" s="234"/>
      <c r="O201" s="235"/>
      <c r="P201" s="235"/>
      <c r="Q201" s="214"/>
      <c r="R201" s="233"/>
      <c r="S201" s="283"/>
      <c r="T201" s="283"/>
      <c r="U201" s="233"/>
      <c r="V201" s="284"/>
      <c r="W201" s="210"/>
      <c r="AA201" s="234"/>
      <c r="AB201" s="234"/>
    </row>
    <row r="202" spans="5:28" ht="11.25" customHeight="1" x14ac:dyDescent="0.2">
      <c r="E202" s="282"/>
      <c r="F202" s="282"/>
      <c r="G202" s="234"/>
      <c r="K202" s="234"/>
      <c r="L202" s="234"/>
      <c r="O202" s="235"/>
      <c r="P202" s="235"/>
      <c r="Q202" s="214"/>
      <c r="R202" s="233"/>
      <c r="S202" s="283"/>
      <c r="T202" s="283"/>
      <c r="U202" s="233"/>
      <c r="V202" s="284"/>
      <c r="W202" s="210"/>
      <c r="AA202" s="234"/>
      <c r="AB202" s="234"/>
    </row>
    <row r="203" spans="5:28" ht="11.25" customHeight="1" x14ac:dyDescent="0.2">
      <c r="E203" s="282"/>
      <c r="F203" s="282"/>
      <c r="G203" s="234"/>
      <c r="K203" s="234"/>
      <c r="L203" s="234"/>
      <c r="O203" s="235"/>
      <c r="P203" s="235"/>
      <c r="Q203" s="214"/>
      <c r="R203" s="233"/>
      <c r="S203" s="283"/>
      <c r="T203" s="283"/>
      <c r="U203" s="233"/>
      <c r="V203" s="284"/>
      <c r="W203" s="210"/>
      <c r="AA203" s="234"/>
      <c r="AB203" s="234"/>
    </row>
    <row r="204" spans="5:28" ht="11.25" customHeight="1" x14ac:dyDescent="0.2">
      <c r="E204" s="282"/>
      <c r="F204" s="282"/>
      <c r="G204" s="234"/>
      <c r="K204" s="234"/>
      <c r="L204" s="234"/>
      <c r="O204" s="235"/>
      <c r="P204" s="235"/>
      <c r="Q204" s="214"/>
      <c r="R204" s="233"/>
      <c r="S204" s="283"/>
      <c r="T204" s="283"/>
      <c r="U204" s="233"/>
      <c r="V204" s="284"/>
      <c r="W204" s="210"/>
      <c r="AA204" s="234"/>
      <c r="AB204" s="234"/>
    </row>
    <row r="205" spans="5:28" ht="11.25" customHeight="1" x14ac:dyDescent="0.2">
      <c r="E205" s="282"/>
      <c r="F205" s="282"/>
      <c r="G205" s="234"/>
      <c r="K205" s="234"/>
      <c r="L205" s="234"/>
      <c r="O205" s="235"/>
      <c r="P205" s="235"/>
      <c r="Q205" s="214"/>
      <c r="R205" s="233"/>
      <c r="S205" s="283"/>
      <c r="T205" s="283"/>
      <c r="U205" s="233"/>
      <c r="V205" s="284"/>
      <c r="W205" s="210"/>
      <c r="AA205" s="234"/>
      <c r="AB205" s="234"/>
    </row>
    <row r="206" spans="5:28" ht="11.25" customHeight="1" x14ac:dyDescent="0.2">
      <c r="E206" s="282"/>
      <c r="F206" s="282"/>
      <c r="G206" s="234"/>
      <c r="K206" s="234"/>
      <c r="L206" s="234"/>
      <c r="O206" s="235"/>
      <c r="P206" s="235"/>
      <c r="Q206" s="214"/>
      <c r="R206" s="233"/>
      <c r="S206" s="283"/>
      <c r="T206" s="283"/>
      <c r="U206" s="233"/>
      <c r="V206" s="284"/>
      <c r="W206" s="210"/>
      <c r="AA206" s="234"/>
      <c r="AB206" s="234"/>
    </row>
    <row r="207" spans="5:28" ht="11.25" customHeight="1" x14ac:dyDescent="0.2">
      <c r="E207" s="282"/>
      <c r="F207" s="282"/>
      <c r="G207" s="234"/>
      <c r="K207" s="234"/>
      <c r="L207" s="234"/>
      <c r="O207" s="235"/>
      <c r="P207" s="235"/>
      <c r="Q207" s="214"/>
      <c r="R207" s="233"/>
      <c r="S207" s="283"/>
      <c r="T207" s="283"/>
      <c r="U207" s="233"/>
      <c r="V207" s="284"/>
      <c r="W207" s="210"/>
      <c r="AA207" s="234"/>
      <c r="AB207" s="234"/>
    </row>
    <row r="208" spans="5:28" ht="11.25" customHeight="1" x14ac:dyDescent="0.2">
      <c r="E208" s="282"/>
      <c r="F208" s="282"/>
      <c r="G208" s="234"/>
      <c r="K208" s="234"/>
      <c r="L208" s="234"/>
      <c r="O208" s="235"/>
      <c r="P208" s="235"/>
      <c r="Q208" s="214"/>
      <c r="R208" s="233"/>
      <c r="S208" s="283"/>
      <c r="T208" s="283"/>
      <c r="U208" s="233"/>
      <c r="V208" s="284"/>
      <c r="W208" s="210"/>
      <c r="AA208" s="234"/>
      <c r="AB208" s="234"/>
    </row>
    <row r="209" spans="5:28" ht="11.25" customHeight="1" x14ac:dyDescent="0.2">
      <c r="E209" s="282"/>
      <c r="F209" s="282"/>
      <c r="G209" s="234"/>
      <c r="K209" s="234"/>
      <c r="L209" s="234"/>
      <c r="O209" s="235"/>
      <c r="P209" s="235"/>
      <c r="Q209" s="214"/>
      <c r="R209" s="233"/>
      <c r="S209" s="283"/>
      <c r="T209" s="283"/>
      <c r="U209" s="233"/>
      <c r="V209" s="284"/>
      <c r="W209" s="210"/>
      <c r="AA209" s="234"/>
      <c r="AB209" s="234"/>
    </row>
    <row r="210" spans="5:28" ht="11.25" customHeight="1" x14ac:dyDescent="0.2">
      <c r="E210" s="282"/>
      <c r="F210" s="282"/>
      <c r="G210" s="234"/>
      <c r="K210" s="234"/>
      <c r="L210" s="234"/>
      <c r="O210" s="235"/>
      <c r="P210" s="235"/>
      <c r="Q210" s="214"/>
      <c r="R210" s="233"/>
      <c r="S210" s="283"/>
      <c r="T210" s="283"/>
      <c r="U210" s="233"/>
      <c r="V210" s="284"/>
      <c r="W210" s="210"/>
      <c r="AA210" s="234"/>
      <c r="AB210" s="234"/>
    </row>
    <row r="211" spans="5:28" ht="11.25" customHeight="1" x14ac:dyDescent="0.2">
      <c r="E211" s="282"/>
      <c r="F211" s="282"/>
      <c r="G211" s="234"/>
      <c r="K211" s="234"/>
      <c r="L211" s="234"/>
      <c r="O211" s="235"/>
      <c r="P211" s="235"/>
      <c r="Q211" s="214"/>
      <c r="R211" s="233"/>
      <c r="S211" s="283"/>
      <c r="T211" s="283"/>
      <c r="U211" s="233"/>
      <c r="V211" s="284"/>
      <c r="W211" s="210"/>
      <c r="AA211" s="234"/>
      <c r="AB211" s="234"/>
    </row>
    <row r="212" spans="5:28" ht="11.25" customHeight="1" x14ac:dyDescent="0.2">
      <c r="E212" s="282"/>
      <c r="F212" s="282"/>
      <c r="G212" s="234"/>
      <c r="K212" s="234"/>
      <c r="L212" s="234"/>
      <c r="O212" s="235"/>
      <c r="P212" s="235"/>
      <c r="Q212" s="214"/>
      <c r="R212" s="233"/>
      <c r="S212" s="283"/>
      <c r="T212" s="283"/>
      <c r="U212" s="233"/>
      <c r="V212" s="284"/>
      <c r="W212" s="210"/>
      <c r="AA212" s="234"/>
      <c r="AB212" s="234"/>
    </row>
    <row r="213" spans="5:28" ht="11.25" customHeight="1" x14ac:dyDescent="0.2">
      <c r="E213" s="282"/>
      <c r="F213" s="282"/>
      <c r="G213" s="234"/>
      <c r="K213" s="234"/>
      <c r="L213" s="234"/>
      <c r="O213" s="235"/>
      <c r="P213" s="235"/>
      <c r="Q213" s="214"/>
      <c r="R213" s="233"/>
      <c r="S213" s="283"/>
      <c r="T213" s="283"/>
      <c r="U213" s="233"/>
      <c r="V213" s="284"/>
      <c r="W213" s="210"/>
      <c r="AA213" s="234"/>
      <c r="AB213" s="234"/>
    </row>
    <row r="214" spans="5:28" ht="11.25" customHeight="1" x14ac:dyDescent="0.2">
      <c r="E214" s="282"/>
      <c r="F214" s="282"/>
      <c r="G214" s="234"/>
      <c r="K214" s="234"/>
      <c r="L214" s="234"/>
      <c r="O214" s="235"/>
      <c r="P214" s="235"/>
      <c r="Q214" s="214"/>
      <c r="R214" s="233"/>
      <c r="S214" s="283"/>
      <c r="T214" s="283"/>
      <c r="U214" s="233"/>
      <c r="V214" s="284"/>
      <c r="W214" s="210"/>
      <c r="AA214" s="234"/>
      <c r="AB214" s="234"/>
    </row>
    <row r="215" spans="5:28" ht="11.25" customHeight="1" x14ac:dyDescent="0.2">
      <c r="E215" s="282"/>
      <c r="F215" s="282"/>
      <c r="G215" s="234"/>
      <c r="K215" s="234"/>
      <c r="L215" s="234"/>
      <c r="O215" s="235"/>
      <c r="P215" s="235"/>
      <c r="Q215" s="214"/>
      <c r="R215" s="233"/>
      <c r="S215" s="283"/>
      <c r="T215" s="283"/>
      <c r="U215" s="233"/>
      <c r="V215" s="284"/>
      <c r="W215" s="210"/>
      <c r="AA215" s="234"/>
      <c r="AB215" s="234"/>
    </row>
    <row r="216" spans="5:28" ht="11.25" customHeight="1" x14ac:dyDescent="0.2">
      <c r="E216" s="282"/>
      <c r="F216" s="282"/>
      <c r="G216" s="234"/>
      <c r="K216" s="234"/>
      <c r="L216" s="234"/>
      <c r="O216" s="235"/>
      <c r="P216" s="235"/>
      <c r="Q216" s="214"/>
      <c r="R216" s="233"/>
      <c r="S216" s="283"/>
      <c r="T216" s="283"/>
      <c r="U216" s="233"/>
      <c r="V216" s="284"/>
      <c r="W216" s="210"/>
      <c r="AA216" s="234"/>
      <c r="AB216" s="234"/>
    </row>
    <row r="217" spans="5:28" ht="11.25" customHeight="1" x14ac:dyDescent="0.2">
      <c r="E217" s="282"/>
      <c r="F217" s="282"/>
      <c r="G217" s="234"/>
      <c r="K217" s="234"/>
      <c r="L217" s="234"/>
      <c r="O217" s="235"/>
      <c r="P217" s="235"/>
      <c r="Q217" s="214"/>
      <c r="R217" s="233"/>
      <c r="S217" s="283"/>
      <c r="T217" s="283"/>
      <c r="U217" s="233"/>
      <c r="V217" s="284"/>
      <c r="W217" s="210"/>
      <c r="AA217" s="234"/>
      <c r="AB217" s="234"/>
    </row>
    <row r="218" spans="5:28" ht="11.25" customHeight="1" x14ac:dyDescent="0.2">
      <c r="E218" s="282"/>
      <c r="F218" s="282"/>
      <c r="G218" s="234"/>
      <c r="K218" s="234"/>
      <c r="L218" s="234"/>
      <c r="O218" s="235"/>
      <c r="P218" s="235"/>
      <c r="Q218" s="214"/>
      <c r="R218" s="233"/>
      <c r="S218" s="283"/>
      <c r="T218" s="283"/>
      <c r="U218" s="233"/>
      <c r="V218" s="284"/>
      <c r="W218" s="210"/>
      <c r="AA218" s="234"/>
      <c r="AB218" s="234"/>
    </row>
    <row r="219" spans="5:28" ht="11.25" customHeight="1" x14ac:dyDescent="0.2">
      <c r="E219" s="282"/>
      <c r="F219" s="282"/>
      <c r="G219" s="234"/>
      <c r="K219" s="234"/>
      <c r="L219" s="234"/>
      <c r="O219" s="235"/>
      <c r="P219" s="235"/>
      <c r="Q219" s="214"/>
      <c r="R219" s="233"/>
      <c r="S219" s="283"/>
      <c r="T219" s="283"/>
      <c r="U219" s="233"/>
      <c r="V219" s="284"/>
      <c r="W219" s="210"/>
      <c r="AA219" s="234"/>
      <c r="AB219" s="234"/>
    </row>
    <row r="220" spans="5:28" ht="11.25" customHeight="1" x14ac:dyDescent="0.2">
      <c r="E220" s="282"/>
      <c r="F220" s="282"/>
      <c r="G220" s="234"/>
      <c r="K220" s="234"/>
      <c r="L220" s="234"/>
      <c r="O220" s="235"/>
      <c r="P220" s="235"/>
      <c r="Q220" s="214"/>
      <c r="R220" s="233"/>
      <c r="S220" s="283"/>
      <c r="T220" s="283"/>
      <c r="U220" s="233"/>
      <c r="V220" s="284"/>
      <c r="W220" s="210"/>
      <c r="AA220" s="234"/>
      <c r="AB220" s="234"/>
    </row>
    <row r="221" spans="5:28" ht="11.25" customHeight="1" x14ac:dyDescent="0.2">
      <c r="E221" s="282"/>
      <c r="F221" s="282"/>
      <c r="G221" s="234"/>
      <c r="K221" s="234"/>
      <c r="L221" s="234"/>
      <c r="O221" s="235"/>
      <c r="P221" s="235"/>
      <c r="Q221" s="214"/>
      <c r="R221" s="233"/>
      <c r="S221" s="283"/>
      <c r="T221" s="283"/>
      <c r="U221" s="233"/>
      <c r="V221" s="284"/>
      <c r="W221" s="210"/>
      <c r="AA221" s="234"/>
      <c r="AB221" s="234"/>
    </row>
    <row r="222" spans="5:28" ht="11.25" customHeight="1" x14ac:dyDescent="0.2">
      <c r="E222" s="282"/>
      <c r="F222" s="282"/>
      <c r="G222" s="234"/>
      <c r="K222" s="234"/>
      <c r="L222" s="234"/>
      <c r="O222" s="235"/>
      <c r="P222" s="235"/>
      <c r="Q222" s="214"/>
      <c r="R222" s="233"/>
      <c r="S222" s="283"/>
      <c r="T222" s="283"/>
      <c r="U222" s="233"/>
      <c r="V222" s="284"/>
      <c r="W222" s="210"/>
      <c r="AA222" s="234"/>
      <c r="AB222" s="234"/>
    </row>
    <row r="223" spans="5:28" ht="11.25" customHeight="1" x14ac:dyDescent="0.2">
      <c r="E223" s="282"/>
      <c r="F223" s="282"/>
      <c r="G223" s="234"/>
      <c r="K223" s="234"/>
      <c r="L223" s="234"/>
      <c r="O223" s="235"/>
      <c r="P223" s="235"/>
      <c r="Q223" s="214"/>
      <c r="R223" s="233"/>
      <c r="S223" s="283"/>
      <c r="T223" s="283"/>
      <c r="U223" s="233"/>
      <c r="V223" s="284"/>
      <c r="W223" s="210"/>
      <c r="AA223" s="234"/>
      <c r="AB223" s="234"/>
    </row>
    <row r="224" spans="5:28" ht="11.25" customHeight="1" x14ac:dyDescent="0.2">
      <c r="E224" s="282"/>
      <c r="F224" s="282"/>
      <c r="G224" s="234"/>
      <c r="K224" s="234"/>
      <c r="L224" s="234"/>
      <c r="O224" s="235"/>
      <c r="P224" s="235"/>
      <c r="Q224" s="214"/>
      <c r="R224" s="233"/>
      <c r="S224" s="283"/>
      <c r="T224" s="283"/>
      <c r="U224" s="233"/>
      <c r="V224" s="284"/>
      <c r="W224" s="210"/>
      <c r="AA224" s="234"/>
      <c r="AB224" s="234"/>
    </row>
    <row r="225" spans="5:28" ht="11.25" customHeight="1" x14ac:dyDescent="0.2">
      <c r="E225" s="282"/>
      <c r="F225" s="282"/>
      <c r="G225" s="234"/>
      <c r="K225" s="234"/>
      <c r="L225" s="234"/>
      <c r="O225" s="235"/>
      <c r="P225" s="235"/>
      <c r="Q225" s="214"/>
      <c r="R225" s="233"/>
      <c r="S225" s="283"/>
      <c r="T225" s="283"/>
      <c r="U225" s="233"/>
      <c r="V225" s="284"/>
      <c r="W225" s="210"/>
      <c r="AA225" s="234"/>
      <c r="AB225" s="234"/>
    </row>
    <row r="226" spans="5:28" ht="11.25" customHeight="1" x14ac:dyDescent="0.2">
      <c r="E226" s="282"/>
      <c r="F226" s="282"/>
      <c r="G226" s="234"/>
      <c r="K226" s="234"/>
      <c r="L226" s="234"/>
      <c r="O226" s="235"/>
      <c r="P226" s="235"/>
      <c r="Q226" s="214"/>
      <c r="R226" s="233"/>
      <c r="S226" s="283"/>
      <c r="T226" s="283"/>
      <c r="U226" s="233"/>
      <c r="V226" s="284"/>
      <c r="W226" s="210"/>
      <c r="AA226" s="234"/>
      <c r="AB226" s="234"/>
    </row>
    <row r="227" spans="5:28" ht="11.25" customHeight="1" x14ac:dyDescent="0.2">
      <c r="E227" s="282"/>
      <c r="F227" s="282"/>
      <c r="G227" s="234"/>
      <c r="K227" s="234"/>
      <c r="L227" s="234"/>
      <c r="O227" s="235"/>
      <c r="P227" s="235"/>
      <c r="Q227" s="214"/>
      <c r="R227" s="233"/>
      <c r="S227" s="283"/>
      <c r="T227" s="283"/>
      <c r="U227" s="233"/>
      <c r="V227" s="284"/>
      <c r="W227" s="210"/>
      <c r="AA227" s="234"/>
      <c r="AB227" s="234"/>
    </row>
    <row r="228" spans="5:28" ht="11.25" customHeight="1" x14ac:dyDescent="0.2">
      <c r="E228" s="282"/>
      <c r="F228" s="282"/>
      <c r="G228" s="234"/>
      <c r="K228" s="234"/>
      <c r="L228" s="234"/>
      <c r="O228" s="235"/>
      <c r="P228" s="235"/>
      <c r="Q228" s="214"/>
      <c r="R228" s="233"/>
      <c r="S228" s="283"/>
      <c r="T228" s="283"/>
      <c r="U228" s="233"/>
      <c r="V228" s="284"/>
      <c r="W228" s="210"/>
      <c r="AA228" s="234"/>
      <c r="AB228" s="234"/>
    </row>
    <row r="229" spans="5:28" ht="11.25" customHeight="1" x14ac:dyDescent="0.2">
      <c r="E229" s="282"/>
      <c r="F229" s="282"/>
      <c r="G229" s="234"/>
      <c r="K229" s="234"/>
      <c r="L229" s="234"/>
      <c r="O229" s="235"/>
      <c r="P229" s="235"/>
      <c r="Q229" s="214"/>
      <c r="R229" s="233"/>
      <c r="S229" s="283"/>
      <c r="T229" s="283"/>
      <c r="U229" s="233"/>
      <c r="V229" s="284"/>
      <c r="W229" s="210"/>
      <c r="AA229" s="234"/>
      <c r="AB229" s="234"/>
    </row>
    <row r="230" spans="5:28" ht="11.25" customHeight="1" x14ac:dyDescent="0.2">
      <c r="E230" s="282"/>
      <c r="F230" s="282"/>
      <c r="G230" s="234"/>
      <c r="K230" s="234"/>
      <c r="L230" s="234"/>
      <c r="O230" s="235"/>
      <c r="P230" s="235"/>
      <c r="Q230" s="214"/>
      <c r="R230" s="233"/>
      <c r="S230" s="283"/>
      <c r="T230" s="283"/>
      <c r="U230" s="233"/>
      <c r="V230" s="284"/>
      <c r="W230" s="210"/>
      <c r="AA230" s="234"/>
      <c r="AB230" s="234"/>
    </row>
    <row r="231" spans="5:28" ht="11.25" customHeight="1" x14ac:dyDescent="0.2">
      <c r="E231" s="282"/>
      <c r="F231" s="282"/>
      <c r="G231" s="234"/>
      <c r="K231" s="234"/>
      <c r="L231" s="234"/>
      <c r="O231" s="235"/>
      <c r="P231" s="235"/>
      <c r="Q231" s="214"/>
      <c r="R231" s="233"/>
      <c r="S231" s="283"/>
      <c r="T231" s="283"/>
      <c r="U231" s="233"/>
      <c r="V231" s="284"/>
      <c r="W231" s="210"/>
      <c r="AA231" s="234"/>
      <c r="AB231" s="234"/>
    </row>
    <row r="232" spans="5:28" ht="11.25" customHeight="1" x14ac:dyDescent="0.2">
      <c r="E232" s="282"/>
      <c r="F232" s="282"/>
      <c r="G232" s="234"/>
      <c r="K232" s="234"/>
      <c r="L232" s="234"/>
      <c r="O232" s="235"/>
      <c r="P232" s="235"/>
      <c r="Q232" s="214"/>
      <c r="R232" s="233"/>
      <c r="S232" s="283"/>
      <c r="T232" s="283"/>
      <c r="U232" s="233"/>
      <c r="V232" s="284"/>
      <c r="W232" s="210"/>
      <c r="AA232" s="234"/>
      <c r="AB232" s="234"/>
    </row>
    <row r="233" spans="5:28" ht="11.25" customHeight="1" x14ac:dyDescent="0.2">
      <c r="E233" s="282"/>
      <c r="F233" s="282"/>
      <c r="G233" s="234"/>
      <c r="K233" s="234"/>
      <c r="L233" s="234"/>
      <c r="O233" s="235"/>
      <c r="P233" s="235"/>
      <c r="Q233" s="214"/>
      <c r="R233" s="233"/>
      <c r="S233" s="283"/>
      <c r="T233" s="283"/>
      <c r="U233" s="233"/>
      <c r="V233" s="284"/>
      <c r="W233" s="210"/>
      <c r="AA233" s="234"/>
      <c r="AB233" s="234"/>
    </row>
    <row r="234" spans="5:28" ht="11.25" customHeight="1" x14ac:dyDescent="0.2">
      <c r="E234" s="282"/>
      <c r="F234" s="282"/>
      <c r="G234" s="234"/>
      <c r="K234" s="234"/>
      <c r="L234" s="234"/>
      <c r="O234" s="235"/>
      <c r="P234" s="235"/>
      <c r="Q234" s="214"/>
      <c r="R234" s="233"/>
      <c r="S234" s="283"/>
      <c r="T234" s="283"/>
      <c r="U234" s="233"/>
      <c r="V234" s="284"/>
      <c r="W234" s="210"/>
      <c r="AA234" s="234"/>
      <c r="AB234" s="234"/>
    </row>
    <row r="235" spans="5:28" ht="11.25" customHeight="1" x14ac:dyDescent="0.2">
      <c r="E235" s="282"/>
      <c r="F235" s="282"/>
      <c r="G235" s="234"/>
      <c r="K235" s="234"/>
      <c r="L235" s="234"/>
      <c r="O235" s="235"/>
      <c r="P235" s="235"/>
      <c r="Q235" s="214"/>
      <c r="R235" s="233"/>
      <c r="S235" s="283"/>
      <c r="T235" s="283"/>
      <c r="U235" s="233"/>
      <c r="V235" s="284"/>
      <c r="W235" s="210"/>
      <c r="AA235" s="234"/>
      <c r="AB235" s="234"/>
    </row>
    <row r="236" spans="5:28" ht="11.25" customHeight="1" x14ac:dyDescent="0.2">
      <c r="E236" s="282"/>
      <c r="F236" s="282"/>
      <c r="G236" s="234"/>
      <c r="K236" s="234"/>
      <c r="L236" s="234"/>
      <c r="O236" s="235"/>
      <c r="P236" s="235"/>
      <c r="Q236" s="214"/>
      <c r="R236" s="233"/>
      <c r="S236" s="283"/>
      <c r="T236" s="283"/>
      <c r="U236" s="233"/>
      <c r="V236" s="284"/>
      <c r="W236" s="210"/>
      <c r="AA236" s="234"/>
      <c r="AB236" s="234"/>
    </row>
    <row r="237" spans="5:28" ht="11.25" customHeight="1" x14ac:dyDescent="0.2">
      <c r="E237" s="282"/>
      <c r="F237" s="282"/>
      <c r="G237" s="234"/>
      <c r="K237" s="234"/>
      <c r="L237" s="234"/>
      <c r="O237" s="235"/>
      <c r="P237" s="235"/>
      <c r="Q237" s="214"/>
      <c r="R237" s="233"/>
      <c r="S237" s="283"/>
      <c r="T237" s="283"/>
      <c r="U237" s="233"/>
      <c r="V237" s="284"/>
      <c r="W237" s="210"/>
      <c r="AA237" s="234"/>
      <c r="AB237" s="234"/>
    </row>
    <row r="238" spans="5:28" ht="11.25" customHeight="1" x14ac:dyDescent="0.2">
      <c r="E238" s="282"/>
      <c r="F238" s="282"/>
      <c r="G238" s="234"/>
      <c r="K238" s="234"/>
      <c r="L238" s="234"/>
      <c r="O238" s="235"/>
      <c r="P238" s="235"/>
      <c r="Q238" s="214"/>
      <c r="R238" s="233"/>
      <c r="S238" s="283"/>
      <c r="T238" s="283"/>
      <c r="U238" s="233"/>
      <c r="V238" s="284"/>
      <c r="W238" s="210"/>
      <c r="AA238" s="234"/>
      <c r="AB238" s="234"/>
    </row>
    <row r="239" spans="5:28" ht="11.25" customHeight="1" x14ac:dyDescent="0.2">
      <c r="E239" s="282"/>
      <c r="F239" s="282"/>
      <c r="G239" s="234"/>
      <c r="K239" s="234"/>
      <c r="L239" s="234"/>
      <c r="O239" s="235"/>
      <c r="P239" s="235"/>
      <c r="Q239" s="214"/>
      <c r="R239" s="233"/>
      <c r="S239" s="283"/>
      <c r="T239" s="283"/>
      <c r="U239" s="233"/>
      <c r="V239" s="284"/>
      <c r="W239" s="210"/>
      <c r="AA239" s="234"/>
      <c r="AB239" s="234"/>
    </row>
    <row r="240" spans="5:28" ht="11.25" customHeight="1" x14ac:dyDescent="0.2">
      <c r="E240" s="282"/>
      <c r="F240" s="282"/>
      <c r="G240" s="234"/>
      <c r="K240" s="234"/>
      <c r="L240" s="234"/>
      <c r="O240" s="235"/>
      <c r="P240" s="235"/>
      <c r="Q240" s="214"/>
      <c r="R240" s="233"/>
      <c r="S240" s="283"/>
      <c r="T240" s="283"/>
      <c r="U240" s="233"/>
      <c r="V240" s="284"/>
      <c r="W240" s="210"/>
      <c r="AA240" s="234"/>
      <c r="AB240" s="234"/>
    </row>
    <row r="241" spans="5:28" ht="11.25" customHeight="1" x14ac:dyDescent="0.2">
      <c r="E241" s="282"/>
      <c r="F241" s="282"/>
      <c r="G241" s="234"/>
      <c r="K241" s="234"/>
      <c r="L241" s="234"/>
      <c r="O241" s="235"/>
      <c r="P241" s="235"/>
      <c r="Q241" s="214"/>
      <c r="R241" s="233"/>
      <c r="S241" s="283"/>
      <c r="T241" s="283"/>
      <c r="U241" s="233"/>
      <c r="V241" s="284"/>
      <c r="W241" s="210"/>
      <c r="AA241" s="234"/>
      <c r="AB241" s="234"/>
    </row>
    <row r="242" spans="5:28" ht="11.25" customHeight="1" x14ac:dyDescent="0.2">
      <c r="E242" s="282"/>
      <c r="F242" s="282"/>
      <c r="G242" s="234"/>
      <c r="K242" s="234"/>
      <c r="L242" s="234"/>
      <c r="O242" s="235"/>
      <c r="P242" s="235"/>
      <c r="Q242" s="214"/>
      <c r="R242" s="233"/>
      <c r="S242" s="283"/>
      <c r="T242" s="283"/>
      <c r="U242" s="233"/>
      <c r="V242" s="284"/>
      <c r="W242" s="210"/>
      <c r="AA242" s="234"/>
      <c r="AB242" s="234"/>
    </row>
    <row r="243" spans="5:28" ht="11.25" customHeight="1" x14ac:dyDescent="0.2">
      <c r="E243" s="282"/>
      <c r="F243" s="282"/>
      <c r="G243" s="234"/>
      <c r="K243" s="234"/>
      <c r="L243" s="234"/>
      <c r="O243" s="235"/>
      <c r="P243" s="235"/>
      <c r="Q243" s="214"/>
      <c r="R243" s="233"/>
      <c r="S243" s="283"/>
      <c r="T243" s="283"/>
      <c r="U243" s="233"/>
      <c r="V243" s="284"/>
      <c r="W243" s="210"/>
      <c r="AA243" s="234"/>
      <c r="AB243" s="234"/>
    </row>
    <row r="244" spans="5:28" ht="11.25" customHeight="1" x14ac:dyDescent="0.2">
      <c r="E244" s="282"/>
      <c r="F244" s="282"/>
      <c r="G244" s="234"/>
      <c r="K244" s="234"/>
      <c r="L244" s="234"/>
      <c r="O244" s="235"/>
      <c r="P244" s="235"/>
      <c r="Q244" s="214"/>
      <c r="R244" s="233"/>
      <c r="S244" s="283"/>
      <c r="T244" s="283"/>
      <c r="U244" s="233"/>
      <c r="V244" s="284"/>
      <c r="W244" s="210"/>
      <c r="AA244" s="234"/>
      <c r="AB244" s="234"/>
    </row>
    <row r="245" spans="5:28" ht="11.25" customHeight="1" x14ac:dyDescent="0.2">
      <c r="E245" s="282"/>
      <c r="F245" s="282"/>
      <c r="G245" s="234"/>
      <c r="K245" s="234"/>
      <c r="L245" s="234"/>
      <c r="O245" s="235"/>
      <c r="P245" s="235"/>
      <c r="Q245" s="214"/>
      <c r="R245" s="233"/>
      <c r="S245" s="283"/>
      <c r="T245" s="283"/>
      <c r="U245" s="233"/>
      <c r="V245" s="284"/>
      <c r="W245" s="210"/>
      <c r="AA245" s="234"/>
      <c r="AB245" s="234"/>
    </row>
    <row r="246" spans="5:28" ht="11.25" customHeight="1" x14ac:dyDescent="0.2">
      <c r="E246" s="282"/>
      <c r="F246" s="282"/>
      <c r="G246" s="234"/>
      <c r="K246" s="234"/>
      <c r="L246" s="234"/>
      <c r="O246" s="235"/>
      <c r="P246" s="235"/>
      <c r="Q246" s="214"/>
      <c r="R246" s="233"/>
      <c r="S246" s="283"/>
      <c r="T246" s="283"/>
      <c r="U246" s="233"/>
      <c r="V246" s="284"/>
      <c r="W246" s="210"/>
      <c r="AA246" s="234"/>
      <c r="AB246" s="234"/>
    </row>
    <row r="247" spans="5:28" ht="11.25" customHeight="1" x14ac:dyDescent="0.2">
      <c r="E247" s="282"/>
      <c r="F247" s="282"/>
      <c r="G247" s="234"/>
      <c r="K247" s="234"/>
      <c r="L247" s="234"/>
      <c r="O247" s="235"/>
      <c r="P247" s="235"/>
      <c r="Q247" s="214"/>
      <c r="R247" s="233"/>
      <c r="S247" s="283"/>
      <c r="T247" s="283"/>
      <c r="U247" s="233"/>
      <c r="V247" s="284"/>
      <c r="W247" s="210"/>
      <c r="AA247" s="234"/>
      <c r="AB247" s="234"/>
    </row>
    <row r="248" spans="5:28" ht="11.25" customHeight="1" x14ac:dyDescent="0.2">
      <c r="E248" s="282"/>
      <c r="F248" s="282"/>
      <c r="G248" s="234"/>
      <c r="K248" s="234"/>
      <c r="L248" s="234"/>
      <c r="O248" s="235"/>
      <c r="P248" s="235"/>
      <c r="Q248" s="214"/>
      <c r="R248" s="233"/>
      <c r="S248" s="283"/>
      <c r="T248" s="283"/>
      <c r="U248" s="233"/>
      <c r="V248" s="284"/>
      <c r="W248" s="210"/>
      <c r="AA248" s="234"/>
      <c r="AB248" s="234"/>
    </row>
    <row r="249" spans="5:28" ht="11.25" customHeight="1" x14ac:dyDescent="0.2">
      <c r="E249" s="282"/>
      <c r="F249" s="282"/>
      <c r="G249" s="234"/>
      <c r="K249" s="234"/>
      <c r="L249" s="234"/>
      <c r="O249" s="235"/>
      <c r="P249" s="235"/>
      <c r="Q249" s="214"/>
      <c r="R249" s="233"/>
      <c r="S249" s="283"/>
      <c r="T249" s="283"/>
      <c r="U249" s="233"/>
      <c r="V249" s="284"/>
      <c r="W249" s="210"/>
      <c r="AA249" s="234"/>
      <c r="AB249" s="234"/>
    </row>
    <row r="250" spans="5:28" ht="11.25" customHeight="1" x14ac:dyDescent="0.2">
      <c r="E250" s="282"/>
      <c r="F250" s="282"/>
      <c r="G250" s="234"/>
      <c r="K250" s="234"/>
      <c r="L250" s="234"/>
      <c r="O250" s="235"/>
      <c r="P250" s="235"/>
      <c r="Q250" s="214"/>
      <c r="R250" s="233"/>
      <c r="S250" s="283"/>
      <c r="T250" s="283"/>
      <c r="U250" s="233"/>
      <c r="V250" s="284"/>
      <c r="W250" s="210"/>
      <c r="AA250" s="234"/>
      <c r="AB250" s="234"/>
    </row>
    <row r="251" spans="5:28" ht="11.25" customHeight="1" x14ac:dyDescent="0.2">
      <c r="E251" s="282"/>
      <c r="F251" s="282"/>
      <c r="G251" s="234"/>
      <c r="K251" s="234"/>
      <c r="L251" s="234"/>
      <c r="O251" s="235"/>
      <c r="P251" s="235"/>
      <c r="Q251" s="214"/>
      <c r="R251" s="233"/>
      <c r="S251" s="283"/>
      <c r="T251" s="283"/>
      <c r="U251" s="233"/>
      <c r="V251" s="284"/>
      <c r="W251" s="210"/>
      <c r="AA251" s="234"/>
      <c r="AB251" s="234"/>
    </row>
    <row r="252" spans="5:28" ht="11.25" customHeight="1" x14ac:dyDescent="0.2">
      <c r="E252" s="282"/>
      <c r="F252" s="282"/>
      <c r="G252" s="234"/>
      <c r="K252" s="234"/>
      <c r="L252" s="234"/>
      <c r="O252" s="235"/>
      <c r="P252" s="235"/>
      <c r="Q252" s="214"/>
      <c r="R252" s="233"/>
      <c r="S252" s="283"/>
      <c r="T252" s="283"/>
      <c r="U252" s="233"/>
      <c r="V252" s="284"/>
      <c r="W252" s="210"/>
      <c r="AA252" s="234"/>
      <c r="AB252" s="234"/>
    </row>
    <row r="253" spans="5:28" ht="11.25" customHeight="1" x14ac:dyDescent="0.2">
      <c r="E253" s="282"/>
      <c r="F253" s="282"/>
      <c r="G253" s="234"/>
      <c r="K253" s="234"/>
      <c r="L253" s="234"/>
      <c r="O253" s="235"/>
      <c r="P253" s="235"/>
      <c r="Q253" s="235"/>
      <c r="R253" s="235"/>
      <c r="S253" s="235"/>
      <c r="T253" s="235"/>
      <c r="U253" s="286"/>
      <c r="V253" s="233"/>
      <c r="AA253" s="234"/>
      <c r="AB253" s="234"/>
    </row>
    <row r="254" spans="5:28" ht="11.25" customHeight="1" x14ac:dyDescent="0.2">
      <c r="E254" s="282"/>
      <c r="F254" s="282"/>
      <c r="G254" s="234"/>
      <c r="K254" s="234"/>
      <c r="L254" s="234"/>
      <c r="O254" s="235"/>
      <c r="P254" s="235"/>
      <c r="Q254" s="235"/>
      <c r="R254" s="235"/>
      <c r="S254" s="235"/>
      <c r="T254" s="235"/>
      <c r="U254" s="286"/>
      <c r="V254" s="233"/>
      <c r="AA254" s="234"/>
      <c r="AB254" s="234"/>
    </row>
    <row r="255" spans="5:28" ht="11.25" customHeight="1" x14ac:dyDescent="0.2">
      <c r="E255" s="282"/>
      <c r="F255" s="282"/>
      <c r="G255" s="234"/>
      <c r="K255" s="234"/>
      <c r="L255" s="234"/>
      <c r="O255" s="235"/>
      <c r="P255" s="235"/>
      <c r="Q255" s="235"/>
      <c r="R255" s="235"/>
      <c r="S255" s="235"/>
      <c r="T255" s="235"/>
      <c r="U255" s="286"/>
      <c r="V255" s="233"/>
      <c r="AA255" s="234"/>
      <c r="AB255" s="234"/>
    </row>
    <row r="256" spans="5:28" ht="11.25" customHeight="1" x14ac:dyDescent="0.2">
      <c r="E256" s="282"/>
      <c r="F256" s="282"/>
      <c r="G256" s="234"/>
      <c r="K256" s="234"/>
      <c r="L256" s="234"/>
      <c r="O256" s="235"/>
      <c r="P256" s="235"/>
      <c r="Q256" s="235"/>
      <c r="R256" s="235"/>
      <c r="S256" s="235"/>
      <c r="T256" s="235"/>
      <c r="U256" s="286"/>
      <c r="V256" s="233"/>
      <c r="AA256" s="234"/>
      <c r="AB256" s="234"/>
    </row>
    <row r="257" spans="5:28" ht="11.25" customHeight="1" x14ac:dyDescent="0.2">
      <c r="E257" s="282"/>
      <c r="F257" s="282"/>
      <c r="G257" s="234"/>
      <c r="K257" s="234"/>
      <c r="L257" s="234"/>
      <c r="O257" s="235"/>
      <c r="P257" s="235"/>
      <c r="Q257" s="235"/>
      <c r="R257" s="235"/>
      <c r="S257" s="235"/>
      <c r="T257" s="235"/>
      <c r="U257" s="286"/>
      <c r="V257" s="233"/>
      <c r="AA257" s="234"/>
      <c r="AB257" s="234"/>
    </row>
    <row r="258" spans="5:28" ht="11.25" customHeight="1" x14ac:dyDescent="0.2">
      <c r="E258" s="282"/>
      <c r="F258" s="282"/>
      <c r="G258" s="234"/>
      <c r="K258" s="234"/>
      <c r="L258" s="234"/>
      <c r="O258" s="235"/>
      <c r="P258" s="235"/>
      <c r="Q258" s="235"/>
      <c r="R258" s="235"/>
      <c r="S258" s="235"/>
      <c r="T258" s="235"/>
      <c r="U258" s="286"/>
      <c r="V258" s="233"/>
      <c r="AA258" s="234"/>
      <c r="AB258" s="234"/>
    </row>
    <row r="259" spans="5:28" ht="11.25" customHeight="1" x14ac:dyDescent="0.2">
      <c r="E259" s="282"/>
      <c r="F259" s="282"/>
      <c r="G259" s="234"/>
      <c r="K259" s="234"/>
      <c r="L259" s="234"/>
      <c r="O259" s="235"/>
      <c r="P259" s="235"/>
      <c r="Q259" s="235"/>
      <c r="R259" s="235"/>
      <c r="S259" s="235"/>
      <c r="T259" s="235"/>
      <c r="U259" s="286"/>
      <c r="V259" s="233"/>
      <c r="AA259" s="234"/>
      <c r="AB259" s="234"/>
    </row>
    <row r="260" spans="5:28" ht="11.25" customHeight="1" x14ac:dyDescent="0.2">
      <c r="E260" s="282"/>
      <c r="F260" s="282"/>
      <c r="G260" s="234"/>
      <c r="K260" s="234"/>
      <c r="L260" s="234"/>
      <c r="O260" s="235"/>
      <c r="P260" s="235"/>
      <c r="Q260" s="235"/>
      <c r="R260" s="235"/>
      <c r="S260" s="235"/>
      <c r="T260" s="235"/>
      <c r="U260" s="286"/>
      <c r="V260" s="233"/>
      <c r="AA260" s="234"/>
      <c r="AB260" s="234"/>
    </row>
    <row r="261" spans="5:28" ht="11.25" customHeight="1" x14ac:dyDescent="0.2">
      <c r="E261" s="282"/>
      <c r="F261" s="282"/>
      <c r="G261" s="234"/>
      <c r="K261" s="234"/>
      <c r="L261" s="234"/>
      <c r="O261" s="235"/>
      <c r="P261" s="235"/>
      <c r="Q261" s="235"/>
      <c r="R261" s="235"/>
      <c r="S261" s="235"/>
      <c r="T261" s="235"/>
      <c r="U261" s="286"/>
      <c r="V261" s="233"/>
      <c r="AA261" s="234"/>
      <c r="AB261" s="234"/>
    </row>
    <row r="262" spans="5:28" ht="11.25" customHeight="1" x14ac:dyDescent="0.2">
      <c r="E262" s="282"/>
      <c r="F262" s="282"/>
      <c r="G262" s="234"/>
      <c r="K262" s="234"/>
      <c r="L262" s="234"/>
      <c r="O262" s="235"/>
      <c r="P262" s="235"/>
      <c r="Q262" s="235"/>
      <c r="R262" s="235"/>
      <c r="S262" s="235"/>
      <c r="T262" s="235"/>
      <c r="U262" s="286"/>
      <c r="V262" s="233"/>
      <c r="AA262" s="234"/>
      <c r="AB262" s="234"/>
    </row>
    <row r="263" spans="5:28" ht="11.25" customHeight="1" x14ac:dyDescent="0.2">
      <c r="E263" s="282"/>
      <c r="F263" s="282"/>
      <c r="G263" s="234"/>
      <c r="K263" s="234"/>
      <c r="L263" s="234"/>
      <c r="O263" s="235"/>
      <c r="P263" s="235"/>
      <c r="Q263" s="235"/>
      <c r="R263" s="235"/>
      <c r="S263" s="235"/>
      <c r="T263" s="235"/>
      <c r="U263" s="286"/>
      <c r="V263" s="233"/>
      <c r="AA263" s="234"/>
      <c r="AB263" s="234"/>
    </row>
    <row r="264" spans="5:28" ht="11.25" customHeight="1" x14ac:dyDescent="0.2">
      <c r="E264" s="282"/>
      <c r="F264" s="282"/>
      <c r="G264" s="234"/>
      <c r="K264" s="234"/>
      <c r="L264" s="234"/>
      <c r="O264" s="235"/>
      <c r="P264" s="235"/>
      <c r="Q264" s="235"/>
      <c r="R264" s="235"/>
      <c r="S264" s="235"/>
      <c r="T264" s="235"/>
      <c r="U264" s="286"/>
      <c r="V264" s="233"/>
      <c r="AA264" s="234"/>
      <c r="AB264" s="234"/>
    </row>
    <row r="265" spans="5:28" ht="11.25" customHeight="1" x14ac:dyDescent="0.2">
      <c r="E265" s="282"/>
      <c r="F265" s="282"/>
      <c r="G265" s="234"/>
      <c r="K265" s="234"/>
      <c r="L265" s="234"/>
      <c r="O265" s="235"/>
      <c r="P265" s="235"/>
      <c r="Q265" s="235"/>
      <c r="R265" s="235"/>
      <c r="S265" s="235"/>
      <c r="T265" s="235"/>
      <c r="U265" s="286"/>
      <c r="V265" s="233"/>
      <c r="AA265" s="234"/>
      <c r="AB265" s="234"/>
    </row>
    <row r="266" spans="5:28" ht="11.25" customHeight="1" x14ac:dyDescent="0.2">
      <c r="E266" s="282"/>
      <c r="F266" s="282"/>
      <c r="G266" s="234"/>
      <c r="K266" s="234"/>
      <c r="L266" s="234"/>
      <c r="O266" s="235"/>
      <c r="P266" s="235"/>
      <c r="Q266" s="235"/>
      <c r="R266" s="235"/>
      <c r="S266" s="235"/>
      <c r="T266" s="235"/>
      <c r="U266" s="286"/>
      <c r="V266" s="233"/>
      <c r="AA266" s="234"/>
      <c r="AB266" s="234"/>
    </row>
    <row r="267" spans="5:28" ht="11.25" customHeight="1" x14ac:dyDescent="0.2">
      <c r="E267" s="282"/>
      <c r="F267" s="282"/>
      <c r="G267" s="234"/>
      <c r="K267" s="234"/>
      <c r="L267" s="234"/>
      <c r="O267" s="235"/>
      <c r="P267" s="235"/>
      <c r="Q267" s="235"/>
      <c r="R267" s="235"/>
      <c r="S267" s="235"/>
      <c r="T267" s="235"/>
      <c r="U267" s="286"/>
      <c r="V267" s="233"/>
      <c r="AA267" s="234"/>
      <c r="AB267" s="234"/>
    </row>
    <row r="268" spans="5:28" ht="11.25" customHeight="1" x14ac:dyDescent="0.2">
      <c r="E268" s="282"/>
      <c r="F268" s="282"/>
      <c r="G268" s="234"/>
      <c r="K268" s="234"/>
      <c r="L268" s="234"/>
      <c r="O268" s="235"/>
      <c r="P268" s="235"/>
      <c r="Q268" s="235"/>
      <c r="R268" s="235"/>
      <c r="S268" s="235"/>
      <c r="T268" s="235"/>
      <c r="U268" s="286"/>
      <c r="V268" s="233"/>
      <c r="AA268" s="234"/>
      <c r="AB268" s="234"/>
    </row>
    <row r="269" spans="5:28" ht="11.25" customHeight="1" x14ac:dyDescent="0.2">
      <c r="E269" s="282"/>
      <c r="F269" s="282"/>
      <c r="G269" s="234"/>
      <c r="K269" s="234"/>
      <c r="L269" s="234"/>
      <c r="O269" s="235"/>
      <c r="P269" s="235"/>
      <c r="Q269" s="235"/>
      <c r="R269" s="235"/>
      <c r="S269" s="235"/>
      <c r="T269" s="235"/>
      <c r="U269" s="286"/>
      <c r="V269" s="233"/>
      <c r="AA269" s="234"/>
      <c r="AB269" s="234"/>
    </row>
    <row r="270" spans="5:28" ht="11.25" customHeight="1" x14ac:dyDescent="0.2">
      <c r="E270" s="282"/>
      <c r="F270" s="282"/>
      <c r="G270" s="234"/>
      <c r="K270" s="234"/>
      <c r="L270" s="234"/>
      <c r="O270" s="235"/>
      <c r="P270" s="235"/>
      <c r="Q270" s="235"/>
      <c r="R270" s="235"/>
      <c r="S270" s="235"/>
      <c r="T270" s="235"/>
      <c r="U270" s="286"/>
      <c r="V270" s="233"/>
      <c r="AA270" s="234"/>
      <c r="AB270" s="234"/>
    </row>
    <row r="271" spans="5:28" ht="11.25" customHeight="1" x14ac:dyDescent="0.2">
      <c r="E271" s="282"/>
      <c r="F271" s="282"/>
      <c r="G271" s="234"/>
      <c r="K271" s="234"/>
      <c r="L271" s="234"/>
      <c r="O271" s="235"/>
      <c r="P271" s="235"/>
      <c r="Q271" s="235"/>
      <c r="R271" s="235"/>
      <c r="S271" s="235"/>
      <c r="T271" s="235"/>
      <c r="U271" s="286"/>
      <c r="V271" s="233"/>
      <c r="AA271" s="234"/>
      <c r="AB271" s="234"/>
    </row>
    <row r="272" spans="5:28" ht="11.25" customHeight="1" x14ac:dyDescent="0.2">
      <c r="E272" s="282"/>
      <c r="F272" s="282"/>
      <c r="G272" s="234"/>
      <c r="K272" s="234"/>
      <c r="L272" s="234"/>
      <c r="O272" s="235"/>
      <c r="P272" s="235"/>
      <c r="Q272" s="235"/>
      <c r="R272" s="235"/>
      <c r="S272" s="235"/>
      <c r="T272" s="235"/>
      <c r="U272" s="286"/>
      <c r="V272" s="233"/>
      <c r="AA272" s="234"/>
      <c r="AB272" s="234"/>
    </row>
    <row r="273" spans="5:28" ht="11.25" customHeight="1" x14ac:dyDescent="0.2">
      <c r="E273" s="282"/>
      <c r="F273" s="282"/>
      <c r="G273" s="234"/>
      <c r="K273" s="234"/>
      <c r="L273" s="234"/>
      <c r="O273" s="235"/>
      <c r="P273" s="235"/>
      <c r="Q273" s="235"/>
      <c r="R273" s="235"/>
      <c r="S273" s="235"/>
      <c r="T273" s="235"/>
      <c r="U273" s="286"/>
      <c r="V273" s="233"/>
      <c r="AA273" s="234"/>
      <c r="AB273" s="234"/>
    </row>
    <row r="274" spans="5:28" ht="11.25" customHeight="1" x14ac:dyDescent="0.2">
      <c r="E274" s="282"/>
      <c r="F274" s="282"/>
      <c r="G274" s="234"/>
      <c r="K274" s="234"/>
      <c r="L274" s="234"/>
      <c r="O274" s="235"/>
      <c r="P274" s="235"/>
      <c r="Q274" s="235"/>
      <c r="R274" s="235"/>
      <c r="S274" s="235"/>
      <c r="T274" s="235"/>
      <c r="U274" s="286"/>
      <c r="V274" s="233"/>
      <c r="AA274" s="234"/>
      <c r="AB274" s="234"/>
    </row>
    <row r="275" spans="5:28" ht="11.25" customHeight="1" x14ac:dyDescent="0.2">
      <c r="E275" s="282"/>
      <c r="F275" s="282"/>
      <c r="G275" s="234"/>
      <c r="K275" s="234"/>
      <c r="L275" s="234"/>
      <c r="O275" s="235"/>
      <c r="P275" s="235"/>
      <c r="Q275" s="235"/>
      <c r="R275" s="235"/>
      <c r="S275" s="235"/>
      <c r="T275" s="235"/>
      <c r="U275" s="286"/>
      <c r="V275" s="233"/>
      <c r="AA275" s="234"/>
      <c r="AB275" s="234"/>
    </row>
    <row r="276" spans="5:28" ht="11.25" customHeight="1" x14ac:dyDescent="0.2">
      <c r="E276" s="282"/>
      <c r="F276" s="282"/>
      <c r="G276" s="234"/>
      <c r="K276" s="234"/>
      <c r="L276" s="234"/>
      <c r="O276" s="235"/>
      <c r="P276" s="235"/>
      <c r="Q276" s="235"/>
      <c r="R276" s="235"/>
      <c r="S276" s="235"/>
      <c r="T276" s="235"/>
      <c r="U276" s="286"/>
      <c r="V276" s="233"/>
      <c r="AA276" s="234"/>
      <c r="AB276" s="234"/>
    </row>
    <row r="277" spans="5:28" ht="11.25" customHeight="1" x14ac:dyDescent="0.2">
      <c r="E277" s="282"/>
      <c r="F277" s="282"/>
      <c r="G277" s="234"/>
      <c r="K277" s="234"/>
      <c r="L277" s="234"/>
      <c r="O277" s="235"/>
      <c r="P277" s="235"/>
      <c r="Q277" s="235"/>
      <c r="R277" s="235"/>
      <c r="S277" s="235"/>
      <c r="T277" s="235"/>
      <c r="U277" s="286"/>
      <c r="V277" s="233"/>
      <c r="AA277" s="234"/>
      <c r="AB277" s="234"/>
    </row>
    <row r="278" spans="5:28" ht="11.25" customHeight="1" x14ac:dyDescent="0.2">
      <c r="E278" s="282"/>
      <c r="F278" s="282"/>
      <c r="G278" s="234"/>
      <c r="K278" s="234"/>
      <c r="L278" s="234"/>
      <c r="O278" s="235"/>
      <c r="P278" s="235"/>
      <c r="Q278" s="235"/>
      <c r="R278" s="235"/>
      <c r="S278" s="235"/>
      <c r="T278" s="235"/>
      <c r="U278" s="286"/>
      <c r="V278" s="233"/>
      <c r="AA278" s="234"/>
      <c r="AB278" s="234"/>
    </row>
    <row r="279" spans="5:28" ht="11.25" customHeight="1" x14ac:dyDescent="0.2">
      <c r="E279" s="282"/>
      <c r="F279" s="282"/>
      <c r="G279" s="234"/>
      <c r="K279" s="234"/>
      <c r="L279" s="234"/>
      <c r="O279" s="235"/>
      <c r="P279" s="235"/>
      <c r="Q279" s="235"/>
      <c r="R279" s="235"/>
      <c r="S279" s="235"/>
      <c r="T279" s="235"/>
      <c r="U279" s="286"/>
      <c r="V279" s="233"/>
      <c r="AA279" s="234"/>
      <c r="AB279" s="234"/>
    </row>
    <row r="280" spans="5:28" ht="11.25" customHeight="1" x14ac:dyDescent="0.2">
      <c r="E280" s="282"/>
      <c r="F280" s="282"/>
      <c r="G280" s="234"/>
      <c r="K280" s="234"/>
      <c r="L280" s="234"/>
      <c r="O280" s="235"/>
      <c r="P280" s="235"/>
      <c r="Q280" s="235"/>
      <c r="R280" s="235"/>
      <c r="S280" s="235"/>
      <c r="T280" s="235"/>
      <c r="U280" s="286"/>
      <c r="V280" s="233"/>
      <c r="AA280" s="234"/>
      <c r="AB280" s="234"/>
    </row>
    <row r="281" spans="5:28" ht="11.25" customHeight="1" x14ac:dyDescent="0.2">
      <c r="E281" s="282"/>
      <c r="F281" s="282"/>
      <c r="G281" s="234"/>
      <c r="K281" s="234"/>
      <c r="L281" s="234"/>
      <c r="O281" s="235"/>
      <c r="P281" s="235"/>
      <c r="Q281" s="235"/>
      <c r="R281" s="235"/>
      <c r="S281" s="235"/>
      <c r="T281" s="235"/>
      <c r="U281" s="286"/>
      <c r="V281" s="233"/>
      <c r="AA281" s="234"/>
      <c r="AB281" s="234"/>
    </row>
    <row r="282" spans="5:28" ht="11.25" customHeight="1" x14ac:dyDescent="0.2">
      <c r="E282" s="282"/>
      <c r="F282" s="282"/>
      <c r="G282" s="234"/>
      <c r="K282" s="234"/>
      <c r="L282" s="234"/>
      <c r="O282" s="235"/>
      <c r="P282" s="235"/>
      <c r="Q282" s="235"/>
      <c r="R282" s="235"/>
      <c r="S282" s="235"/>
      <c r="T282" s="235"/>
      <c r="U282" s="286"/>
      <c r="V282" s="233"/>
      <c r="AA282" s="234"/>
      <c r="AB282" s="234"/>
    </row>
    <row r="283" spans="5:28" ht="11.25" customHeight="1" x14ac:dyDescent="0.2">
      <c r="E283" s="282"/>
      <c r="F283" s="282"/>
      <c r="G283" s="234"/>
      <c r="K283" s="234"/>
      <c r="L283" s="234"/>
      <c r="O283" s="235"/>
      <c r="P283" s="235"/>
      <c r="Q283" s="235"/>
      <c r="R283" s="235"/>
      <c r="S283" s="235"/>
      <c r="T283" s="235"/>
      <c r="U283" s="286"/>
      <c r="V283" s="233"/>
      <c r="AA283" s="234"/>
      <c r="AB283" s="234"/>
    </row>
    <row r="284" spans="5:28" ht="11.25" customHeight="1" x14ac:dyDescent="0.2">
      <c r="E284" s="282"/>
      <c r="F284" s="282"/>
      <c r="G284" s="234"/>
      <c r="K284" s="234"/>
      <c r="L284" s="234"/>
      <c r="O284" s="235"/>
      <c r="P284" s="235"/>
      <c r="Q284" s="235"/>
      <c r="R284" s="235"/>
      <c r="S284" s="235"/>
      <c r="T284" s="235"/>
      <c r="U284" s="286"/>
      <c r="V284" s="233"/>
      <c r="AA284" s="234"/>
      <c r="AB284" s="234"/>
    </row>
    <row r="285" spans="5:28" ht="11.25" customHeight="1" x14ac:dyDescent="0.2">
      <c r="E285" s="282"/>
      <c r="F285" s="282"/>
      <c r="G285" s="234"/>
      <c r="K285" s="234"/>
      <c r="L285" s="234"/>
      <c r="O285" s="235"/>
      <c r="P285" s="235"/>
      <c r="Q285" s="235"/>
      <c r="R285" s="235"/>
      <c r="S285" s="235"/>
      <c r="T285" s="235"/>
      <c r="U285" s="286"/>
      <c r="V285" s="233"/>
      <c r="AA285" s="234"/>
      <c r="AB285" s="234"/>
    </row>
    <row r="286" spans="5:28" ht="11.25" customHeight="1" x14ac:dyDescent="0.2">
      <c r="E286" s="282"/>
      <c r="F286" s="282"/>
      <c r="G286" s="234"/>
      <c r="K286" s="234"/>
      <c r="L286" s="234"/>
      <c r="O286" s="235"/>
      <c r="P286" s="235"/>
      <c r="Q286" s="235"/>
      <c r="R286" s="235"/>
      <c r="S286" s="235"/>
      <c r="T286" s="235"/>
      <c r="U286" s="286"/>
      <c r="V286" s="233"/>
      <c r="AA286" s="234"/>
      <c r="AB286" s="234"/>
    </row>
    <row r="287" spans="5:28" ht="11.25" customHeight="1" x14ac:dyDescent="0.2">
      <c r="E287" s="282"/>
      <c r="F287" s="282"/>
      <c r="G287" s="234"/>
      <c r="K287" s="234"/>
      <c r="L287" s="234"/>
      <c r="O287" s="235"/>
      <c r="P287" s="235"/>
      <c r="Q287" s="235"/>
      <c r="R287" s="235"/>
      <c r="S287" s="235"/>
      <c r="T287" s="235"/>
      <c r="U287" s="286"/>
      <c r="V287" s="233"/>
      <c r="AA287" s="234"/>
      <c r="AB287" s="234"/>
    </row>
    <row r="288" spans="5:28" ht="11.25" customHeight="1" x14ac:dyDescent="0.2">
      <c r="E288" s="282"/>
      <c r="F288" s="282"/>
      <c r="G288" s="234"/>
      <c r="K288" s="234"/>
      <c r="L288" s="234"/>
      <c r="O288" s="235"/>
      <c r="P288" s="235"/>
      <c r="Q288" s="235"/>
      <c r="R288" s="235"/>
      <c r="S288" s="235"/>
      <c r="T288" s="235"/>
      <c r="U288" s="286"/>
      <c r="V288" s="233"/>
      <c r="AA288" s="234"/>
      <c r="AB288" s="234"/>
    </row>
    <row r="289" spans="5:28" ht="11.25" customHeight="1" x14ac:dyDescent="0.2">
      <c r="E289" s="282"/>
      <c r="F289" s="282"/>
      <c r="G289" s="234"/>
      <c r="K289" s="234"/>
      <c r="L289" s="234"/>
      <c r="O289" s="235"/>
      <c r="P289" s="235"/>
      <c r="Q289" s="235"/>
      <c r="R289" s="235"/>
      <c r="S289" s="235"/>
      <c r="T289" s="235"/>
      <c r="U289" s="286"/>
      <c r="V289" s="233"/>
      <c r="AA289" s="234"/>
      <c r="AB289" s="234"/>
    </row>
    <row r="290" spans="5:28" ht="11.25" customHeight="1" x14ac:dyDescent="0.2">
      <c r="E290" s="282"/>
      <c r="F290" s="282"/>
      <c r="G290" s="234"/>
      <c r="K290" s="234"/>
      <c r="L290" s="234"/>
      <c r="O290" s="235"/>
      <c r="P290" s="235"/>
      <c r="Q290" s="235"/>
      <c r="R290" s="235"/>
      <c r="S290" s="235"/>
      <c r="T290" s="235"/>
      <c r="U290" s="286"/>
      <c r="V290" s="233"/>
      <c r="AA290" s="234"/>
      <c r="AB290" s="234"/>
    </row>
    <row r="291" spans="5:28" ht="11.25" customHeight="1" x14ac:dyDescent="0.2">
      <c r="E291" s="282"/>
      <c r="F291" s="282"/>
      <c r="G291" s="234"/>
      <c r="K291" s="234"/>
      <c r="L291" s="234"/>
      <c r="O291" s="235"/>
      <c r="P291" s="235"/>
      <c r="Q291" s="235"/>
      <c r="R291" s="235"/>
      <c r="S291" s="235"/>
      <c r="T291" s="235"/>
      <c r="U291" s="286"/>
      <c r="V291" s="233"/>
      <c r="AA291" s="234"/>
      <c r="AB291" s="234"/>
    </row>
    <row r="292" spans="5:28" ht="11.25" customHeight="1" x14ac:dyDescent="0.2">
      <c r="E292" s="282"/>
      <c r="F292" s="282"/>
      <c r="G292" s="234"/>
      <c r="K292" s="234"/>
      <c r="L292" s="234"/>
      <c r="O292" s="235"/>
      <c r="P292" s="235"/>
      <c r="Q292" s="235"/>
      <c r="R292" s="235"/>
      <c r="S292" s="235"/>
      <c r="T292" s="235"/>
      <c r="U292" s="286"/>
      <c r="V292" s="233"/>
      <c r="AA292" s="234"/>
      <c r="AB292" s="234"/>
    </row>
    <row r="293" spans="5:28" ht="11.25" customHeight="1" x14ac:dyDescent="0.2">
      <c r="E293" s="282"/>
      <c r="F293" s="282"/>
      <c r="G293" s="234"/>
      <c r="K293" s="234"/>
      <c r="L293" s="234"/>
      <c r="O293" s="235"/>
      <c r="P293" s="235"/>
      <c r="Q293" s="235"/>
      <c r="R293" s="235"/>
      <c r="S293" s="235"/>
      <c r="T293" s="235"/>
      <c r="U293" s="286"/>
      <c r="V293" s="233"/>
      <c r="AA293" s="234"/>
      <c r="AB293" s="234"/>
    </row>
    <row r="294" spans="5:28" ht="11.25" customHeight="1" x14ac:dyDescent="0.2">
      <c r="E294" s="282"/>
      <c r="F294" s="282"/>
      <c r="G294" s="234"/>
      <c r="K294" s="234"/>
      <c r="L294" s="234"/>
      <c r="O294" s="235"/>
      <c r="P294" s="235"/>
      <c r="Q294" s="235"/>
      <c r="R294" s="235"/>
      <c r="S294" s="235"/>
      <c r="T294" s="235"/>
      <c r="U294" s="286"/>
      <c r="V294" s="233"/>
      <c r="AA294" s="234"/>
      <c r="AB294" s="234"/>
    </row>
    <row r="295" spans="5:28" ht="11.25" customHeight="1" x14ac:dyDescent="0.2">
      <c r="E295" s="282"/>
      <c r="F295" s="282"/>
      <c r="G295" s="234"/>
      <c r="K295" s="234"/>
      <c r="L295" s="234"/>
      <c r="O295" s="235"/>
      <c r="P295" s="235"/>
      <c r="Q295" s="235"/>
      <c r="R295" s="235"/>
      <c r="S295" s="235"/>
      <c r="T295" s="235"/>
      <c r="U295" s="286"/>
      <c r="V295" s="233"/>
      <c r="AA295" s="234"/>
      <c r="AB295" s="234"/>
    </row>
    <row r="296" spans="5:28" ht="11.25" customHeight="1" x14ac:dyDescent="0.2">
      <c r="E296" s="282"/>
      <c r="F296" s="282"/>
      <c r="G296" s="234"/>
      <c r="K296" s="234"/>
      <c r="L296" s="234"/>
      <c r="O296" s="235"/>
      <c r="P296" s="235"/>
      <c r="Q296" s="235"/>
      <c r="R296" s="235"/>
      <c r="S296" s="235"/>
      <c r="T296" s="235"/>
      <c r="U296" s="286"/>
      <c r="V296" s="233"/>
      <c r="AA296" s="234"/>
      <c r="AB296" s="234"/>
    </row>
    <row r="297" spans="5:28" ht="11.25" customHeight="1" x14ac:dyDescent="0.2">
      <c r="E297" s="282"/>
      <c r="F297" s="282"/>
      <c r="G297" s="234"/>
      <c r="K297" s="234"/>
      <c r="L297" s="234"/>
      <c r="O297" s="235"/>
      <c r="P297" s="235"/>
      <c r="Q297" s="235"/>
      <c r="R297" s="235"/>
      <c r="S297" s="235"/>
      <c r="T297" s="235"/>
      <c r="U297" s="286"/>
      <c r="V297" s="233"/>
      <c r="AA297" s="234"/>
      <c r="AB297" s="234"/>
    </row>
    <row r="298" spans="5:28" ht="11.25" customHeight="1" x14ac:dyDescent="0.2">
      <c r="E298" s="282"/>
      <c r="F298" s="282"/>
      <c r="G298" s="234"/>
      <c r="K298" s="234"/>
      <c r="L298" s="234"/>
      <c r="O298" s="235"/>
      <c r="P298" s="235"/>
      <c r="Q298" s="235"/>
      <c r="R298" s="235"/>
      <c r="S298" s="235"/>
      <c r="T298" s="235"/>
      <c r="U298" s="286"/>
      <c r="V298" s="233"/>
      <c r="AA298" s="234"/>
      <c r="AB298" s="234"/>
    </row>
    <row r="299" spans="5:28" ht="11.25" customHeight="1" x14ac:dyDescent="0.2">
      <c r="E299" s="282"/>
      <c r="F299" s="282"/>
      <c r="G299" s="234"/>
      <c r="K299" s="234"/>
      <c r="L299" s="234"/>
      <c r="O299" s="235"/>
      <c r="P299" s="235"/>
      <c r="Q299" s="235"/>
      <c r="R299" s="235"/>
      <c r="S299" s="235"/>
      <c r="T299" s="235"/>
      <c r="U299" s="286"/>
      <c r="V299" s="233"/>
      <c r="AA299" s="234"/>
      <c r="AB299" s="234"/>
    </row>
    <row r="300" spans="5:28" ht="11.25" customHeight="1" x14ac:dyDescent="0.2">
      <c r="E300" s="282"/>
      <c r="F300" s="282"/>
      <c r="G300" s="234"/>
      <c r="K300" s="234"/>
      <c r="L300" s="234"/>
      <c r="O300" s="235"/>
      <c r="P300" s="235"/>
      <c r="Q300" s="235"/>
      <c r="R300" s="235"/>
      <c r="S300" s="235"/>
      <c r="T300" s="235"/>
      <c r="U300" s="286"/>
      <c r="V300" s="233"/>
      <c r="AA300" s="234"/>
      <c r="AB300" s="234"/>
    </row>
    <row r="301" spans="5:28" ht="11.25" customHeight="1" x14ac:dyDescent="0.2">
      <c r="E301" s="282"/>
      <c r="F301" s="282"/>
      <c r="G301" s="234"/>
      <c r="K301" s="234"/>
      <c r="L301" s="234"/>
      <c r="O301" s="235"/>
      <c r="P301" s="235"/>
      <c r="Q301" s="235"/>
      <c r="R301" s="235"/>
      <c r="S301" s="235"/>
      <c r="T301" s="235"/>
      <c r="U301" s="286"/>
      <c r="V301" s="233"/>
      <c r="AA301" s="234"/>
      <c r="AB301" s="234"/>
    </row>
    <row r="302" spans="5:28" ht="11.25" customHeight="1" x14ac:dyDescent="0.2">
      <c r="E302" s="282"/>
      <c r="F302" s="282"/>
      <c r="G302" s="234"/>
      <c r="K302" s="234"/>
      <c r="L302" s="234"/>
      <c r="O302" s="235"/>
      <c r="P302" s="235"/>
      <c r="Q302" s="235"/>
      <c r="R302" s="235"/>
      <c r="S302" s="235"/>
      <c r="T302" s="235"/>
      <c r="U302" s="286"/>
      <c r="V302" s="233"/>
      <c r="AA302" s="234"/>
      <c r="AB302" s="234"/>
    </row>
    <row r="303" spans="5:28" ht="11.25" customHeight="1" x14ac:dyDescent="0.2">
      <c r="E303" s="282"/>
      <c r="F303" s="282"/>
      <c r="G303" s="234"/>
      <c r="K303" s="234"/>
      <c r="L303" s="234"/>
      <c r="O303" s="235"/>
      <c r="P303" s="235"/>
      <c r="Q303" s="235"/>
      <c r="R303" s="235"/>
      <c r="S303" s="235"/>
      <c r="T303" s="235"/>
      <c r="U303" s="286"/>
      <c r="V303" s="233"/>
      <c r="AA303" s="234"/>
      <c r="AB303" s="234"/>
    </row>
    <row r="304" spans="5:28" ht="11.25" customHeight="1" x14ac:dyDescent="0.2">
      <c r="E304" s="282"/>
      <c r="F304" s="282"/>
      <c r="G304" s="234"/>
      <c r="K304" s="234"/>
      <c r="L304" s="234"/>
      <c r="O304" s="235"/>
      <c r="P304" s="235"/>
      <c r="Q304" s="235"/>
      <c r="R304" s="235"/>
      <c r="S304" s="235"/>
      <c r="T304" s="235"/>
      <c r="U304" s="286"/>
      <c r="V304" s="233"/>
      <c r="AA304" s="234"/>
      <c r="AB304" s="234"/>
    </row>
    <row r="305" spans="5:28" ht="11.25" customHeight="1" x14ac:dyDescent="0.2">
      <c r="E305" s="282"/>
      <c r="F305" s="282"/>
      <c r="G305" s="234"/>
      <c r="K305" s="234"/>
      <c r="L305" s="234"/>
      <c r="O305" s="235"/>
      <c r="P305" s="235"/>
      <c r="Q305" s="235"/>
      <c r="R305" s="235"/>
      <c r="S305" s="235"/>
      <c r="T305" s="235"/>
      <c r="U305" s="286"/>
      <c r="V305" s="233"/>
      <c r="AA305" s="234"/>
      <c r="AB305" s="234"/>
    </row>
    <row r="306" spans="5:28" ht="11.25" customHeight="1" x14ac:dyDescent="0.2">
      <c r="E306" s="282"/>
      <c r="F306" s="282"/>
      <c r="G306" s="234"/>
      <c r="K306" s="234"/>
      <c r="L306" s="234"/>
      <c r="O306" s="235"/>
      <c r="P306" s="235"/>
      <c r="Q306" s="235"/>
      <c r="R306" s="235"/>
      <c r="S306" s="235"/>
      <c r="T306" s="235"/>
      <c r="U306" s="286"/>
      <c r="V306" s="233"/>
      <c r="AA306" s="234"/>
      <c r="AB306" s="234"/>
    </row>
    <row r="307" spans="5:28" ht="11.25" customHeight="1" x14ac:dyDescent="0.2">
      <c r="E307" s="282"/>
      <c r="F307" s="282"/>
      <c r="G307" s="234"/>
      <c r="K307" s="234"/>
      <c r="L307" s="234"/>
      <c r="O307" s="235"/>
      <c r="P307" s="235"/>
      <c r="Q307" s="235"/>
      <c r="R307" s="235"/>
      <c r="S307" s="235"/>
      <c r="T307" s="235"/>
      <c r="U307" s="286"/>
      <c r="V307" s="233"/>
      <c r="AA307" s="234"/>
      <c r="AB307" s="234"/>
    </row>
    <row r="308" spans="5:28" ht="11.25" customHeight="1" x14ac:dyDescent="0.2">
      <c r="E308" s="282"/>
      <c r="F308" s="282"/>
      <c r="G308" s="234"/>
      <c r="K308" s="234"/>
      <c r="L308" s="234"/>
      <c r="O308" s="235"/>
      <c r="P308" s="235"/>
      <c r="Q308" s="235"/>
      <c r="R308" s="235"/>
      <c r="S308" s="235"/>
      <c r="T308" s="235"/>
      <c r="U308" s="286"/>
      <c r="V308" s="233"/>
      <c r="AA308" s="234"/>
      <c r="AB308" s="234"/>
    </row>
    <row r="309" spans="5:28" ht="11.25" customHeight="1" x14ac:dyDescent="0.2">
      <c r="E309" s="282"/>
      <c r="F309" s="282"/>
      <c r="G309" s="234"/>
      <c r="K309" s="234"/>
      <c r="L309" s="234"/>
      <c r="O309" s="235"/>
      <c r="P309" s="235"/>
      <c r="Q309" s="235"/>
      <c r="R309" s="235"/>
      <c r="S309" s="235"/>
      <c r="T309" s="235"/>
      <c r="U309" s="286"/>
      <c r="V309" s="233"/>
      <c r="AA309" s="234"/>
      <c r="AB309" s="234"/>
    </row>
    <row r="310" spans="5:28" ht="11.25" customHeight="1" x14ac:dyDescent="0.2">
      <c r="E310" s="282"/>
      <c r="F310" s="282"/>
      <c r="G310" s="234"/>
      <c r="K310" s="234"/>
      <c r="L310" s="234"/>
      <c r="O310" s="235"/>
      <c r="P310" s="235"/>
      <c r="Q310" s="235"/>
      <c r="R310" s="235"/>
      <c r="S310" s="235"/>
      <c r="T310" s="235"/>
      <c r="U310" s="286"/>
      <c r="V310" s="233"/>
      <c r="AA310" s="234"/>
      <c r="AB310" s="234"/>
    </row>
    <row r="311" spans="5:28" ht="11.25" customHeight="1" x14ac:dyDescent="0.2">
      <c r="E311" s="282"/>
      <c r="F311" s="282"/>
      <c r="G311" s="234"/>
      <c r="K311" s="234"/>
      <c r="L311" s="234"/>
      <c r="O311" s="235"/>
      <c r="P311" s="235"/>
      <c r="Q311" s="235"/>
      <c r="R311" s="235"/>
      <c r="S311" s="235"/>
      <c r="T311" s="235"/>
      <c r="U311" s="286"/>
      <c r="V311" s="233"/>
      <c r="AA311" s="234"/>
      <c r="AB311" s="234"/>
    </row>
    <row r="312" spans="5:28" ht="11.25" customHeight="1" x14ac:dyDescent="0.2">
      <c r="E312" s="282"/>
      <c r="F312" s="282"/>
      <c r="G312" s="234"/>
      <c r="K312" s="234"/>
      <c r="L312" s="234"/>
      <c r="O312" s="235"/>
      <c r="P312" s="235"/>
      <c r="Q312" s="235"/>
      <c r="R312" s="235"/>
      <c r="S312" s="235"/>
      <c r="T312" s="235"/>
      <c r="U312" s="286"/>
      <c r="V312" s="233"/>
      <c r="AA312" s="234"/>
      <c r="AB312" s="234"/>
    </row>
    <row r="313" spans="5:28" ht="11.25" customHeight="1" x14ac:dyDescent="0.2">
      <c r="E313" s="282"/>
      <c r="F313" s="282"/>
      <c r="G313" s="234"/>
      <c r="K313" s="234"/>
      <c r="L313" s="234"/>
      <c r="O313" s="235"/>
      <c r="P313" s="235"/>
      <c r="Q313" s="235"/>
      <c r="R313" s="235"/>
      <c r="S313" s="235"/>
      <c r="T313" s="235"/>
      <c r="U313" s="286"/>
      <c r="V313" s="233"/>
      <c r="AA313" s="234"/>
      <c r="AB313" s="234"/>
    </row>
    <row r="314" spans="5:28" ht="11.25" customHeight="1" x14ac:dyDescent="0.2">
      <c r="E314" s="282"/>
      <c r="F314" s="282"/>
      <c r="G314" s="234"/>
      <c r="K314" s="234"/>
      <c r="L314" s="234"/>
      <c r="O314" s="235"/>
      <c r="P314" s="235"/>
      <c r="Q314" s="235"/>
      <c r="R314" s="235"/>
      <c r="S314" s="235"/>
      <c r="T314" s="235"/>
      <c r="U314" s="286"/>
      <c r="V314" s="233"/>
      <c r="AA314" s="234"/>
      <c r="AB314" s="234"/>
    </row>
    <row r="315" spans="5:28" ht="11.25" customHeight="1" x14ac:dyDescent="0.2">
      <c r="E315" s="282"/>
      <c r="F315" s="282"/>
      <c r="G315" s="234"/>
      <c r="K315" s="234"/>
      <c r="L315" s="234"/>
      <c r="O315" s="235"/>
      <c r="P315" s="235"/>
      <c r="Q315" s="235"/>
      <c r="R315" s="235"/>
      <c r="S315" s="235"/>
      <c r="T315" s="235"/>
      <c r="U315" s="286"/>
      <c r="V315" s="233"/>
      <c r="AA315" s="234"/>
      <c r="AB315" s="234"/>
    </row>
    <row r="316" spans="5:28" ht="11.25" customHeight="1" x14ac:dyDescent="0.2">
      <c r="E316" s="282"/>
      <c r="F316" s="282"/>
      <c r="G316" s="234"/>
      <c r="K316" s="234"/>
      <c r="L316" s="234"/>
      <c r="O316" s="235"/>
      <c r="P316" s="235"/>
      <c r="Q316" s="235"/>
      <c r="R316" s="235"/>
      <c r="S316" s="235"/>
      <c r="T316" s="235"/>
      <c r="U316" s="286"/>
      <c r="V316" s="233"/>
      <c r="AA316" s="234"/>
      <c r="AB316" s="234"/>
    </row>
    <row r="317" spans="5:28" ht="11.25" customHeight="1" x14ac:dyDescent="0.2">
      <c r="E317" s="282"/>
      <c r="F317" s="282"/>
      <c r="G317" s="234"/>
      <c r="K317" s="234"/>
      <c r="L317" s="234"/>
      <c r="O317" s="235"/>
      <c r="P317" s="235"/>
      <c r="Q317" s="235"/>
      <c r="R317" s="235"/>
      <c r="S317" s="235"/>
      <c r="T317" s="235"/>
      <c r="U317" s="286"/>
      <c r="V317" s="233"/>
      <c r="AA317" s="234"/>
      <c r="AB317" s="234"/>
    </row>
    <row r="318" spans="5:28" ht="11.25" customHeight="1" x14ac:dyDescent="0.2">
      <c r="E318" s="282"/>
      <c r="F318" s="282"/>
      <c r="G318" s="234"/>
      <c r="K318" s="234"/>
      <c r="L318" s="234"/>
      <c r="O318" s="235"/>
      <c r="P318" s="235"/>
      <c r="Q318" s="235"/>
      <c r="R318" s="235"/>
      <c r="S318" s="235"/>
      <c r="T318" s="235"/>
      <c r="U318" s="286"/>
      <c r="V318" s="233"/>
      <c r="AA318" s="234"/>
      <c r="AB318" s="234"/>
    </row>
    <row r="319" spans="5:28" ht="11.25" customHeight="1" x14ac:dyDescent="0.2">
      <c r="E319" s="282"/>
      <c r="F319" s="282"/>
      <c r="G319" s="234"/>
      <c r="K319" s="234"/>
      <c r="L319" s="234"/>
      <c r="O319" s="235"/>
      <c r="P319" s="235"/>
      <c r="Q319" s="235"/>
      <c r="R319" s="235"/>
      <c r="S319" s="235"/>
      <c r="T319" s="235"/>
      <c r="U319" s="286"/>
      <c r="V319" s="233"/>
      <c r="AA319" s="234"/>
      <c r="AB319" s="234"/>
    </row>
    <row r="320" spans="5:28" ht="11.25" customHeight="1" x14ac:dyDescent="0.2">
      <c r="E320" s="282"/>
      <c r="F320" s="282"/>
      <c r="G320" s="234"/>
      <c r="K320" s="234"/>
      <c r="L320" s="234"/>
      <c r="O320" s="235"/>
      <c r="P320" s="235"/>
      <c r="Q320" s="235"/>
      <c r="R320" s="235"/>
      <c r="S320" s="235"/>
      <c r="T320" s="235"/>
      <c r="U320" s="286"/>
      <c r="V320" s="233"/>
      <c r="AA320" s="234"/>
      <c r="AB320" s="234"/>
    </row>
    <row r="321" spans="5:28" ht="11.25" customHeight="1" x14ac:dyDescent="0.2">
      <c r="E321" s="282"/>
      <c r="F321" s="282"/>
      <c r="G321" s="234"/>
      <c r="K321" s="234"/>
      <c r="L321" s="234"/>
      <c r="O321" s="235"/>
      <c r="P321" s="235"/>
      <c r="Q321" s="235"/>
      <c r="R321" s="235"/>
      <c r="S321" s="235"/>
      <c r="T321" s="235"/>
      <c r="U321" s="286"/>
      <c r="V321" s="233"/>
      <c r="AA321" s="234"/>
      <c r="AB321" s="234"/>
    </row>
    <row r="322" spans="5:28" ht="11.25" customHeight="1" x14ac:dyDescent="0.2">
      <c r="E322" s="282"/>
      <c r="F322" s="282"/>
      <c r="G322" s="234"/>
      <c r="K322" s="234"/>
      <c r="L322" s="234"/>
      <c r="O322" s="235"/>
      <c r="P322" s="235"/>
      <c r="Q322" s="235"/>
      <c r="R322" s="235"/>
      <c r="S322" s="235"/>
      <c r="T322" s="235"/>
      <c r="U322" s="286"/>
      <c r="V322" s="233"/>
      <c r="AA322" s="234"/>
      <c r="AB322" s="234"/>
    </row>
    <row r="323" spans="5:28" ht="11.25" customHeight="1" x14ac:dyDescent="0.2">
      <c r="E323" s="282"/>
      <c r="F323" s="282"/>
      <c r="G323" s="234"/>
      <c r="K323" s="234"/>
      <c r="L323" s="234"/>
      <c r="O323" s="235"/>
      <c r="P323" s="235"/>
      <c r="Q323" s="235"/>
      <c r="R323" s="235"/>
      <c r="S323" s="235"/>
      <c r="T323" s="235"/>
      <c r="U323" s="286"/>
      <c r="V323" s="233"/>
      <c r="AA323" s="234"/>
      <c r="AB323" s="234"/>
    </row>
    <row r="324" spans="5:28" ht="11.25" customHeight="1" x14ac:dyDescent="0.2">
      <c r="E324" s="282"/>
      <c r="F324" s="282"/>
      <c r="G324" s="234"/>
      <c r="K324" s="234"/>
      <c r="L324" s="234"/>
      <c r="O324" s="235"/>
      <c r="P324" s="235"/>
      <c r="Q324" s="235"/>
      <c r="R324" s="235"/>
      <c r="S324" s="235"/>
      <c r="T324" s="235"/>
      <c r="U324" s="286"/>
      <c r="V324" s="233"/>
      <c r="AA324" s="234"/>
      <c r="AB324" s="234"/>
    </row>
    <row r="325" spans="5:28" ht="11.25" customHeight="1" x14ac:dyDescent="0.2">
      <c r="E325" s="282"/>
      <c r="F325" s="282"/>
      <c r="G325" s="234"/>
      <c r="K325" s="234"/>
      <c r="L325" s="234"/>
      <c r="O325" s="235"/>
      <c r="P325" s="235"/>
      <c r="Q325" s="235"/>
      <c r="R325" s="235"/>
      <c r="S325" s="235"/>
      <c r="T325" s="235"/>
      <c r="U325" s="286"/>
      <c r="V325" s="233"/>
      <c r="AA325" s="234"/>
      <c r="AB325" s="234"/>
    </row>
    <row r="326" spans="5:28" ht="11.25" customHeight="1" x14ac:dyDescent="0.2">
      <c r="E326" s="282"/>
      <c r="F326" s="282"/>
      <c r="G326" s="234"/>
      <c r="K326" s="234"/>
      <c r="L326" s="234"/>
      <c r="O326" s="235"/>
      <c r="P326" s="235"/>
      <c r="Q326" s="235"/>
      <c r="R326" s="235"/>
      <c r="S326" s="235"/>
      <c r="T326" s="235"/>
      <c r="U326" s="286"/>
      <c r="V326" s="233"/>
      <c r="AA326" s="234"/>
      <c r="AB326" s="234"/>
    </row>
    <row r="327" spans="5:28" ht="11.25" customHeight="1" x14ac:dyDescent="0.2">
      <c r="E327" s="282"/>
      <c r="F327" s="282"/>
      <c r="G327" s="234"/>
      <c r="K327" s="234"/>
      <c r="L327" s="234"/>
      <c r="O327" s="235"/>
      <c r="P327" s="235"/>
      <c r="Q327" s="235"/>
      <c r="R327" s="235"/>
      <c r="S327" s="235"/>
      <c r="T327" s="235"/>
      <c r="U327" s="286"/>
      <c r="V327" s="233"/>
      <c r="AA327" s="234"/>
      <c r="AB327" s="234"/>
    </row>
    <row r="328" spans="5:28" ht="11.25" customHeight="1" x14ac:dyDescent="0.2">
      <c r="E328" s="282"/>
      <c r="F328" s="282"/>
      <c r="G328" s="234"/>
      <c r="K328" s="234"/>
      <c r="L328" s="234"/>
      <c r="O328" s="235"/>
      <c r="P328" s="235"/>
      <c r="Q328" s="235"/>
      <c r="R328" s="235"/>
      <c r="S328" s="235"/>
      <c r="T328" s="235"/>
      <c r="U328" s="286"/>
      <c r="V328" s="233"/>
      <c r="AA328" s="234"/>
      <c r="AB328" s="234"/>
    </row>
    <row r="329" spans="5:28" ht="11.25" customHeight="1" x14ac:dyDescent="0.2">
      <c r="E329" s="282"/>
      <c r="F329" s="282"/>
      <c r="G329" s="234"/>
      <c r="K329" s="234"/>
      <c r="L329" s="234"/>
      <c r="O329" s="235"/>
      <c r="P329" s="235"/>
      <c r="Q329" s="235"/>
      <c r="R329" s="235"/>
      <c r="S329" s="235"/>
      <c r="T329" s="235"/>
      <c r="U329" s="286"/>
      <c r="V329" s="233"/>
      <c r="AA329" s="234"/>
      <c r="AB329" s="234"/>
    </row>
    <row r="330" spans="5:28" ht="11.25" customHeight="1" x14ac:dyDescent="0.2">
      <c r="E330" s="282"/>
      <c r="F330" s="282"/>
      <c r="G330" s="234"/>
      <c r="K330" s="234"/>
      <c r="L330" s="234"/>
      <c r="O330" s="235"/>
      <c r="P330" s="235"/>
      <c r="Q330" s="235"/>
      <c r="R330" s="235"/>
      <c r="S330" s="235"/>
      <c r="T330" s="235"/>
      <c r="U330" s="286"/>
      <c r="V330" s="233"/>
      <c r="AA330" s="234"/>
      <c r="AB330" s="234"/>
    </row>
    <row r="331" spans="5:28" ht="11.25" customHeight="1" x14ac:dyDescent="0.2">
      <c r="E331" s="282"/>
      <c r="F331" s="282"/>
      <c r="G331" s="234"/>
      <c r="K331" s="234"/>
      <c r="L331" s="234"/>
      <c r="O331" s="235"/>
      <c r="P331" s="235"/>
      <c r="Q331" s="235"/>
      <c r="R331" s="235"/>
      <c r="S331" s="235"/>
      <c r="T331" s="235"/>
      <c r="U331" s="286"/>
      <c r="V331" s="233"/>
      <c r="AA331" s="234"/>
      <c r="AB331" s="234"/>
    </row>
    <row r="332" spans="5:28" ht="11.25" customHeight="1" x14ac:dyDescent="0.2">
      <c r="E332" s="282"/>
      <c r="F332" s="282"/>
      <c r="G332" s="234"/>
      <c r="K332" s="234"/>
      <c r="L332" s="234"/>
      <c r="O332" s="235"/>
      <c r="P332" s="235"/>
      <c r="Q332" s="235"/>
      <c r="R332" s="235"/>
      <c r="S332" s="235"/>
      <c r="T332" s="235"/>
      <c r="U332" s="286"/>
      <c r="V332" s="233"/>
      <c r="AA332" s="234"/>
      <c r="AB332" s="234"/>
    </row>
    <row r="333" spans="5:28" ht="11.25" customHeight="1" x14ac:dyDescent="0.2">
      <c r="E333" s="282"/>
      <c r="F333" s="282"/>
      <c r="G333" s="234"/>
      <c r="K333" s="234"/>
      <c r="L333" s="234"/>
      <c r="O333" s="235"/>
      <c r="P333" s="235"/>
      <c r="Q333" s="235"/>
      <c r="R333" s="235"/>
      <c r="S333" s="235"/>
      <c r="T333" s="235"/>
      <c r="U333" s="286"/>
      <c r="V333" s="233"/>
      <c r="AA333" s="234"/>
      <c r="AB333" s="234"/>
    </row>
    <row r="334" spans="5:28" ht="11.25" customHeight="1" x14ac:dyDescent="0.2">
      <c r="E334" s="282"/>
      <c r="F334" s="282"/>
      <c r="G334" s="234"/>
      <c r="K334" s="234"/>
      <c r="L334" s="234"/>
      <c r="O334" s="235"/>
      <c r="P334" s="235"/>
      <c r="Q334" s="235"/>
      <c r="R334" s="235"/>
      <c r="S334" s="235"/>
      <c r="T334" s="235"/>
      <c r="U334" s="286"/>
      <c r="V334" s="233"/>
      <c r="AA334" s="234"/>
      <c r="AB334" s="234"/>
    </row>
    <row r="335" spans="5:28" ht="11.25" customHeight="1" x14ac:dyDescent="0.2">
      <c r="E335" s="282"/>
      <c r="F335" s="282"/>
      <c r="G335" s="234"/>
      <c r="K335" s="234"/>
      <c r="L335" s="234"/>
      <c r="O335" s="235"/>
      <c r="P335" s="235"/>
      <c r="Q335" s="235"/>
      <c r="R335" s="235"/>
      <c r="S335" s="235"/>
      <c r="T335" s="235"/>
      <c r="U335" s="286"/>
      <c r="V335" s="233"/>
      <c r="AA335" s="234"/>
      <c r="AB335" s="234"/>
    </row>
    <row r="336" spans="5:28" ht="11.25" customHeight="1" x14ac:dyDescent="0.2">
      <c r="E336" s="282"/>
      <c r="F336" s="282"/>
      <c r="G336" s="234"/>
      <c r="K336" s="234"/>
      <c r="L336" s="234"/>
      <c r="O336" s="235"/>
      <c r="P336" s="235"/>
      <c r="Q336" s="235"/>
      <c r="R336" s="235"/>
      <c r="S336" s="235"/>
      <c r="T336" s="235"/>
      <c r="U336" s="286"/>
      <c r="V336" s="233"/>
      <c r="AA336" s="234"/>
      <c r="AB336" s="234"/>
    </row>
    <row r="337" spans="5:28" ht="11.25" customHeight="1" x14ac:dyDescent="0.2">
      <c r="E337" s="282"/>
      <c r="F337" s="282"/>
      <c r="G337" s="234"/>
      <c r="K337" s="234"/>
      <c r="L337" s="234"/>
      <c r="O337" s="235"/>
      <c r="P337" s="235"/>
      <c r="Q337" s="235"/>
      <c r="R337" s="235"/>
      <c r="S337" s="235"/>
      <c r="T337" s="235"/>
      <c r="U337" s="286"/>
      <c r="V337" s="233"/>
      <c r="AA337" s="234"/>
      <c r="AB337" s="234"/>
    </row>
    <row r="338" spans="5:28" ht="11.25" customHeight="1" x14ac:dyDescent="0.2">
      <c r="E338" s="282"/>
      <c r="F338" s="282"/>
      <c r="G338" s="234"/>
      <c r="K338" s="234"/>
      <c r="L338" s="234"/>
      <c r="O338" s="235"/>
      <c r="P338" s="235"/>
      <c r="Q338" s="235"/>
      <c r="R338" s="235"/>
      <c r="S338" s="235"/>
      <c r="T338" s="235"/>
      <c r="U338" s="286"/>
      <c r="V338" s="233"/>
      <c r="AA338" s="234"/>
      <c r="AB338" s="234"/>
    </row>
    <row r="339" spans="5:28" ht="11.25" customHeight="1" x14ac:dyDescent="0.2">
      <c r="E339" s="282"/>
      <c r="F339" s="282"/>
      <c r="G339" s="234"/>
      <c r="K339" s="234"/>
      <c r="L339" s="234"/>
      <c r="O339" s="235"/>
      <c r="P339" s="235"/>
      <c r="Q339" s="235"/>
      <c r="R339" s="235"/>
      <c r="S339" s="235"/>
      <c r="T339" s="235"/>
      <c r="U339" s="286"/>
      <c r="V339" s="233"/>
      <c r="AA339" s="234"/>
      <c r="AB339" s="234"/>
    </row>
    <row r="340" spans="5:28" ht="11.25" customHeight="1" x14ac:dyDescent="0.2">
      <c r="E340" s="282"/>
      <c r="F340" s="282"/>
      <c r="G340" s="234"/>
      <c r="K340" s="234"/>
      <c r="L340" s="234"/>
      <c r="O340" s="235"/>
      <c r="P340" s="235"/>
      <c r="Q340" s="235"/>
      <c r="R340" s="235"/>
      <c r="S340" s="235"/>
      <c r="T340" s="235"/>
      <c r="U340" s="286"/>
      <c r="V340" s="233"/>
      <c r="AA340" s="234"/>
      <c r="AB340" s="234"/>
    </row>
    <row r="341" spans="5:28" ht="11.25" customHeight="1" x14ac:dyDescent="0.2">
      <c r="E341" s="282"/>
      <c r="F341" s="282"/>
      <c r="G341" s="234"/>
      <c r="K341" s="234"/>
      <c r="L341" s="234"/>
      <c r="O341" s="235"/>
      <c r="P341" s="235"/>
      <c r="Q341" s="235"/>
      <c r="R341" s="235"/>
      <c r="S341" s="235"/>
      <c r="T341" s="235"/>
      <c r="U341" s="286"/>
      <c r="V341" s="233"/>
      <c r="AA341" s="234"/>
      <c r="AB341" s="234"/>
    </row>
    <row r="342" spans="5:28" ht="11.25" customHeight="1" x14ac:dyDescent="0.2">
      <c r="E342" s="282"/>
      <c r="F342" s="282"/>
      <c r="G342" s="234"/>
      <c r="K342" s="234"/>
      <c r="L342" s="234"/>
      <c r="O342" s="235"/>
      <c r="P342" s="235"/>
      <c r="Q342" s="235"/>
      <c r="R342" s="235"/>
      <c r="S342" s="235"/>
      <c r="T342" s="235"/>
      <c r="U342" s="286"/>
      <c r="V342" s="233"/>
      <c r="AA342" s="234"/>
      <c r="AB342" s="234"/>
    </row>
    <row r="343" spans="5:28" ht="11.25" customHeight="1" x14ac:dyDescent="0.2">
      <c r="E343" s="282"/>
      <c r="F343" s="282"/>
      <c r="G343" s="234"/>
      <c r="K343" s="234"/>
      <c r="L343" s="234"/>
      <c r="O343" s="235"/>
      <c r="P343" s="235"/>
      <c r="Q343" s="235"/>
      <c r="R343" s="235"/>
      <c r="S343" s="235"/>
      <c r="T343" s="235"/>
      <c r="U343" s="286"/>
      <c r="V343" s="233"/>
      <c r="AA343" s="234"/>
      <c r="AB343" s="234"/>
    </row>
    <row r="344" spans="5:28" ht="11.25" customHeight="1" x14ac:dyDescent="0.2">
      <c r="E344" s="282"/>
      <c r="F344" s="282"/>
      <c r="G344" s="234"/>
      <c r="K344" s="234"/>
      <c r="L344" s="234"/>
      <c r="O344" s="235"/>
      <c r="P344" s="235"/>
      <c r="Q344" s="235"/>
      <c r="R344" s="235"/>
      <c r="S344" s="235"/>
      <c r="T344" s="235"/>
      <c r="U344" s="286"/>
      <c r="V344" s="233"/>
      <c r="AA344" s="234"/>
      <c r="AB344" s="234"/>
    </row>
    <row r="345" spans="5:28" ht="11.25" customHeight="1" x14ac:dyDescent="0.2">
      <c r="E345" s="282"/>
      <c r="F345" s="282"/>
      <c r="G345" s="234"/>
      <c r="K345" s="234"/>
      <c r="L345" s="234"/>
      <c r="O345" s="235"/>
      <c r="P345" s="235"/>
      <c r="Q345" s="235"/>
      <c r="R345" s="235"/>
      <c r="S345" s="235"/>
      <c r="T345" s="235"/>
      <c r="U345" s="286"/>
      <c r="V345" s="233"/>
      <c r="AA345" s="234"/>
      <c r="AB345" s="234"/>
    </row>
    <row r="346" spans="5:28" ht="11.25" customHeight="1" x14ac:dyDescent="0.2">
      <c r="E346" s="282"/>
      <c r="F346" s="282"/>
      <c r="G346" s="234"/>
      <c r="K346" s="234"/>
      <c r="L346" s="234"/>
      <c r="O346" s="235"/>
      <c r="P346" s="235"/>
      <c r="Q346" s="235"/>
      <c r="R346" s="235"/>
      <c r="S346" s="235"/>
      <c r="T346" s="235"/>
      <c r="U346" s="286"/>
      <c r="V346" s="233"/>
      <c r="AA346" s="234"/>
      <c r="AB346" s="234"/>
    </row>
    <row r="347" spans="5:28" ht="11.25" customHeight="1" x14ac:dyDescent="0.2">
      <c r="E347" s="282"/>
      <c r="F347" s="282"/>
      <c r="G347" s="234"/>
      <c r="K347" s="234"/>
      <c r="L347" s="234"/>
      <c r="O347" s="235"/>
      <c r="P347" s="235"/>
      <c r="Q347" s="235"/>
      <c r="R347" s="235"/>
      <c r="S347" s="235"/>
      <c r="T347" s="235"/>
      <c r="U347" s="286"/>
      <c r="V347" s="233"/>
      <c r="AA347" s="234"/>
      <c r="AB347" s="234"/>
    </row>
    <row r="348" spans="5:28" ht="11.25" customHeight="1" x14ac:dyDescent="0.2">
      <c r="E348" s="282"/>
      <c r="F348" s="282"/>
      <c r="G348" s="234"/>
      <c r="K348" s="234"/>
      <c r="L348" s="234"/>
      <c r="O348" s="235"/>
      <c r="P348" s="235"/>
      <c r="Q348" s="235"/>
      <c r="R348" s="235"/>
      <c r="S348" s="235"/>
      <c r="T348" s="235"/>
      <c r="U348" s="286"/>
      <c r="V348" s="233"/>
      <c r="AA348" s="234"/>
      <c r="AB348" s="234"/>
    </row>
    <row r="349" spans="5:28" ht="11.25" customHeight="1" x14ac:dyDescent="0.2">
      <c r="E349" s="282"/>
      <c r="F349" s="282"/>
      <c r="G349" s="234"/>
      <c r="K349" s="234"/>
      <c r="L349" s="234"/>
      <c r="O349" s="235"/>
      <c r="P349" s="235"/>
      <c r="Q349" s="235"/>
      <c r="R349" s="235"/>
      <c r="S349" s="235"/>
      <c r="T349" s="235"/>
      <c r="U349" s="286"/>
      <c r="V349" s="233"/>
      <c r="AA349" s="234"/>
      <c r="AB349" s="234"/>
    </row>
    <row r="350" spans="5:28" ht="11.25" customHeight="1" x14ac:dyDescent="0.2">
      <c r="E350" s="282"/>
      <c r="F350" s="282"/>
      <c r="G350" s="234"/>
      <c r="K350" s="234"/>
      <c r="L350" s="234"/>
      <c r="O350" s="235"/>
      <c r="P350" s="235"/>
      <c r="Q350" s="235"/>
      <c r="R350" s="235"/>
      <c r="S350" s="235"/>
      <c r="T350" s="235"/>
      <c r="U350" s="286"/>
      <c r="V350" s="233"/>
      <c r="AA350" s="234"/>
      <c r="AB350" s="234"/>
    </row>
    <row r="351" spans="5:28" ht="11.25" customHeight="1" x14ac:dyDescent="0.2">
      <c r="E351" s="282"/>
      <c r="F351" s="282"/>
      <c r="G351" s="234"/>
      <c r="K351" s="234"/>
      <c r="L351" s="234"/>
      <c r="O351" s="235"/>
      <c r="P351" s="235"/>
      <c r="Q351" s="235"/>
      <c r="R351" s="235"/>
      <c r="S351" s="235"/>
      <c r="T351" s="235"/>
      <c r="U351" s="286"/>
      <c r="V351" s="233"/>
      <c r="AA351" s="234"/>
      <c r="AB351" s="234"/>
    </row>
    <row r="352" spans="5:28" ht="11.25" customHeight="1" x14ac:dyDescent="0.2">
      <c r="E352" s="282"/>
      <c r="F352" s="282"/>
      <c r="G352" s="234"/>
      <c r="K352" s="234"/>
      <c r="L352" s="234"/>
      <c r="O352" s="235"/>
      <c r="P352" s="235"/>
      <c r="Q352" s="235"/>
      <c r="R352" s="235"/>
      <c r="S352" s="235"/>
      <c r="T352" s="235"/>
      <c r="U352" s="286"/>
      <c r="V352" s="233"/>
      <c r="AA352" s="234"/>
      <c r="AB352" s="234"/>
    </row>
    <row r="353" spans="5:28" ht="11.25" customHeight="1" x14ac:dyDescent="0.2">
      <c r="E353" s="282"/>
      <c r="F353" s="282"/>
      <c r="G353" s="234"/>
      <c r="K353" s="234"/>
      <c r="L353" s="234"/>
      <c r="O353" s="235"/>
      <c r="P353" s="235"/>
      <c r="Q353" s="235"/>
      <c r="R353" s="235"/>
      <c r="S353" s="235"/>
      <c r="T353" s="235"/>
      <c r="U353" s="286"/>
      <c r="V353" s="233"/>
      <c r="AA353" s="234"/>
      <c r="AB353" s="234"/>
    </row>
    <row r="354" spans="5:28" ht="11.25" customHeight="1" x14ac:dyDescent="0.2">
      <c r="E354" s="282"/>
      <c r="F354" s="282"/>
      <c r="G354" s="234"/>
      <c r="K354" s="234"/>
      <c r="L354" s="234"/>
      <c r="O354" s="235"/>
      <c r="P354" s="235"/>
      <c r="Q354" s="235"/>
      <c r="R354" s="235"/>
      <c r="S354" s="235"/>
      <c r="T354" s="235"/>
      <c r="U354" s="286"/>
      <c r="V354" s="233"/>
      <c r="AA354" s="234"/>
      <c r="AB354" s="234"/>
    </row>
    <row r="355" spans="5:28" ht="11.25" customHeight="1" x14ac:dyDescent="0.2">
      <c r="E355" s="282"/>
      <c r="F355" s="282"/>
      <c r="G355" s="234"/>
      <c r="K355" s="234"/>
      <c r="L355" s="234"/>
      <c r="O355" s="235"/>
      <c r="P355" s="235"/>
      <c r="Q355" s="235"/>
      <c r="R355" s="235"/>
      <c r="S355" s="235"/>
      <c r="T355" s="235"/>
      <c r="U355" s="286"/>
      <c r="V355" s="233"/>
      <c r="AA355" s="234"/>
      <c r="AB355" s="234"/>
    </row>
    <row r="356" spans="5:28" ht="11.25" customHeight="1" x14ac:dyDescent="0.2">
      <c r="E356" s="282"/>
      <c r="F356" s="282"/>
      <c r="G356" s="234"/>
      <c r="K356" s="234"/>
      <c r="L356" s="234"/>
      <c r="O356" s="235"/>
      <c r="P356" s="235"/>
      <c r="Q356" s="235"/>
      <c r="R356" s="235"/>
      <c r="S356" s="235"/>
      <c r="T356" s="235"/>
      <c r="U356" s="286"/>
      <c r="V356" s="233"/>
      <c r="AA356" s="234"/>
      <c r="AB356" s="234"/>
    </row>
    <row r="357" spans="5:28" ht="11.25" customHeight="1" x14ac:dyDescent="0.2">
      <c r="E357" s="282"/>
      <c r="F357" s="282"/>
      <c r="G357" s="234"/>
      <c r="K357" s="234"/>
      <c r="L357" s="234"/>
      <c r="O357" s="235"/>
      <c r="P357" s="235"/>
      <c r="Q357" s="235"/>
      <c r="R357" s="235"/>
      <c r="S357" s="235"/>
      <c r="T357" s="235"/>
      <c r="U357" s="286"/>
      <c r="V357" s="233"/>
      <c r="AA357" s="234"/>
      <c r="AB357" s="234"/>
    </row>
    <row r="358" spans="5:28" ht="11.25" customHeight="1" x14ac:dyDescent="0.2">
      <c r="E358" s="282"/>
      <c r="F358" s="282"/>
      <c r="G358" s="234"/>
      <c r="K358" s="234"/>
      <c r="L358" s="234"/>
      <c r="O358" s="235"/>
      <c r="P358" s="235"/>
      <c r="Q358" s="235"/>
      <c r="R358" s="235"/>
      <c r="S358" s="235"/>
      <c r="T358" s="235"/>
      <c r="U358" s="286"/>
      <c r="V358" s="233"/>
      <c r="AA358" s="234"/>
      <c r="AB358" s="234"/>
    </row>
    <row r="359" spans="5:28" ht="11.25" customHeight="1" x14ac:dyDescent="0.2">
      <c r="E359" s="282"/>
      <c r="F359" s="282"/>
      <c r="G359" s="234"/>
      <c r="K359" s="234"/>
      <c r="L359" s="234"/>
      <c r="O359" s="235"/>
      <c r="P359" s="235"/>
      <c r="Q359" s="235"/>
      <c r="R359" s="235"/>
      <c r="S359" s="235"/>
      <c r="T359" s="235"/>
      <c r="U359" s="286"/>
      <c r="V359" s="233"/>
      <c r="AA359" s="234"/>
      <c r="AB359" s="234"/>
    </row>
    <row r="360" spans="5:28" ht="11.25" customHeight="1" x14ac:dyDescent="0.2">
      <c r="E360" s="282"/>
      <c r="F360" s="282"/>
      <c r="G360" s="234"/>
      <c r="K360" s="234"/>
      <c r="L360" s="234"/>
      <c r="O360" s="235"/>
      <c r="P360" s="235"/>
      <c r="Q360" s="235"/>
      <c r="R360" s="235"/>
      <c r="S360" s="235"/>
      <c r="T360" s="235"/>
      <c r="U360" s="286"/>
      <c r="V360" s="233"/>
      <c r="AA360" s="234"/>
      <c r="AB360" s="234"/>
    </row>
    <row r="361" spans="5:28" ht="11.25" customHeight="1" x14ac:dyDescent="0.2">
      <c r="E361" s="282"/>
      <c r="F361" s="282"/>
      <c r="G361" s="234"/>
      <c r="K361" s="234"/>
      <c r="L361" s="234"/>
      <c r="O361" s="235"/>
      <c r="P361" s="235"/>
      <c r="Q361" s="235"/>
      <c r="R361" s="235"/>
      <c r="S361" s="235"/>
      <c r="T361" s="235"/>
      <c r="U361" s="286"/>
      <c r="V361" s="233"/>
      <c r="AA361" s="234"/>
      <c r="AB361" s="234"/>
    </row>
    <row r="362" spans="5:28" ht="11.25" customHeight="1" x14ac:dyDescent="0.2">
      <c r="E362" s="282"/>
      <c r="F362" s="282"/>
      <c r="G362" s="234"/>
      <c r="K362" s="234"/>
      <c r="L362" s="234"/>
      <c r="O362" s="235"/>
      <c r="P362" s="235"/>
      <c r="Q362" s="235"/>
      <c r="R362" s="235"/>
      <c r="S362" s="235"/>
      <c r="T362" s="235"/>
      <c r="U362" s="286"/>
      <c r="V362" s="233"/>
      <c r="AA362" s="234"/>
      <c r="AB362" s="234"/>
    </row>
    <row r="363" spans="5:28" ht="11.25" customHeight="1" x14ac:dyDescent="0.2">
      <c r="E363" s="282"/>
      <c r="F363" s="282"/>
      <c r="G363" s="234"/>
      <c r="K363" s="234"/>
      <c r="L363" s="234"/>
      <c r="O363" s="235"/>
      <c r="P363" s="235"/>
      <c r="Q363" s="235"/>
      <c r="R363" s="235"/>
      <c r="S363" s="235"/>
      <c r="T363" s="235"/>
      <c r="U363" s="286"/>
      <c r="V363" s="233"/>
      <c r="AA363" s="234"/>
      <c r="AB363" s="234"/>
    </row>
    <row r="364" spans="5:28" ht="11.25" customHeight="1" x14ac:dyDescent="0.2">
      <c r="E364" s="282"/>
      <c r="F364" s="282"/>
      <c r="G364" s="234"/>
      <c r="K364" s="234"/>
      <c r="L364" s="234"/>
      <c r="O364" s="235"/>
      <c r="P364" s="235"/>
      <c r="Q364" s="235"/>
      <c r="R364" s="235"/>
      <c r="S364" s="235"/>
      <c r="T364" s="235"/>
      <c r="U364" s="286"/>
      <c r="V364" s="233"/>
      <c r="AA364" s="234"/>
      <c r="AB364" s="234"/>
    </row>
    <row r="365" spans="5:28" ht="11.25" customHeight="1" x14ac:dyDescent="0.2">
      <c r="E365" s="282"/>
      <c r="F365" s="282"/>
      <c r="G365" s="234"/>
      <c r="K365" s="234"/>
      <c r="L365" s="234"/>
      <c r="O365" s="235"/>
      <c r="P365" s="235"/>
      <c r="Q365" s="235"/>
      <c r="R365" s="235"/>
      <c r="S365" s="235"/>
      <c r="T365" s="235"/>
      <c r="U365" s="286"/>
      <c r="V365" s="233"/>
      <c r="AA365" s="234"/>
      <c r="AB365" s="234"/>
    </row>
    <row r="366" spans="5:28" ht="11.25" customHeight="1" x14ac:dyDescent="0.2">
      <c r="E366" s="282"/>
      <c r="F366" s="282"/>
      <c r="G366" s="234"/>
      <c r="K366" s="234"/>
      <c r="L366" s="234"/>
      <c r="O366" s="235"/>
      <c r="P366" s="235"/>
      <c r="Q366" s="235"/>
      <c r="R366" s="235"/>
      <c r="S366" s="235"/>
      <c r="T366" s="235"/>
      <c r="U366" s="286"/>
      <c r="V366" s="233"/>
      <c r="AA366" s="234"/>
      <c r="AB366" s="234"/>
    </row>
    <row r="367" spans="5:28" ht="11.25" customHeight="1" x14ac:dyDescent="0.2">
      <c r="E367" s="282"/>
      <c r="F367" s="282"/>
      <c r="G367" s="234"/>
      <c r="K367" s="234"/>
      <c r="L367" s="234"/>
      <c r="O367" s="235"/>
      <c r="P367" s="235"/>
      <c r="Q367" s="235"/>
      <c r="R367" s="235"/>
      <c r="S367" s="235"/>
      <c r="T367" s="235"/>
      <c r="U367" s="286"/>
      <c r="V367" s="233"/>
      <c r="AA367" s="234"/>
      <c r="AB367" s="234"/>
    </row>
    <row r="368" spans="5:28" ht="11.25" customHeight="1" x14ac:dyDescent="0.2">
      <c r="E368" s="282"/>
      <c r="F368" s="282"/>
      <c r="G368" s="234"/>
      <c r="K368" s="234"/>
      <c r="L368" s="234"/>
      <c r="O368" s="235"/>
      <c r="P368" s="235"/>
      <c r="Q368" s="235"/>
      <c r="R368" s="235"/>
      <c r="S368" s="235"/>
      <c r="T368" s="235"/>
      <c r="U368" s="286"/>
      <c r="V368" s="233"/>
      <c r="AA368" s="234"/>
      <c r="AB368" s="234"/>
    </row>
    <row r="369" spans="5:28" ht="11.25" customHeight="1" x14ac:dyDescent="0.2">
      <c r="E369" s="282"/>
      <c r="F369" s="282"/>
      <c r="G369" s="234"/>
      <c r="K369" s="234"/>
      <c r="L369" s="234"/>
      <c r="O369" s="235"/>
      <c r="P369" s="235"/>
      <c r="Q369" s="235"/>
      <c r="R369" s="235"/>
      <c r="S369" s="235"/>
      <c r="T369" s="235"/>
      <c r="U369" s="286"/>
      <c r="V369" s="233"/>
      <c r="AA369" s="234"/>
      <c r="AB369" s="234"/>
    </row>
    <row r="370" spans="5:28" ht="11.25" customHeight="1" x14ac:dyDescent="0.2">
      <c r="E370" s="282"/>
      <c r="F370" s="282"/>
      <c r="G370" s="234"/>
      <c r="K370" s="234"/>
      <c r="L370" s="234"/>
      <c r="O370" s="235"/>
      <c r="P370" s="235"/>
      <c r="Q370" s="235"/>
      <c r="R370" s="235"/>
      <c r="S370" s="235"/>
      <c r="T370" s="235"/>
      <c r="U370" s="286"/>
      <c r="V370" s="233"/>
      <c r="AA370" s="234"/>
      <c r="AB370" s="234"/>
    </row>
    <row r="371" spans="5:28" ht="11.25" customHeight="1" x14ac:dyDescent="0.2">
      <c r="E371" s="282"/>
      <c r="F371" s="282"/>
      <c r="G371" s="234"/>
      <c r="K371" s="234"/>
      <c r="L371" s="234"/>
      <c r="O371" s="235"/>
      <c r="P371" s="235"/>
      <c r="Q371" s="235"/>
      <c r="R371" s="235"/>
      <c r="S371" s="235"/>
      <c r="T371" s="235"/>
      <c r="U371" s="286"/>
      <c r="V371" s="233"/>
      <c r="AA371" s="234"/>
      <c r="AB371" s="234"/>
    </row>
    <row r="372" spans="5:28" ht="11.25" customHeight="1" x14ac:dyDescent="0.2">
      <c r="E372" s="282"/>
      <c r="F372" s="282"/>
      <c r="G372" s="234"/>
      <c r="K372" s="234"/>
      <c r="L372" s="234"/>
      <c r="O372" s="235"/>
      <c r="P372" s="235"/>
      <c r="Q372" s="235"/>
      <c r="R372" s="235"/>
      <c r="S372" s="235"/>
      <c r="T372" s="235"/>
      <c r="U372" s="286"/>
      <c r="V372" s="233"/>
      <c r="AA372" s="234"/>
      <c r="AB372" s="234"/>
    </row>
    <row r="373" spans="5:28" ht="11.25" customHeight="1" x14ac:dyDescent="0.2">
      <c r="E373" s="282"/>
      <c r="F373" s="282"/>
      <c r="G373" s="234"/>
      <c r="K373" s="234"/>
      <c r="L373" s="234"/>
      <c r="O373" s="235"/>
      <c r="P373" s="235"/>
      <c r="Q373" s="235"/>
      <c r="R373" s="235"/>
      <c r="S373" s="235"/>
      <c r="T373" s="235"/>
      <c r="U373" s="286"/>
      <c r="V373" s="233"/>
      <c r="AA373" s="234"/>
      <c r="AB373" s="234"/>
    </row>
    <row r="374" spans="5:28" ht="11.25" customHeight="1" x14ac:dyDescent="0.2">
      <c r="E374" s="282"/>
      <c r="F374" s="282"/>
      <c r="G374" s="234"/>
      <c r="K374" s="234"/>
      <c r="L374" s="234"/>
      <c r="O374" s="235"/>
      <c r="P374" s="235"/>
      <c r="Q374" s="235"/>
      <c r="R374" s="235"/>
      <c r="S374" s="235"/>
      <c r="T374" s="235"/>
      <c r="U374" s="286"/>
      <c r="V374" s="233"/>
      <c r="AA374" s="234"/>
      <c r="AB374" s="234"/>
    </row>
    <row r="375" spans="5:28" ht="11.25" customHeight="1" x14ac:dyDescent="0.2">
      <c r="E375" s="282"/>
      <c r="F375" s="282"/>
      <c r="G375" s="234"/>
      <c r="K375" s="234"/>
      <c r="L375" s="234"/>
      <c r="O375" s="235"/>
      <c r="P375" s="235"/>
      <c r="Q375" s="235"/>
      <c r="R375" s="235"/>
      <c r="S375" s="235"/>
      <c r="T375" s="235"/>
      <c r="U375" s="286"/>
      <c r="V375" s="233"/>
      <c r="AA375" s="234"/>
      <c r="AB375" s="234"/>
    </row>
    <row r="376" spans="5:28" ht="11.25" customHeight="1" x14ac:dyDescent="0.2">
      <c r="E376" s="282"/>
      <c r="F376" s="282"/>
      <c r="G376" s="234"/>
      <c r="K376" s="234"/>
      <c r="L376" s="234"/>
      <c r="O376" s="235"/>
      <c r="P376" s="235"/>
      <c r="Q376" s="235"/>
      <c r="R376" s="235"/>
      <c r="S376" s="235"/>
      <c r="T376" s="235"/>
      <c r="U376" s="286"/>
      <c r="V376" s="233"/>
      <c r="AA376" s="234"/>
      <c r="AB376" s="234"/>
    </row>
    <row r="377" spans="5:28" ht="11.25" customHeight="1" x14ac:dyDescent="0.2">
      <c r="E377" s="282"/>
      <c r="F377" s="282"/>
      <c r="G377" s="234"/>
      <c r="K377" s="234"/>
      <c r="L377" s="234"/>
      <c r="O377" s="235"/>
      <c r="P377" s="235"/>
      <c r="Q377" s="235"/>
      <c r="R377" s="235"/>
      <c r="S377" s="235"/>
      <c r="T377" s="235"/>
      <c r="U377" s="286"/>
      <c r="V377" s="233"/>
      <c r="AA377" s="234"/>
      <c r="AB377" s="234"/>
    </row>
    <row r="378" spans="5:28" ht="11.25" customHeight="1" x14ac:dyDescent="0.2">
      <c r="E378" s="282"/>
      <c r="F378" s="282"/>
      <c r="G378" s="234"/>
      <c r="K378" s="234"/>
      <c r="L378" s="234"/>
      <c r="O378" s="235"/>
      <c r="P378" s="235"/>
      <c r="Q378" s="235"/>
      <c r="R378" s="235"/>
      <c r="S378" s="235"/>
      <c r="T378" s="235"/>
      <c r="U378" s="286"/>
      <c r="V378" s="233"/>
      <c r="AA378" s="234"/>
      <c r="AB378" s="234"/>
    </row>
    <row r="379" spans="5:28" ht="11.25" customHeight="1" x14ac:dyDescent="0.2">
      <c r="E379" s="282"/>
      <c r="F379" s="282"/>
      <c r="G379" s="234"/>
      <c r="K379" s="234"/>
      <c r="L379" s="234"/>
      <c r="O379" s="235"/>
      <c r="P379" s="235"/>
      <c r="Q379" s="235"/>
      <c r="R379" s="235"/>
      <c r="S379" s="235"/>
      <c r="T379" s="235"/>
      <c r="U379" s="286"/>
      <c r="V379" s="233"/>
      <c r="AA379" s="234"/>
      <c r="AB379" s="234"/>
    </row>
    <row r="380" spans="5:28" ht="11.25" customHeight="1" x14ac:dyDescent="0.2">
      <c r="E380" s="282"/>
      <c r="F380" s="282"/>
      <c r="G380" s="234"/>
      <c r="K380" s="234"/>
      <c r="L380" s="234"/>
      <c r="O380" s="235"/>
      <c r="P380" s="235"/>
      <c r="Q380" s="235"/>
      <c r="R380" s="235"/>
      <c r="S380" s="235"/>
      <c r="T380" s="235"/>
      <c r="U380" s="286"/>
      <c r="V380" s="233"/>
      <c r="AA380" s="234"/>
      <c r="AB380" s="234"/>
    </row>
    <row r="381" spans="5:28" ht="11.25" customHeight="1" x14ac:dyDescent="0.2">
      <c r="E381" s="282"/>
      <c r="F381" s="282"/>
      <c r="G381" s="234"/>
      <c r="K381" s="234"/>
      <c r="L381" s="234"/>
      <c r="O381" s="235"/>
      <c r="P381" s="235"/>
      <c r="Q381" s="235"/>
      <c r="R381" s="235"/>
      <c r="S381" s="235"/>
      <c r="T381" s="235"/>
      <c r="U381" s="286"/>
      <c r="V381" s="233"/>
      <c r="AA381" s="234"/>
      <c r="AB381" s="234"/>
    </row>
    <row r="382" spans="5:28" ht="11.25" customHeight="1" x14ac:dyDescent="0.2">
      <c r="E382" s="282"/>
      <c r="F382" s="282"/>
      <c r="G382" s="234"/>
      <c r="K382" s="234"/>
      <c r="L382" s="234"/>
      <c r="O382" s="235"/>
      <c r="P382" s="235"/>
      <c r="Q382" s="235"/>
      <c r="R382" s="235"/>
      <c r="S382" s="235"/>
      <c r="T382" s="235"/>
      <c r="U382" s="286"/>
      <c r="V382" s="233"/>
      <c r="AA382" s="234"/>
      <c r="AB382" s="234"/>
    </row>
    <row r="383" spans="5:28" ht="11.25" customHeight="1" x14ac:dyDescent="0.2">
      <c r="E383" s="282"/>
      <c r="F383" s="282"/>
      <c r="G383" s="234"/>
      <c r="K383" s="234"/>
      <c r="L383" s="234"/>
      <c r="O383" s="235"/>
      <c r="P383" s="235"/>
      <c r="Q383" s="235"/>
      <c r="R383" s="235"/>
      <c r="S383" s="235"/>
      <c r="T383" s="235"/>
      <c r="U383" s="286"/>
      <c r="V383" s="233"/>
      <c r="AA383" s="234"/>
      <c r="AB383" s="234"/>
    </row>
    <row r="384" spans="5:28" ht="11.25" customHeight="1" x14ac:dyDescent="0.2">
      <c r="E384" s="282"/>
      <c r="F384" s="282"/>
      <c r="G384" s="234"/>
      <c r="K384" s="234"/>
      <c r="L384" s="234"/>
      <c r="O384" s="235"/>
      <c r="P384" s="235"/>
      <c r="Q384" s="235"/>
      <c r="R384" s="235"/>
      <c r="S384" s="235"/>
      <c r="T384" s="235"/>
      <c r="U384" s="286"/>
      <c r="V384" s="233"/>
      <c r="AA384" s="234"/>
      <c r="AB384" s="234"/>
    </row>
    <row r="385" spans="5:28" ht="11.25" customHeight="1" x14ac:dyDescent="0.2">
      <c r="E385" s="282"/>
      <c r="F385" s="282"/>
      <c r="G385" s="234"/>
      <c r="K385" s="234"/>
      <c r="L385" s="234"/>
      <c r="O385" s="235"/>
      <c r="P385" s="235"/>
      <c r="Q385" s="235"/>
      <c r="R385" s="235"/>
      <c r="S385" s="235"/>
      <c r="T385" s="235"/>
      <c r="U385" s="286"/>
      <c r="V385" s="233"/>
      <c r="AA385" s="234"/>
      <c r="AB385" s="234"/>
    </row>
    <row r="386" spans="5:28" ht="11.25" customHeight="1" x14ac:dyDescent="0.2">
      <c r="E386" s="282"/>
      <c r="F386" s="282"/>
      <c r="G386" s="234"/>
      <c r="K386" s="234"/>
      <c r="L386" s="234"/>
      <c r="O386" s="235"/>
      <c r="P386" s="235"/>
      <c r="Q386" s="235"/>
      <c r="R386" s="235"/>
      <c r="S386" s="235"/>
      <c r="T386" s="235"/>
      <c r="U386" s="286"/>
      <c r="V386" s="233"/>
      <c r="AA386" s="234"/>
      <c r="AB386" s="234"/>
    </row>
    <row r="387" spans="5:28" ht="11.25" customHeight="1" x14ac:dyDescent="0.2">
      <c r="E387" s="282"/>
      <c r="F387" s="282"/>
      <c r="G387" s="234"/>
      <c r="K387" s="234"/>
      <c r="L387" s="234"/>
      <c r="O387" s="235"/>
      <c r="P387" s="235"/>
      <c r="Q387" s="235"/>
      <c r="R387" s="235"/>
      <c r="S387" s="235"/>
      <c r="T387" s="235"/>
      <c r="U387" s="286"/>
      <c r="V387" s="233"/>
      <c r="AA387" s="234"/>
      <c r="AB387" s="234"/>
    </row>
    <row r="388" spans="5:28" ht="11.25" customHeight="1" x14ac:dyDescent="0.2">
      <c r="E388" s="282"/>
      <c r="F388" s="282"/>
      <c r="G388" s="234"/>
      <c r="K388" s="234"/>
      <c r="L388" s="234"/>
      <c r="O388" s="235"/>
      <c r="P388" s="235"/>
      <c r="Q388" s="235"/>
      <c r="R388" s="235"/>
      <c r="S388" s="235"/>
      <c r="T388" s="235"/>
      <c r="U388" s="286"/>
      <c r="V388" s="233"/>
      <c r="AA388" s="234"/>
      <c r="AB388" s="234"/>
    </row>
    <row r="389" spans="5:28" ht="11.25" customHeight="1" x14ac:dyDescent="0.2">
      <c r="E389" s="282"/>
      <c r="F389" s="282"/>
      <c r="G389" s="234"/>
      <c r="K389" s="234"/>
      <c r="L389" s="234"/>
      <c r="O389" s="235"/>
      <c r="P389" s="235"/>
      <c r="Q389" s="235"/>
      <c r="R389" s="235"/>
      <c r="S389" s="235"/>
      <c r="T389" s="235"/>
      <c r="U389" s="286"/>
      <c r="V389" s="233"/>
      <c r="AA389" s="234"/>
      <c r="AB389" s="234"/>
    </row>
    <row r="390" spans="5:28" ht="11.25" customHeight="1" x14ac:dyDescent="0.2">
      <c r="E390" s="282"/>
      <c r="F390" s="282"/>
      <c r="G390" s="234"/>
      <c r="K390" s="234"/>
      <c r="L390" s="234"/>
      <c r="O390" s="235"/>
      <c r="P390" s="235"/>
      <c r="Q390" s="235"/>
      <c r="R390" s="235"/>
      <c r="S390" s="235"/>
      <c r="T390" s="235"/>
      <c r="U390" s="286"/>
      <c r="V390" s="233"/>
      <c r="AA390" s="234"/>
      <c r="AB390" s="234"/>
    </row>
    <row r="391" spans="5:28" ht="11.25" customHeight="1" x14ac:dyDescent="0.2">
      <c r="E391" s="282"/>
      <c r="F391" s="282"/>
      <c r="G391" s="234"/>
      <c r="K391" s="234"/>
      <c r="L391" s="234"/>
      <c r="O391" s="235"/>
      <c r="P391" s="235"/>
      <c r="Q391" s="235"/>
      <c r="R391" s="235"/>
      <c r="S391" s="235"/>
      <c r="T391" s="235"/>
      <c r="U391" s="286"/>
      <c r="V391" s="233"/>
      <c r="AA391" s="234"/>
      <c r="AB391" s="234"/>
    </row>
    <row r="392" spans="5:28" ht="11.25" customHeight="1" x14ac:dyDescent="0.2">
      <c r="E392" s="282"/>
      <c r="F392" s="282"/>
      <c r="G392" s="234"/>
      <c r="K392" s="234"/>
      <c r="L392" s="234"/>
      <c r="O392" s="235"/>
      <c r="P392" s="235"/>
      <c r="Q392" s="235"/>
      <c r="R392" s="235"/>
      <c r="S392" s="235"/>
      <c r="T392" s="235"/>
      <c r="U392" s="286"/>
      <c r="V392" s="233"/>
      <c r="AA392" s="234"/>
      <c r="AB392" s="234"/>
    </row>
    <row r="393" spans="5:28" ht="11.25" customHeight="1" x14ac:dyDescent="0.2">
      <c r="E393" s="282"/>
      <c r="F393" s="282"/>
      <c r="G393" s="234"/>
      <c r="K393" s="234"/>
      <c r="L393" s="234"/>
      <c r="O393" s="235"/>
      <c r="P393" s="235"/>
      <c r="Q393" s="235"/>
      <c r="R393" s="235"/>
      <c r="S393" s="235"/>
      <c r="T393" s="235"/>
      <c r="U393" s="286"/>
      <c r="V393" s="233"/>
      <c r="AA393" s="234"/>
      <c r="AB393" s="234"/>
    </row>
    <row r="394" spans="5:28" ht="11.25" customHeight="1" x14ac:dyDescent="0.2">
      <c r="E394" s="282"/>
      <c r="F394" s="282"/>
      <c r="G394" s="234"/>
      <c r="K394" s="234"/>
      <c r="L394" s="234"/>
      <c r="O394" s="235"/>
      <c r="P394" s="235"/>
      <c r="Q394" s="235"/>
      <c r="R394" s="235"/>
      <c r="S394" s="235"/>
      <c r="T394" s="235"/>
      <c r="U394" s="286"/>
      <c r="V394" s="233"/>
      <c r="AA394" s="234"/>
      <c r="AB394" s="234"/>
    </row>
    <row r="395" spans="5:28" ht="11.25" customHeight="1" x14ac:dyDescent="0.2">
      <c r="E395" s="282"/>
      <c r="F395" s="282"/>
      <c r="G395" s="234"/>
      <c r="K395" s="234"/>
      <c r="L395" s="234"/>
      <c r="O395" s="235"/>
      <c r="P395" s="235"/>
      <c r="Q395" s="235"/>
      <c r="R395" s="235"/>
      <c r="S395" s="235"/>
      <c r="T395" s="235"/>
      <c r="U395" s="286"/>
      <c r="V395" s="233"/>
      <c r="AA395" s="234"/>
      <c r="AB395" s="234"/>
    </row>
    <row r="396" spans="5:28" ht="11.25" customHeight="1" x14ac:dyDescent="0.2">
      <c r="E396" s="282"/>
      <c r="F396" s="282"/>
      <c r="G396" s="234"/>
      <c r="K396" s="234"/>
      <c r="L396" s="234"/>
      <c r="O396" s="235"/>
      <c r="P396" s="235"/>
      <c r="Q396" s="235"/>
      <c r="R396" s="235"/>
      <c r="S396" s="235"/>
      <c r="T396" s="235"/>
      <c r="U396" s="286"/>
      <c r="V396" s="233"/>
      <c r="AA396" s="234"/>
      <c r="AB396" s="234"/>
    </row>
    <row r="397" spans="5:28" ht="11.25" customHeight="1" x14ac:dyDescent="0.2">
      <c r="E397" s="282"/>
      <c r="F397" s="282"/>
      <c r="G397" s="234"/>
      <c r="K397" s="234"/>
      <c r="L397" s="234"/>
      <c r="O397" s="235"/>
      <c r="P397" s="235"/>
      <c r="Q397" s="235"/>
      <c r="R397" s="235"/>
      <c r="S397" s="235"/>
      <c r="T397" s="235"/>
      <c r="U397" s="286"/>
      <c r="V397" s="233"/>
      <c r="AA397" s="234"/>
      <c r="AB397" s="234"/>
    </row>
    <row r="398" spans="5:28" ht="11.25" customHeight="1" x14ac:dyDescent="0.2">
      <c r="E398" s="282"/>
      <c r="F398" s="282"/>
      <c r="G398" s="234"/>
      <c r="K398" s="234"/>
      <c r="L398" s="234"/>
      <c r="O398" s="235"/>
      <c r="P398" s="235"/>
      <c r="Q398" s="235"/>
      <c r="R398" s="235"/>
      <c r="S398" s="235"/>
      <c r="T398" s="235"/>
      <c r="U398" s="286"/>
      <c r="V398" s="233"/>
      <c r="AA398" s="234"/>
      <c r="AB398" s="234"/>
    </row>
    <row r="399" spans="5:28" ht="11.25" customHeight="1" x14ac:dyDescent="0.2">
      <c r="E399" s="282"/>
      <c r="F399" s="282"/>
      <c r="G399" s="234"/>
      <c r="K399" s="234"/>
      <c r="L399" s="234"/>
      <c r="O399" s="235"/>
      <c r="P399" s="235"/>
      <c r="Q399" s="235"/>
      <c r="R399" s="235"/>
      <c r="S399" s="235"/>
      <c r="T399" s="235"/>
      <c r="U399" s="286"/>
      <c r="V399" s="233"/>
      <c r="AA399" s="234"/>
      <c r="AB399" s="234"/>
    </row>
    <row r="400" spans="5:28" ht="11.25" customHeight="1" x14ac:dyDescent="0.2">
      <c r="E400" s="282"/>
      <c r="F400" s="282"/>
      <c r="G400" s="234"/>
      <c r="K400" s="234"/>
      <c r="L400" s="234"/>
      <c r="O400" s="235"/>
      <c r="P400" s="235"/>
      <c r="Q400" s="235"/>
      <c r="R400" s="235"/>
      <c r="S400" s="235"/>
      <c r="T400" s="235"/>
      <c r="U400" s="286"/>
      <c r="V400" s="233"/>
      <c r="AA400" s="234"/>
      <c r="AB400" s="234"/>
    </row>
    <row r="401" spans="5:28" ht="11.25" customHeight="1" x14ac:dyDescent="0.2">
      <c r="E401" s="282"/>
      <c r="F401" s="282"/>
      <c r="G401" s="234"/>
      <c r="K401" s="234"/>
      <c r="L401" s="234"/>
      <c r="O401" s="235"/>
      <c r="P401" s="235"/>
      <c r="Q401" s="235"/>
      <c r="R401" s="235"/>
      <c r="S401" s="235"/>
      <c r="T401" s="235"/>
      <c r="U401" s="286"/>
      <c r="V401" s="233"/>
      <c r="AA401" s="234"/>
      <c r="AB401" s="234"/>
    </row>
    <row r="402" spans="5:28" ht="11.25" customHeight="1" x14ac:dyDescent="0.2">
      <c r="E402" s="282"/>
      <c r="F402" s="282"/>
      <c r="G402" s="234"/>
      <c r="K402" s="234"/>
      <c r="L402" s="234"/>
      <c r="O402" s="235"/>
      <c r="P402" s="235"/>
      <c r="Q402" s="235"/>
      <c r="R402" s="235"/>
      <c r="S402" s="235"/>
      <c r="T402" s="235"/>
      <c r="U402" s="286"/>
      <c r="V402" s="233"/>
      <c r="AA402" s="234"/>
      <c r="AB402" s="234"/>
    </row>
    <row r="403" spans="5:28" ht="11.25" customHeight="1" x14ac:dyDescent="0.2">
      <c r="E403" s="282"/>
      <c r="F403" s="282"/>
      <c r="G403" s="234"/>
      <c r="K403" s="234"/>
      <c r="L403" s="234"/>
      <c r="O403" s="235"/>
      <c r="P403" s="235"/>
      <c r="Q403" s="235"/>
      <c r="R403" s="235"/>
      <c r="S403" s="235"/>
      <c r="T403" s="235"/>
      <c r="U403" s="286"/>
      <c r="V403" s="233"/>
      <c r="AA403" s="234"/>
      <c r="AB403" s="234"/>
    </row>
    <row r="404" spans="5:28" ht="11.25" customHeight="1" x14ac:dyDescent="0.2">
      <c r="E404" s="282"/>
      <c r="F404" s="282"/>
      <c r="G404" s="234"/>
      <c r="K404" s="234"/>
      <c r="L404" s="234"/>
      <c r="O404" s="235"/>
      <c r="P404" s="235"/>
      <c r="Q404" s="235"/>
      <c r="R404" s="235"/>
      <c r="S404" s="235"/>
      <c r="T404" s="235"/>
      <c r="U404" s="286"/>
      <c r="V404" s="233"/>
      <c r="AA404" s="234"/>
      <c r="AB404" s="234"/>
    </row>
    <row r="405" spans="5:28" ht="11.25" customHeight="1" x14ac:dyDescent="0.2">
      <c r="E405" s="282"/>
      <c r="F405" s="282"/>
      <c r="G405" s="234"/>
      <c r="K405" s="234"/>
      <c r="L405" s="234"/>
      <c r="O405" s="235"/>
      <c r="P405" s="235"/>
      <c r="Q405" s="235"/>
      <c r="R405" s="235"/>
      <c r="S405" s="235"/>
      <c r="T405" s="235"/>
      <c r="U405" s="286"/>
      <c r="V405" s="233"/>
      <c r="AA405" s="234"/>
      <c r="AB405" s="234"/>
    </row>
    <row r="406" spans="5:28" ht="11.25" customHeight="1" x14ac:dyDescent="0.2">
      <c r="E406" s="282"/>
      <c r="F406" s="282"/>
      <c r="G406" s="234"/>
      <c r="K406" s="234"/>
      <c r="L406" s="234"/>
      <c r="O406" s="235"/>
      <c r="P406" s="235"/>
      <c r="Q406" s="235"/>
      <c r="R406" s="235"/>
      <c r="S406" s="235"/>
      <c r="T406" s="235"/>
      <c r="U406" s="286"/>
      <c r="V406" s="233"/>
      <c r="AA406" s="234"/>
      <c r="AB406" s="234"/>
    </row>
    <row r="407" spans="5:28" ht="11.25" customHeight="1" x14ac:dyDescent="0.2">
      <c r="E407" s="282"/>
      <c r="F407" s="282"/>
      <c r="G407" s="234"/>
      <c r="K407" s="234"/>
      <c r="L407" s="234"/>
      <c r="O407" s="235"/>
      <c r="P407" s="235"/>
      <c r="Q407" s="235"/>
      <c r="R407" s="235"/>
      <c r="S407" s="235"/>
      <c r="T407" s="235"/>
      <c r="U407" s="286"/>
      <c r="V407" s="233"/>
      <c r="AA407" s="234"/>
      <c r="AB407" s="234"/>
    </row>
    <row r="408" spans="5:28" ht="11.25" customHeight="1" x14ac:dyDescent="0.2">
      <c r="E408" s="282"/>
      <c r="F408" s="282"/>
      <c r="G408" s="234"/>
      <c r="K408" s="234"/>
      <c r="L408" s="234"/>
      <c r="O408" s="235"/>
      <c r="P408" s="235"/>
      <c r="Q408" s="235"/>
      <c r="R408" s="235"/>
      <c r="S408" s="235"/>
      <c r="T408" s="235"/>
      <c r="U408" s="286"/>
      <c r="V408" s="233"/>
      <c r="AA408" s="234"/>
      <c r="AB408" s="234"/>
    </row>
    <row r="409" spans="5:28" ht="11.25" customHeight="1" x14ac:dyDescent="0.2">
      <c r="E409" s="282"/>
      <c r="F409" s="282"/>
      <c r="G409" s="234"/>
      <c r="K409" s="234"/>
      <c r="L409" s="234"/>
      <c r="O409" s="235"/>
      <c r="P409" s="235"/>
      <c r="Q409" s="235"/>
      <c r="R409" s="235"/>
      <c r="S409" s="235"/>
      <c r="T409" s="235"/>
      <c r="U409" s="286"/>
      <c r="V409" s="233"/>
      <c r="AA409" s="234"/>
      <c r="AB409" s="234"/>
    </row>
    <row r="410" spans="5:28" ht="11.25" customHeight="1" x14ac:dyDescent="0.2">
      <c r="E410" s="282"/>
      <c r="F410" s="282"/>
      <c r="G410" s="234"/>
      <c r="K410" s="234"/>
      <c r="L410" s="234"/>
      <c r="O410" s="235"/>
      <c r="P410" s="235"/>
      <c r="Q410" s="235"/>
      <c r="R410" s="235"/>
      <c r="S410" s="235"/>
      <c r="T410" s="235"/>
      <c r="U410" s="286"/>
      <c r="V410" s="233"/>
      <c r="AA410" s="234"/>
      <c r="AB410" s="234"/>
    </row>
    <row r="411" spans="5:28" ht="11.25" customHeight="1" x14ac:dyDescent="0.2">
      <c r="E411" s="282"/>
      <c r="F411" s="282"/>
      <c r="G411" s="234"/>
      <c r="K411" s="234"/>
      <c r="L411" s="234"/>
      <c r="O411" s="235"/>
      <c r="P411" s="235"/>
      <c r="Q411" s="235"/>
      <c r="R411" s="235"/>
      <c r="S411" s="235"/>
      <c r="T411" s="235"/>
      <c r="U411" s="286"/>
      <c r="V411" s="233"/>
      <c r="AA411" s="234"/>
      <c r="AB411" s="234"/>
    </row>
    <row r="412" spans="5:28" ht="11.25" customHeight="1" x14ac:dyDescent="0.2">
      <c r="E412" s="282"/>
      <c r="F412" s="282"/>
      <c r="G412" s="234"/>
      <c r="K412" s="234"/>
      <c r="L412" s="234"/>
      <c r="O412" s="235"/>
      <c r="P412" s="235"/>
      <c r="Q412" s="235"/>
      <c r="R412" s="235"/>
      <c r="S412" s="235"/>
      <c r="T412" s="235"/>
      <c r="U412" s="286"/>
      <c r="V412" s="233"/>
      <c r="AA412" s="234"/>
      <c r="AB412" s="234"/>
    </row>
    <row r="413" spans="5:28" ht="11.25" customHeight="1" x14ac:dyDescent="0.2">
      <c r="E413" s="282"/>
      <c r="F413" s="282"/>
      <c r="G413" s="234"/>
      <c r="K413" s="234"/>
      <c r="L413" s="234"/>
      <c r="O413" s="235"/>
      <c r="P413" s="235"/>
      <c r="Q413" s="235"/>
      <c r="R413" s="235"/>
      <c r="S413" s="235"/>
      <c r="T413" s="235"/>
      <c r="U413" s="286"/>
      <c r="V413" s="233"/>
      <c r="AA413" s="234"/>
      <c r="AB413" s="234"/>
    </row>
    <row r="414" spans="5:28" ht="11.25" customHeight="1" x14ac:dyDescent="0.2">
      <c r="E414" s="282"/>
      <c r="F414" s="282"/>
      <c r="G414" s="234"/>
      <c r="K414" s="234"/>
      <c r="L414" s="234"/>
      <c r="O414" s="235"/>
      <c r="P414" s="235"/>
      <c r="Q414" s="235"/>
      <c r="R414" s="235"/>
      <c r="S414" s="235"/>
      <c r="T414" s="235"/>
      <c r="U414" s="286"/>
      <c r="V414" s="233"/>
      <c r="AA414" s="234"/>
      <c r="AB414" s="234"/>
    </row>
    <row r="415" spans="5:28" ht="11.25" customHeight="1" x14ac:dyDescent="0.2">
      <c r="E415" s="282"/>
      <c r="F415" s="282"/>
      <c r="G415" s="234"/>
      <c r="K415" s="234"/>
      <c r="L415" s="234"/>
      <c r="O415" s="235"/>
      <c r="P415" s="235"/>
      <c r="Q415" s="235"/>
      <c r="R415" s="235"/>
      <c r="S415" s="235"/>
      <c r="T415" s="235"/>
      <c r="U415" s="286"/>
      <c r="V415" s="233"/>
      <c r="AA415" s="234"/>
      <c r="AB415" s="234"/>
    </row>
    <row r="416" spans="5:28" ht="11.25" customHeight="1" x14ac:dyDescent="0.2">
      <c r="E416" s="282"/>
      <c r="F416" s="282"/>
      <c r="G416" s="234"/>
      <c r="K416" s="234"/>
      <c r="L416" s="234"/>
      <c r="O416" s="235"/>
      <c r="P416" s="235"/>
      <c r="Q416" s="235"/>
      <c r="R416" s="235"/>
      <c r="S416" s="235"/>
      <c r="T416" s="235"/>
      <c r="U416" s="286"/>
      <c r="V416" s="233"/>
      <c r="AA416" s="234"/>
      <c r="AB416" s="234"/>
    </row>
    <row r="417" spans="5:28" ht="11.25" customHeight="1" x14ac:dyDescent="0.2">
      <c r="E417" s="282"/>
      <c r="F417" s="282"/>
      <c r="G417" s="234"/>
      <c r="K417" s="234"/>
      <c r="L417" s="234"/>
      <c r="O417" s="235"/>
      <c r="P417" s="235"/>
      <c r="Q417" s="235"/>
      <c r="R417" s="235"/>
      <c r="S417" s="235"/>
      <c r="T417" s="235"/>
      <c r="U417" s="286"/>
      <c r="V417" s="233"/>
      <c r="AA417" s="234"/>
      <c r="AB417" s="234"/>
    </row>
    <row r="418" spans="5:28" ht="11.25" customHeight="1" x14ac:dyDescent="0.2">
      <c r="E418" s="282"/>
      <c r="F418" s="282"/>
      <c r="G418" s="234"/>
      <c r="K418" s="234"/>
      <c r="L418" s="234"/>
      <c r="O418" s="235"/>
      <c r="P418" s="235"/>
      <c r="Q418" s="235"/>
      <c r="R418" s="235"/>
      <c r="S418" s="235"/>
      <c r="T418" s="235"/>
      <c r="U418" s="286"/>
      <c r="V418" s="233"/>
      <c r="AA418" s="234"/>
      <c r="AB418" s="234"/>
    </row>
    <row r="419" spans="5:28" ht="11.25" customHeight="1" x14ac:dyDescent="0.2">
      <c r="E419" s="282"/>
      <c r="F419" s="282"/>
      <c r="G419" s="234"/>
      <c r="K419" s="234"/>
      <c r="L419" s="234"/>
      <c r="O419" s="235"/>
      <c r="P419" s="235"/>
      <c r="Q419" s="235"/>
      <c r="R419" s="235"/>
      <c r="S419" s="235"/>
      <c r="T419" s="235"/>
      <c r="U419" s="286"/>
      <c r="V419" s="233"/>
      <c r="AA419" s="234"/>
      <c r="AB419" s="234"/>
    </row>
    <row r="420" spans="5:28" ht="11.25" customHeight="1" x14ac:dyDescent="0.2">
      <c r="E420" s="282"/>
      <c r="F420" s="282"/>
      <c r="G420" s="234"/>
      <c r="K420" s="234"/>
      <c r="L420" s="234"/>
      <c r="O420" s="235"/>
      <c r="P420" s="235"/>
      <c r="Q420" s="235"/>
      <c r="R420" s="235"/>
      <c r="S420" s="235"/>
      <c r="T420" s="235"/>
      <c r="U420" s="286"/>
      <c r="V420" s="233"/>
      <c r="AA420" s="234"/>
      <c r="AB420" s="234"/>
    </row>
    <row r="421" spans="5:28" ht="11.25" customHeight="1" x14ac:dyDescent="0.2">
      <c r="E421" s="282"/>
      <c r="F421" s="282"/>
      <c r="G421" s="234"/>
      <c r="K421" s="234"/>
      <c r="L421" s="234"/>
      <c r="O421" s="235"/>
      <c r="P421" s="235"/>
      <c r="Q421" s="235"/>
      <c r="R421" s="235"/>
      <c r="S421" s="235"/>
      <c r="T421" s="235"/>
      <c r="U421" s="286"/>
      <c r="V421" s="233"/>
      <c r="AA421" s="234"/>
      <c r="AB421" s="234"/>
    </row>
    <row r="422" spans="5:28" ht="11.25" customHeight="1" x14ac:dyDescent="0.2">
      <c r="E422" s="282"/>
      <c r="F422" s="282"/>
      <c r="G422" s="234"/>
      <c r="K422" s="234"/>
      <c r="L422" s="234"/>
      <c r="O422" s="235"/>
      <c r="P422" s="235"/>
      <c r="Q422" s="235"/>
      <c r="R422" s="235"/>
      <c r="S422" s="235"/>
      <c r="T422" s="235"/>
      <c r="U422" s="286"/>
      <c r="V422" s="233"/>
      <c r="AA422" s="234"/>
      <c r="AB422" s="234"/>
    </row>
    <row r="423" spans="5:28" ht="11.25" customHeight="1" x14ac:dyDescent="0.2">
      <c r="E423" s="282"/>
      <c r="F423" s="282"/>
      <c r="G423" s="234"/>
      <c r="K423" s="234"/>
      <c r="L423" s="234"/>
      <c r="O423" s="235"/>
      <c r="P423" s="235"/>
      <c r="Q423" s="235"/>
      <c r="R423" s="235"/>
      <c r="S423" s="235"/>
      <c r="T423" s="235"/>
      <c r="U423" s="286"/>
      <c r="V423" s="233"/>
      <c r="AA423" s="234"/>
      <c r="AB423" s="234"/>
    </row>
    <row r="424" spans="5:28" ht="11.25" customHeight="1" x14ac:dyDescent="0.2">
      <c r="E424" s="282"/>
      <c r="F424" s="282"/>
      <c r="G424" s="234"/>
      <c r="K424" s="234"/>
      <c r="L424" s="234"/>
      <c r="O424" s="235"/>
      <c r="P424" s="235"/>
      <c r="Q424" s="235"/>
      <c r="R424" s="235"/>
      <c r="S424" s="235"/>
      <c r="T424" s="235"/>
      <c r="U424" s="286"/>
      <c r="V424" s="233"/>
      <c r="AA424" s="234"/>
      <c r="AB424" s="234"/>
    </row>
    <row r="425" spans="5:28" ht="11.25" customHeight="1" x14ac:dyDescent="0.2">
      <c r="E425" s="282"/>
      <c r="F425" s="282"/>
      <c r="G425" s="234"/>
      <c r="K425" s="234"/>
      <c r="L425" s="234"/>
      <c r="O425" s="235"/>
      <c r="P425" s="235"/>
      <c r="Q425" s="235"/>
      <c r="R425" s="235"/>
      <c r="S425" s="235"/>
      <c r="T425" s="235"/>
      <c r="U425" s="286"/>
      <c r="V425" s="233"/>
      <c r="AA425" s="234"/>
      <c r="AB425" s="234"/>
    </row>
    <row r="426" spans="5:28" ht="11.25" customHeight="1" x14ac:dyDescent="0.2">
      <c r="E426" s="282"/>
      <c r="F426" s="282"/>
      <c r="G426" s="234"/>
      <c r="K426" s="234"/>
      <c r="L426" s="234"/>
      <c r="O426" s="235"/>
      <c r="P426" s="235"/>
      <c r="Q426" s="235"/>
      <c r="R426" s="235"/>
      <c r="S426" s="235"/>
      <c r="T426" s="235"/>
      <c r="U426" s="286"/>
      <c r="V426" s="233"/>
      <c r="AA426" s="234"/>
      <c r="AB426" s="234"/>
    </row>
    <row r="427" spans="5:28" ht="11.25" customHeight="1" x14ac:dyDescent="0.2">
      <c r="E427" s="282"/>
      <c r="F427" s="282"/>
      <c r="G427" s="234"/>
      <c r="K427" s="234"/>
      <c r="L427" s="234"/>
      <c r="O427" s="235"/>
      <c r="P427" s="235"/>
      <c r="Q427" s="235"/>
      <c r="R427" s="235"/>
      <c r="S427" s="235"/>
      <c r="T427" s="235"/>
      <c r="U427" s="286"/>
      <c r="V427" s="233"/>
      <c r="AA427" s="234"/>
      <c r="AB427" s="234"/>
    </row>
    <row r="428" spans="5:28" ht="11.25" customHeight="1" x14ac:dyDescent="0.2">
      <c r="E428" s="282"/>
      <c r="F428" s="282"/>
      <c r="G428" s="234"/>
      <c r="K428" s="234"/>
      <c r="L428" s="234"/>
      <c r="O428" s="235"/>
      <c r="P428" s="235"/>
      <c r="Q428" s="235"/>
      <c r="R428" s="235"/>
      <c r="S428" s="235"/>
      <c r="T428" s="235"/>
      <c r="U428" s="286"/>
      <c r="V428" s="233"/>
      <c r="AA428" s="234"/>
      <c r="AB428" s="234"/>
    </row>
    <row r="429" spans="5:28" ht="11.25" customHeight="1" x14ac:dyDescent="0.2">
      <c r="E429" s="282"/>
      <c r="F429" s="282"/>
      <c r="G429" s="234"/>
      <c r="K429" s="234"/>
      <c r="L429" s="234"/>
      <c r="O429" s="235"/>
      <c r="P429" s="235"/>
      <c r="Q429" s="235"/>
      <c r="R429" s="235"/>
      <c r="S429" s="235"/>
      <c r="T429" s="235"/>
      <c r="U429" s="286"/>
      <c r="V429" s="233"/>
      <c r="AA429" s="234"/>
      <c r="AB429" s="234"/>
    </row>
    <row r="430" spans="5:28" ht="11.25" customHeight="1" x14ac:dyDescent="0.2">
      <c r="E430" s="282"/>
      <c r="F430" s="282"/>
      <c r="G430" s="234"/>
      <c r="K430" s="234"/>
      <c r="L430" s="234"/>
      <c r="O430" s="235"/>
      <c r="P430" s="235"/>
      <c r="Q430" s="235"/>
      <c r="R430" s="235"/>
      <c r="S430" s="235"/>
      <c r="T430" s="235"/>
      <c r="U430" s="286"/>
      <c r="V430" s="233"/>
      <c r="AA430" s="234"/>
      <c r="AB430" s="234"/>
    </row>
    <row r="431" spans="5:28" ht="11.25" customHeight="1" x14ac:dyDescent="0.2">
      <c r="E431" s="282"/>
      <c r="F431" s="282"/>
      <c r="G431" s="234"/>
      <c r="K431" s="234"/>
      <c r="L431" s="234"/>
      <c r="O431" s="235"/>
      <c r="P431" s="235"/>
      <c r="Q431" s="235"/>
      <c r="R431" s="235"/>
      <c r="S431" s="235"/>
      <c r="T431" s="235"/>
      <c r="U431" s="286"/>
      <c r="V431" s="233"/>
      <c r="AA431" s="234"/>
      <c r="AB431" s="234"/>
    </row>
    <row r="432" spans="5:28" ht="11.25" customHeight="1" x14ac:dyDescent="0.2">
      <c r="E432" s="282"/>
      <c r="F432" s="282"/>
      <c r="G432" s="234"/>
      <c r="K432" s="234"/>
      <c r="L432" s="234"/>
      <c r="O432" s="235"/>
      <c r="P432" s="235"/>
      <c r="Q432" s="235"/>
      <c r="R432" s="235"/>
      <c r="S432" s="235"/>
      <c r="T432" s="235"/>
      <c r="U432" s="286"/>
      <c r="V432" s="233"/>
      <c r="AA432" s="234"/>
      <c r="AB432" s="234"/>
    </row>
    <row r="433" spans="5:28" ht="11.25" customHeight="1" x14ac:dyDescent="0.2">
      <c r="E433" s="282"/>
      <c r="F433" s="282"/>
      <c r="G433" s="234"/>
      <c r="K433" s="234"/>
      <c r="L433" s="234"/>
      <c r="O433" s="235"/>
      <c r="P433" s="235"/>
      <c r="Q433" s="235"/>
      <c r="R433" s="235"/>
      <c r="S433" s="235"/>
      <c r="T433" s="235"/>
      <c r="U433" s="286"/>
      <c r="V433" s="233"/>
      <c r="AA433" s="234"/>
      <c r="AB433" s="234"/>
    </row>
    <row r="434" spans="5:28" ht="11.25" customHeight="1" x14ac:dyDescent="0.2">
      <c r="E434" s="282"/>
      <c r="F434" s="282"/>
      <c r="G434" s="234"/>
      <c r="K434" s="234"/>
      <c r="L434" s="234"/>
      <c r="O434" s="235"/>
      <c r="P434" s="235"/>
      <c r="Q434" s="235"/>
      <c r="R434" s="235"/>
      <c r="S434" s="235"/>
      <c r="T434" s="235"/>
      <c r="U434" s="286"/>
      <c r="V434" s="233"/>
      <c r="AA434" s="234"/>
      <c r="AB434" s="234"/>
    </row>
    <row r="435" spans="5:28" ht="11.25" customHeight="1" x14ac:dyDescent="0.2">
      <c r="E435" s="282"/>
      <c r="F435" s="282"/>
      <c r="G435" s="234"/>
      <c r="K435" s="234"/>
      <c r="L435" s="234"/>
      <c r="O435" s="235"/>
      <c r="P435" s="235"/>
      <c r="Q435" s="235"/>
      <c r="R435" s="235"/>
      <c r="S435" s="235"/>
      <c r="T435" s="235"/>
      <c r="U435" s="286"/>
      <c r="V435" s="233"/>
      <c r="AA435" s="234"/>
      <c r="AB435" s="234"/>
    </row>
    <row r="436" spans="5:28" ht="11.25" customHeight="1" x14ac:dyDescent="0.2">
      <c r="E436" s="282"/>
      <c r="F436" s="282"/>
      <c r="G436" s="234"/>
      <c r="K436" s="234"/>
      <c r="L436" s="234"/>
      <c r="O436" s="235"/>
      <c r="P436" s="235"/>
      <c r="Q436" s="235"/>
      <c r="R436" s="235"/>
      <c r="S436" s="235"/>
      <c r="T436" s="235"/>
      <c r="U436" s="286"/>
      <c r="V436" s="233"/>
      <c r="AA436" s="234"/>
      <c r="AB436" s="234"/>
    </row>
    <row r="437" spans="5:28" ht="11.25" customHeight="1" x14ac:dyDescent="0.2">
      <c r="E437" s="282"/>
      <c r="F437" s="282"/>
      <c r="G437" s="234"/>
      <c r="K437" s="234"/>
      <c r="L437" s="234"/>
      <c r="O437" s="235"/>
      <c r="P437" s="235"/>
      <c r="Q437" s="235"/>
      <c r="R437" s="235"/>
      <c r="S437" s="235"/>
      <c r="T437" s="235"/>
      <c r="U437" s="286"/>
      <c r="V437" s="233"/>
      <c r="AA437" s="234"/>
      <c r="AB437" s="234"/>
    </row>
    <row r="438" spans="5:28" ht="11.25" customHeight="1" x14ac:dyDescent="0.2">
      <c r="E438" s="282"/>
      <c r="F438" s="282"/>
      <c r="G438" s="234"/>
      <c r="K438" s="234"/>
      <c r="L438" s="234"/>
      <c r="O438" s="235"/>
      <c r="P438" s="235"/>
      <c r="Q438" s="235"/>
      <c r="R438" s="235"/>
      <c r="S438" s="235"/>
      <c r="T438" s="235"/>
      <c r="U438" s="286"/>
      <c r="V438" s="233"/>
      <c r="AA438" s="234"/>
      <c r="AB438" s="234"/>
    </row>
    <row r="439" spans="5:28" ht="11.25" customHeight="1" x14ac:dyDescent="0.2">
      <c r="E439" s="282"/>
      <c r="F439" s="282"/>
      <c r="G439" s="234"/>
      <c r="K439" s="234"/>
      <c r="L439" s="234"/>
      <c r="O439" s="235"/>
      <c r="P439" s="235"/>
      <c r="Q439" s="235"/>
      <c r="R439" s="235"/>
      <c r="S439" s="235"/>
      <c r="T439" s="235"/>
      <c r="U439" s="286"/>
      <c r="V439" s="233"/>
      <c r="AA439" s="234"/>
      <c r="AB439" s="234"/>
    </row>
    <row r="440" spans="5:28" ht="11.25" customHeight="1" x14ac:dyDescent="0.2">
      <c r="E440" s="282"/>
      <c r="F440" s="282"/>
      <c r="G440" s="234"/>
      <c r="K440" s="234"/>
      <c r="L440" s="234"/>
      <c r="O440" s="235"/>
      <c r="P440" s="235"/>
      <c r="Q440" s="235"/>
      <c r="R440" s="235"/>
      <c r="S440" s="235"/>
      <c r="T440" s="235"/>
      <c r="U440" s="286"/>
      <c r="V440" s="233"/>
      <c r="AA440" s="234"/>
      <c r="AB440" s="234"/>
    </row>
    <row r="441" spans="5:28" ht="11.25" customHeight="1" x14ac:dyDescent="0.2">
      <c r="E441" s="282"/>
      <c r="F441" s="282"/>
      <c r="G441" s="234"/>
      <c r="K441" s="234"/>
      <c r="L441" s="234"/>
      <c r="O441" s="235"/>
      <c r="P441" s="235"/>
      <c r="Q441" s="235"/>
      <c r="R441" s="235"/>
      <c r="S441" s="235"/>
      <c r="T441" s="235"/>
      <c r="U441" s="286"/>
      <c r="V441" s="233"/>
      <c r="AA441" s="234"/>
      <c r="AB441" s="234"/>
    </row>
    <row r="442" spans="5:28" ht="11.25" customHeight="1" x14ac:dyDescent="0.2">
      <c r="E442" s="282"/>
      <c r="F442" s="282"/>
      <c r="G442" s="234"/>
      <c r="K442" s="234"/>
      <c r="L442" s="234"/>
      <c r="O442" s="235"/>
      <c r="P442" s="235"/>
      <c r="Q442" s="235"/>
      <c r="R442" s="235"/>
      <c r="S442" s="235"/>
      <c r="T442" s="235"/>
      <c r="U442" s="286"/>
      <c r="V442" s="233"/>
      <c r="AA442" s="234"/>
      <c r="AB442" s="234"/>
    </row>
    <row r="443" spans="5:28" ht="11.25" customHeight="1" x14ac:dyDescent="0.2">
      <c r="E443" s="282"/>
      <c r="F443" s="282"/>
      <c r="G443" s="234"/>
      <c r="K443" s="234"/>
      <c r="L443" s="234"/>
      <c r="O443" s="235"/>
      <c r="P443" s="235"/>
      <c r="Q443" s="235"/>
      <c r="R443" s="235"/>
      <c r="S443" s="235"/>
      <c r="T443" s="235"/>
      <c r="U443" s="286"/>
      <c r="V443" s="233"/>
      <c r="AA443" s="234"/>
      <c r="AB443" s="234"/>
    </row>
    <row r="444" spans="5:28" ht="11.25" customHeight="1" x14ac:dyDescent="0.2">
      <c r="E444" s="282"/>
      <c r="F444" s="282"/>
      <c r="G444" s="234"/>
      <c r="K444" s="234"/>
      <c r="L444" s="234"/>
      <c r="O444" s="235"/>
      <c r="P444" s="235"/>
      <c r="Q444" s="235"/>
      <c r="R444" s="235"/>
      <c r="S444" s="235"/>
      <c r="T444" s="235"/>
      <c r="U444" s="286"/>
      <c r="V444" s="233"/>
      <c r="AA444" s="234"/>
      <c r="AB444" s="234"/>
    </row>
    <row r="445" spans="5:28" ht="11.25" customHeight="1" x14ac:dyDescent="0.2">
      <c r="E445" s="282"/>
      <c r="F445" s="282"/>
      <c r="G445" s="234"/>
      <c r="K445" s="234"/>
      <c r="L445" s="234"/>
      <c r="O445" s="235"/>
      <c r="P445" s="235"/>
      <c r="Q445" s="235"/>
      <c r="R445" s="235"/>
      <c r="S445" s="235"/>
      <c r="T445" s="235"/>
      <c r="U445" s="286"/>
      <c r="V445" s="233"/>
      <c r="AA445" s="234"/>
      <c r="AB445" s="234"/>
    </row>
    <row r="446" spans="5:28" ht="11.25" customHeight="1" x14ac:dyDescent="0.2">
      <c r="E446" s="282"/>
      <c r="F446" s="282"/>
      <c r="G446" s="234"/>
      <c r="K446" s="234"/>
      <c r="L446" s="234"/>
      <c r="O446" s="235"/>
      <c r="P446" s="235"/>
      <c r="Q446" s="235"/>
      <c r="R446" s="235"/>
      <c r="S446" s="235"/>
      <c r="T446" s="235"/>
      <c r="U446" s="286"/>
      <c r="V446" s="233"/>
      <c r="AA446" s="234"/>
      <c r="AB446" s="234"/>
    </row>
    <row r="447" spans="5:28" ht="11.25" customHeight="1" x14ac:dyDescent="0.2">
      <c r="E447" s="282"/>
      <c r="F447" s="282"/>
      <c r="G447" s="234"/>
      <c r="K447" s="234"/>
      <c r="L447" s="234"/>
      <c r="O447" s="235"/>
      <c r="P447" s="235"/>
      <c r="Q447" s="235"/>
      <c r="R447" s="235"/>
      <c r="S447" s="235"/>
      <c r="T447" s="235"/>
      <c r="U447" s="286"/>
      <c r="V447" s="233"/>
      <c r="AA447" s="234"/>
      <c r="AB447" s="234"/>
    </row>
    <row r="448" spans="5:28" ht="11.25" customHeight="1" x14ac:dyDescent="0.2">
      <c r="E448" s="282"/>
      <c r="F448" s="282"/>
      <c r="G448" s="234"/>
      <c r="K448" s="234"/>
      <c r="L448" s="234"/>
      <c r="O448" s="235"/>
      <c r="P448" s="235"/>
      <c r="Q448" s="235"/>
      <c r="R448" s="235"/>
      <c r="S448" s="235"/>
      <c r="T448" s="235"/>
      <c r="U448" s="286"/>
      <c r="V448" s="233"/>
      <c r="AA448" s="234"/>
      <c r="AB448" s="234"/>
    </row>
    <row r="449" spans="5:28" ht="11.25" customHeight="1" x14ac:dyDescent="0.2">
      <c r="E449" s="282"/>
      <c r="F449" s="282"/>
      <c r="G449" s="234"/>
      <c r="K449" s="234"/>
      <c r="L449" s="234"/>
      <c r="O449" s="235"/>
      <c r="P449" s="235"/>
      <c r="Q449" s="235"/>
      <c r="R449" s="235"/>
      <c r="S449" s="235"/>
      <c r="T449" s="235"/>
      <c r="U449" s="286"/>
      <c r="V449" s="233"/>
      <c r="AA449" s="234"/>
      <c r="AB449" s="234"/>
    </row>
    <row r="450" spans="5:28" ht="11.25" customHeight="1" x14ac:dyDescent="0.2">
      <c r="E450" s="282"/>
      <c r="F450" s="282"/>
      <c r="G450" s="234"/>
      <c r="K450" s="234"/>
      <c r="L450" s="234"/>
      <c r="O450" s="235"/>
      <c r="P450" s="235"/>
      <c r="Q450" s="235"/>
      <c r="R450" s="235"/>
      <c r="S450" s="235"/>
      <c r="T450" s="235"/>
      <c r="U450" s="286"/>
      <c r="V450" s="233"/>
      <c r="AA450" s="234"/>
      <c r="AB450" s="234"/>
    </row>
    <row r="451" spans="5:28" ht="11.25" customHeight="1" x14ac:dyDescent="0.2">
      <c r="E451" s="282"/>
      <c r="F451" s="282"/>
      <c r="G451" s="234"/>
      <c r="K451" s="234"/>
      <c r="L451" s="234"/>
      <c r="O451" s="235"/>
      <c r="P451" s="235"/>
      <c r="Q451" s="235"/>
      <c r="R451" s="235"/>
      <c r="S451" s="235"/>
      <c r="T451" s="235"/>
      <c r="U451" s="286"/>
      <c r="V451" s="233"/>
      <c r="AA451" s="234"/>
      <c r="AB451" s="234"/>
    </row>
    <row r="452" spans="5:28" ht="11.25" customHeight="1" x14ac:dyDescent="0.2">
      <c r="E452" s="282"/>
      <c r="F452" s="282"/>
      <c r="G452" s="234"/>
      <c r="K452" s="234"/>
      <c r="L452" s="234"/>
      <c r="O452" s="235"/>
      <c r="P452" s="235"/>
      <c r="Q452" s="235"/>
      <c r="R452" s="235"/>
      <c r="S452" s="235"/>
      <c r="T452" s="235"/>
      <c r="U452" s="286"/>
      <c r="V452" s="233"/>
      <c r="AA452" s="234"/>
      <c r="AB452" s="234"/>
    </row>
    <row r="453" spans="5:28" ht="11.25" customHeight="1" x14ac:dyDescent="0.2">
      <c r="E453" s="282"/>
      <c r="F453" s="282"/>
      <c r="G453" s="234"/>
      <c r="K453" s="234"/>
      <c r="L453" s="234"/>
      <c r="O453" s="235"/>
      <c r="P453" s="235"/>
      <c r="Q453" s="235"/>
      <c r="R453" s="235"/>
      <c r="S453" s="235"/>
      <c r="T453" s="235"/>
      <c r="U453" s="286"/>
      <c r="V453" s="233"/>
      <c r="AA453" s="234"/>
      <c r="AB453" s="234"/>
    </row>
    <row r="454" spans="5:28" ht="11.25" customHeight="1" x14ac:dyDescent="0.2">
      <c r="E454" s="282"/>
      <c r="F454" s="282"/>
      <c r="G454" s="234"/>
      <c r="K454" s="234"/>
      <c r="L454" s="234"/>
      <c r="O454" s="235"/>
      <c r="P454" s="235"/>
      <c r="Q454" s="235"/>
      <c r="R454" s="235"/>
      <c r="S454" s="235"/>
      <c r="T454" s="235"/>
      <c r="U454" s="286"/>
      <c r="V454" s="233"/>
      <c r="AA454" s="234"/>
      <c r="AB454" s="234"/>
    </row>
    <row r="455" spans="5:28" ht="11.25" customHeight="1" x14ac:dyDescent="0.2">
      <c r="E455" s="282"/>
      <c r="F455" s="282"/>
      <c r="G455" s="234"/>
      <c r="K455" s="234"/>
      <c r="L455" s="234"/>
      <c r="O455" s="235"/>
      <c r="P455" s="235"/>
      <c r="Q455" s="235"/>
      <c r="R455" s="235"/>
      <c r="S455" s="235"/>
      <c r="T455" s="235"/>
      <c r="U455" s="286"/>
      <c r="V455" s="233"/>
      <c r="AA455" s="234"/>
      <c r="AB455" s="234"/>
    </row>
    <row r="456" spans="5:28" ht="11.25" customHeight="1" x14ac:dyDescent="0.2">
      <c r="E456" s="282"/>
      <c r="F456" s="282"/>
      <c r="G456" s="234"/>
      <c r="K456" s="234"/>
      <c r="L456" s="234"/>
      <c r="O456" s="235"/>
      <c r="P456" s="235"/>
      <c r="Q456" s="235"/>
      <c r="R456" s="235"/>
      <c r="S456" s="235"/>
      <c r="T456" s="235"/>
      <c r="U456" s="286"/>
      <c r="V456" s="233"/>
      <c r="AA456" s="234"/>
      <c r="AB456" s="234"/>
    </row>
    <row r="457" spans="5:28" ht="11.25" customHeight="1" x14ac:dyDescent="0.2">
      <c r="E457" s="282"/>
      <c r="F457" s="282"/>
      <c r="G457" s="234"/>
      <c r="K457" s="234"/>
      <c r="L457" s="234"/>
      <c r="O457" s="235"/>
      <c r="P457" s="235"/>
      <c r="Q457" s="235"/>
      <c r="R457" s="235"/>
      <c r="S457" s="235"/>
      <c r="T457" s="235"/>
      <c r="U457" s="286"/>
      <c r="V457" s="233"/>
      <c r="AA457" s="234"/>
      <c r="AB457" s="234"/>
    </row>
    <row r="458" spans="5:28" ht="11.25" customHeight="1" x14ac:dyDescent="0.2">
      <c r="E458" s="282"/>
      <c r="F458" s="282"/>
      <c r="G458" s="234"/>
      <c r="K458" s="234"/>
      <c r="L458" s="234"/>
      <c r="O458" s="235"/>
      <c r="P458" s="235"/>
      <c r="Q458" s="235"/>
      <c r="R458" s="235"/>
      <c r="S458" s="235"/>
      <c r="T458" s="235"/>
      <c r="U458" s="286"/>
      <c r="V458" s="233"/>
      <c r="AA458" s="234"/>
      <c r="AB458" s="234"/>
    </row>
    <row r="459" spans="5:28" ht="11.25" customHeight="1" x14ac:dyDescent="0.2">
      <c r="E459" s="282"/>
      <c r="F459" s="282"/>
      <c r="G459" s="234"/>
      <c r="K459" s="234"/>
      <c r="L459" s="234"/>
      <c r="O459" s="235"/>
      <c r="P459" s="235"/>
      <c r="Q459" s="235"/>
      <c r="R459" s="235"/>
      <c r="S459" s="235"/>
      <c r="T459" s="235"/>
      <c r="U459" s="286"/>
      <c r="V459" s="233"/>
      <c r="AA459" s="234"/>
      <c r="AB459" s="234"/>
    </row>
    <row r="460" spans="5:28" ht="11.25" customHeight="1" x14ac:dyDescent="0.2">
      <c r="E460" s="282"/>
      <c r="F460" s="282"/>
      <c r="G460" s="234"/>
      <c r="K460" s="234"/>
      <c r="L460" s="234"/>
      <c r="O460" s="235"/>
      <c r="P460" s="235"/>
      <c r="Q460" s="235"/>
      <c r="R460" s="235"/>
      <c r="S460" s="235"/>
      <c r="T460" s="235"/>
      <c r="U460" s="286"/>
      <c r="V460" s="233"/>
      <c r="AA460" s="234"/>
      <c r="AB460" s="234"/>
    </row>
    <row r="461" spans="5:28" ht="11.25" customHeight="1" x14ac:dyDescent="0.2">
      <c r="E461" s="282"/>
      <c r="F461" s="282"/>
      <c r="G461" s="234"/>
      <c r="K461" s="234"/>
      <c r="L461" s="234"/>
      <c r="O461" s="235"/>
      <c r="P461" s="235"/>
      <c r="Q461" s="235"/>
      <c r="R461" s="235"/>
      <c r="S461" s="235"/>
      <c r="T461" s="235"/>
      <c r="U461" s="286"/>
      <c r="V461" s="233"/>
      <c r="AA461" s="234"/>
      <c r="AB461" s="234"/>
    </row>
    <row r="462" spans="5:28" ht="11.25" customHeight="1" x14ac:dyDescent="0.2">
      <c r="E462" s="282"/>
      <c r="F462" s="282"/>
      <c r="G462" s="234"/>
      <c r="K462" s="234"/>
      <c r="L462" s="234"/>
      <c r="O462" s="235"/>
      <c r="P462" s="235"/>
      <c r="Q462" s="235"/>
      <c r="R462" s="235"/>
      <c r="S462" s="235"/>
      <c r="T462" s="235"/>
      <c r="U462" s="286"/>
      <c r="V462" s="233"/>
      <c r="AA462" s="234"/>
      <c r="AB462" s="234"/>
    </row>
    <row r="463" spans="5:28" ht="11.25" customHeight="1" x14ac:dyDescent="0.2">
      <c r="E463" s="282"/>
      <c r="F463" s="282"/>
      <c r="G463" s="234"/>
      <c r="K463" s="234"/>
      <c r="L463" s="234"/>
      <c r="O463" s="235"/>
      <c r="P463" s="235"/>
      <c r="Q463" s="235"/>
      <c r="R463" s="235"/>
      <c r="S463" s="235"/>
      <c r="T463" s="235"/>
      <c r="U463" s="286"/>
      <c r="V463" s="233"/>
      <c r="AA463" s="234"/>
      <c r="AB463" s="234"/>
    </row>
    <row r="464" spans="5:28" ht="11.25" customHeight="1" x14ac:dyDescent="0.2">
      <c r="E464" s="282"/>
      <c r="F464" s="282"/>
      <c r="G464" s="234"/>
      <c r="K464" s="234"/>
      <c r="L464" s="234"/>
      <c r="O464" s="235"/>
      <c r="P464" s="235"/>
      <c r="Q464" s="235"/>
      <c r="R464" s="235"/>
      <c r="S464" s="235"/>
      <c r="T464" s="235"/>
      <c r="U464" s="286"/>
      <c r="V464" s="233"/>
      <c r="AA464" s="234"/>
      <c r="AB464" s="234"/>
    </row>
    <row r="465" spans="5:28" ht="11.25" customHeight="1" x14ac:dyDescent="0.2">
      <c r="E465" s="282"/>
      <c r="F465" s="282"/>
      <c r="G465" s="234"/>
      <c r="K465" s="234"/>
      <c r="L465" s="234"/>
      <c r="O465" s="235"/>
      <c r="P465" s="235"/>
      <c r="Q465" s="235"/>
      <c r="R465" s="235"/>
      <c r="S465" s="235"/>
      <c r="T465" s="235"/>
      <c r="U465" s="286"/>
      <c r="V465" s="233"/>
      <c r="AA465" s="234"/>
      <c r="AB465" s="234"/>
    </row>
    <row r="466" spans="5:28" ht="11.25" customHeight="1" x14ac:dyDescent="0.2">
      <c r="E466" s="282"/>
      <c r="F466" s="282"/>
      <c r="G466" s="234"/>
      <c r="K466" s="234"/>
      <c r="L466" s="234"/>
      <c r="O466" s="235"/>
      <c r="P466" s="235"/>
      <c r="Q466" s="235"/>
      <c r="R466" s="235"/>
      <c r="S466" s="235"/>
      <c r="T466" s="235"/>
      <c r="U466" s="286"/>
      <c r="V466" s="233"/>
      <c r="AA466" s="234"/>
      <c r="AB466" s="234"/>
    </row>
    <row r="467" spans="5:28" ht="11.25" customHeight="1" x14ac:dyDescent="0.2">
      <c r="E467" s="282"/>
      <c r="F467" s="282"/>
      <c r="G467" s="234"/>
      <c r="K467" s="234"/>
      <c r="L467" s="234"/>
      <c r="O467" s="235"/>
      <c r="P467" s="235"/>
      <c r="Q467" s="235"/>
      <c r="R467" s="235"/>
      <c r="S467" s="235"/>
      <c r="T467" s="235"/>
      <c r="U467" s="286"/>
      <c r="V467" s="233"/>
      <c r="AA467" s="234"/>
      <c r="AB467" s="234"/>
    </row>
    <row r="468" spans="5:28" ht="11.25" customHeight="1" x14ac:dyDescent="0.2">
      <c r="E468" s="282"/>
      <c r="F468" s="282"/>
      <c r="G468" s="234"/>
      <c r="K468" s="234"/>
      <c r="L468" s="234"/>
      <c r="O468" s="235"/>
      <c r="P468" s="235"/>
      <c r="Q468" s="235"/>
      <c r="R468" s="235"/>
      <c r="S468" s="235"/>
      <c r="T468" s="235"/>
      <c r="U468" s="286"/>
      <c r="V468" s="233"/>
      <c r="AA468" s="234"/>
      <c r="AB468" s="234"/>
    </row>
    <row r="469" spans="5:28" ht="11.25" customHeight="1" x14ac:dyDescent="0.2">
      <c r="E469" s="282"/>
      <c r="F469" s="282"/>
      <c r="G469" s="234"/>
      <c r="K469" s="234"/>
      <c r="L469" s="234"/>
      <c r="O469" s="235"/>
      <c r="P469" s="235"/>
      <c r="Q469" s="235"/>
      <c r="R469" s="235"/>
      <c r="S469" s="235"/>
      <c r="T469" s="235"/>
      <c r="U469" s="286"/>
      <c r="V469" s="233"/>
      <c r="AA469" s="234"/>
      <c r="AB469" s="234"/>
    </row>
    <row r="470" spans="5:28" ht="11.25" customHeight="1" x14ac:dyDescent="0.2">
      <c r="E470" s="282"/>
      <c r="F470" s="282"/>
      <c r="G470" s="234"/>
      <c r="K470" s="234"/>
      <c r="L470" s="234"/>
      <c r="O470" s="235"/>
      <c r="P470" s="235"/>
      <c r="Q470" s="235"/>
      <c r="R470" s="235"/>
      <c r="S470" s="235"/>
      <c r="T470" s="235"/>
      <c r="U470" s="286"/>
      <c r="V470" s="233"/>
      <c r="AA470" s="234"/>
      <c r="AB470" s="234"/>
    </row>
    <row r="471" spans="5:28" ht="11.25" customHeight="1" x14ac:dyDescent="0.2">
      <c r="E471" s="282"/>
      <c r="F471" s="282"/>
      <c r="G471" s="234"/>
      <c r="K471" s="234"/>
      <c r="L471" s="234"/>
      <c r="O471" s="235"/>
      <c r="P471" s="235"/>
      <c r="Q471" s="235"/>
      <c r="R471" s="235"/>
      <c r="S471" s="235"/>
      <c r="T471" s="235"/>
      <c r="U471" s="286"/>
      <c r="V471" s="233"/>
      <c r="Y471" s="234"/>
      <c r="AA471" s="234"/>
      <c r="AB471" s="234"/>
    </row>
    <row r="472" spans="5:28" ht="11.25" customHeight="1" x14ac:dyDescent="0.2">
      <c r="E472" s="282"/>
      <c r="F472" s="282"/>
      <c r="G472" s="234"/>
      <c r="K472" s="234"/>
      <c r="L472" s="234"/>
      <c r="O472" s="235"/>
      <c r="P472" s="235"/>
      <c r="Q472" s="235"/>
      <c r="R472" s="235"/>
      <c r="S472" s="235"/>
      <c r="T472" s="235"/>
      <c r="U472" s="286"/>
      <c r="V472" s="233"/>
      <c r="Y472" s="234"/>
      <c r="AA472" s="234"/>
      <c r="AB472" s="234"/>
    </row>
    <row r="473" spans="5:28" ht="11.25" customHeight="1" x14ac:dyDescent="0.2">
      <c r="E473" s="282"/>
      <c r="F473" s="282"/>
      <c r="G473" s="234"/>
      <c r="K473" s="234"/>
      <c r="L473" s="234"/>
      <c r="O473" s="235"/>
      <c r="P473" s="235"/>
      <c r="Q473" s="235"/>
      <c r="R473" s="235"/>
      <c r="S473" s="235"/>
      <c r="T473" s="235"/>
      <c r="U473" s="286"/>
      <c r="V473" s="233"/>
      <c r="Y473" s="234"/>
      <c r="AA473" s="234"/>
      <c r="AB473" s="234"/>
    </row>
    <row r="474" spans="5:28" ht="11.25" customHeight="1" x14ac:dyDescent="0.2">
      <c r="E474" s="282"/>
      <c r="F474" s="282"/>
      <c r="G474" s="234"/>
      <c r="K474" s="234"/>
      <c r="L474" s="234"/>
      <c r="O474" s="235"/>
      <c r="P474" s="235"/>
      <c r="Q474" s="235"/>
      <c r="R474" s="235"/>
      <c r="S474" s="235"/>
      <c r="T474" s="235"/>
      <c r="U474" s="286"/>
      <c r="V474" s="233"/>
      <c r="Y474" s="234"/>
      <c r="AA474" s="234"/>
      <c r="AB474" s="234"/>
    </row>
    <row r="475" spans="5:28" ht="11.25" customHeight="1" x14ac:dyDescent="0.2">
      <c r="E475" s="282"/>
      <c r="F475" s="282"/>
      <c r="G475" s="234"/>
      <c r="K475" s="234"/>
      <c r="L475" s="234"/>
      <c r="O475" s="235"/>
      <c r="P475" s="235"/>
      <c r="Q475" s="235"/>
      <c r="R475" s="235"/>
      <c r="S475" s="235"/>
      <c r="T475" s="235"/>
      <c r="U475" s="286"/>
      <c r="V475" s="233"/>
      <c r="Y475" s="234"/>
      <c r="AA475" s="234"/>
      <c r="AB475" s="234"/>
    </row>
    <row r="476" spans="5:28" ht="11.25" customHeight="1" x14ac:dyDescent="0.2">
      <c r="E476" s="282"/>
      <c r="F476" s="282"/>
      <c r="G476" s="234"/>
      <c r="K476" s="234"/>
      <c r="L476" s="234"/>
      <c r="O476" s="235"/>
      <c r="P476" s="235"/>
      <c r="Q476" s="235"/>
      <c r="R476" s="235"/>
      <c r="S476" s="235"/>
      <c r="T476" s="235"/>
      <c r="U476" s="286"/>
      <c r="V476" s="233"/>
      <c r="Y476" s="234"/>
      <c r="AA476" s="234"/>
      <c r="AB476" s="234"/>
    </row>
    <row r="477" spans="5:28" ht="11.25" customHeight="1" x14ac:dyDescent="0.2">
      <c r="E477" s="282"/>
      <c r="F477" s="282"/>
      <c r="G477" s="234"/>
      <c r="K477" s="234"/>
      <c r="L477" s="234"/>
      <c r="O477" s="235"/>
      <c r="P477" s="235"/>
      <c r="Q477" s="235"/>
      <c r="R477" s="235"/>
      <c r="S477" s="235"/>
      <c r="T477" s="235"/>
      <c r="U477" s="286"/>
      <c r="V477" s="233"/>
      <c r="Y477" s="234"/>
      <c r="AA477" s="234"/>
      <c r="AB477" s="234"/>
    </row>
    <row r="478" spans="5:28" ht="11.25" customHeight="1" x14ac:dyDescent="0.2">
      <c r="E478" s="282"/>
      <c r="F478" s="282"/>
      <c r="G478" s="234"/>
      <c r="K478" s="234"/>
      <c r="L478" s="234"/>
      <c r="O478" s="235"/>
      <c r="P478" s="235"/>
      <c r="Q478" s="235"/>
      <c r="R478" s="235"/>
      <c r="S478" s="235"/>
      <c r="T478" s="235"/>
      <c r="U478" s="286"/>
      <c r="V478" s="233"/>
      <c r="Y478" s="234"/>
      <c r="AA478" s="234"/>
      <c r="AB478" s="234"/>
    </row>
    <row r="479" spans="5:28" ht="11.25" customHeight="1" x14ac:dyDescent="0.2">
      <c r="E479" s="282"/>
      <c r="F479" s="282"/>
      <c r="G479" s="234"/>
      <c r="K479" s="234"/>
      <c r="L479" s="234"/>
      <c r="O479" s="235"/>
      <c r="P479" s="235"/>
      <c r="Q479" s="235"/>
      <c r="R479" s="235"/>
      <c r="S479" s="235"/>
      <c r="T479" s="235"/>
      <c r="U479" s="286"/>
      <c r="V479" s="233"/>
      <c r="Y479" s="234"/>
      <c r="AA479" s="234"/>
      <c r="AB479" s="234"/>
    </row>
    <row r="480" spans="5:28" ht="11.25" customHeight="1" x14ac:dyDescent="0.2">
      <c r="E480" s="282"/>
      <c r="F480" s="282"/>
      <c r="G480" s="234"/>
      <c r="K480" s="234"/>
      <c r="L480" s="234"/>
      <c r="O480" s="235"/>
      <c r="P480" s="235"/>
      <c r="Q480" s="235"/>
      <c r="R480" s="235"/>
      <c r="S480" s="235"/>
      <c r="T480" s="235"/>
      <c r="U480" s="286"/>
      <c r="V480" s="233"/>
      <c r="Y480" s="234"/>
      <c r="AA480" s="234"/>
      <c r="AB480" s="234"/>
    </row>
    <row r="481" spans="5:28" ht="11.25" customHeight="1" x14ac:dyDescent="0.2">
      <c r="E481" s="282"/>
      <c r="F481" s="282"/>
      <c r="G481" s="234"/>
      <c r="K481" s="234"/>
      <c r="L481" s="234"/>
      <c r="O481" s="235"/>
      <c r="P481" s="235"/>
      <c r="Q481" s="235"/>
      <c r="R481" s="235"/>
      <c r="S481" s="235"/>
      <c r="T481" s="235"/>
      <c r="U481" s="286"/>
      <c r="V481" s="233"/>
      <c r="Y481" s="234"/>
      <c r="AA481" s="234"/>
      <c r="AB481" s="234"/>
    </row>
    <row r="482" spans="5:28" ht="11.25" customHeight="1" x14ac:dyDescent="0.2">
      <c r="E482" s="282"/>
      <c r="F482" s="282"/>
      <c r="G482" s="234"/>
      <c r="K482" s="234"/>
      <c r="L482" s="234"/>
      <c r="O482" s="235"/>
      <c r="P482" s="235"/>
      <c r="Q482" s="235"/>
      <c r="R482" s="235"/>
      <c r="S482" s="235"/>
      <c r="T482" s="235"/>
      <c r="U482" s="286"/>
      <c r="V482" s="233"/>
      <c r="Y482" s="234"/>
      <c r="AA482" s="234"/>
      <c r="AB482" s="234"/>
    </row>
    <row r="483" spans="5:28" ht="11.25" customHeight="1" x14ac:dyDescent="0.2">
      <c r="E483" s="282"/>
      <c r="F483" s="282"/>
      <c r="G483" s="234"/>
      <c r="K483" s="234"/>
      <c r="L483" s="234"/>
      <c r="O483" s="235"/>
      <c r="P483" s="235"/>
      <c r="Q483" s="235"/>
      <c r="R483" s="235"/>
      <c r="S483" s="235"/>
      <c r="T483" s="235"/>
      <c r="U483" s="286"/>
      <c r="V483" s="233"/>
      <c r="Y483" s="234"/>
      <c r="AA483" s="234"/>
      <c r="AB483" s="234"/>
    </row>
    <row r="484" spans="5:28" ht="11.25" customHeight="1" x14ac:dyDescent="0.2">
      <c r="E484" s="282"/>
      <c r="F484" s="282"/>
      <c r="G484" s="234"/>
      <c r="K484" s="234"/>
      <c r="L484" s="234"/>
      <c r="O484" s="235"/>
      <c r="P484" s="235"/>
      <c r="Q484" s="235"/>
      <c r="R484" s="235"/>
      <c r="S484" s="235"/>
      <c r="T484" s="235"/>
      <c r="U484" s="286"/>
      <c r="V484" s="233"/>
      <c r="Y484" s="234"/>
      <c r="AA484" s="234"/>
      <c r="AB484" s="234"/>
    </row>
    <row r="485" spans="5:28" ht="11.25" customHeight="1" x14ac:dyDescent="0.2">
      <c r="E485" s="282"/>
      <c r="F485" s="282"/>
      <c r="G485" s="234"/>
      <c r="K485" s="234"/>
      <c r="L485" s="234"/>
      <c r="O485" s="235"/>
      <c r="P485" s="235"/>
      <c r="Q485" s="235"/>
      <c r="R485" s="235"/>
      <c r="S485" s="235"/>
      <c r="T485" s="235"/>
      <c r="U485" s="286"/>
      <c r="V485" s="233"/>
      <c r="Y485" s="234"/>
      <c r="AA485" s="234"/>
      <c r="AB485" s="234"/>
    </row>
    <row r="486" spans="5:28" ht="11.25" customHeight="1" x14ac:dyDescent="0.2">
      <c r="E486" s="282"/>
      <c r="F486" s="282"/>
      <c r="G486" s="234"/>
      <c r="K486" s="234"/>
      <c r="L486" s="234"/>
      <c r="O486" s="235"/>
      <c r="P486" s="235"/>
      <c r="Q486" s="235"/>
      <c r="R486" s="235"/>
      <c r="S486" s="235"/>
      <c r="T486" s="235"/>
      <c r="U486" s="286"/>
      <c r="V486" s="233"/>
      <c r="Y486" s="234"/>
      <c r="AA486" s="234"/>
      <c r="AB486" s="234"/>
    </row>
    <row r="487" spans="5:28" ht="11.25" customHeight="1" x14ac:dyDescent="0.2">
      <c r="E487" s="282"/>
      <c r="F487" s="282"/>
      <c r="G487" s="234"/>
      <c r="K487" s="234"/>
      <c r="L487" s="234"/>
      <c r="O487" s="235"/>
      <c r="P487" s="235"/>
      <c r="Q487" s="235"/>
      <c r="R487" s="235"/>
      <c r="S487" s="235"/>
      <c r="T487" s="235"/>
      <c r="U487" s="286"/>
      <c r="V487" s="233"/>
      <c r="Y487" s="234"/>
      <c r="AA487" s="234"/>
      <c r="AB487" s="234"/>
    </row>
    <row r="488" spans="5:28" ht="11.25" customHeight="1" x14ac:dyDescent="0.2">
      <c r="E488" s="282"/>
      <c r="F488" s="282"/>
      <c r="G488" s="234"/>
      <c r="K488" s="234"/>
      <c r="L488" s="234"/>
      <c r="O488" s="235"/>
      <c r="P488" s="235"/>
      <c r="Q488" s="235"/>
      <c r="R488" s="235"/>
      <c r="S488" s="235"/>
      <c r="T488" s="235"/>
      <c r="U488" s="286"/>
      <c r="V488" s="233"/>
      <c r="Y488" s="234"/>
      <c r="AA488" s="234"/>
      <c r="AB488" s="234"/>
    </row>
    <row r="489" spans="5:28" ht="11.25" customHeight="1" x14ac:dyDescent="0.2">
      <c r="E489" s="282"/>
      <c r="F489" s="282"/>
      <c r="G489" s="234"/>
      <c r="K489" s="234"/>
      <c r="L489" s="234"/>
      <c r="O489" s="235"/>
      <c r="P489" s="235"/>
      <c r="Q489" s="235"/>
      <c r="R489" s="235"/>
      <c r="S489" s="235"/>
      <c r="T489" s="235"/>
      <c r="U489" s="286"/>
      <c r="V489" s="233"/>
      <c r="Y489" s="234"/>
      <c r="AA489" s="234"/>
      <c r="AB489" s="234"/>
    </row>
    <row r="490" spans="5:28" ht="11.25" customHeight="1" x14ac:dyDescent="0.2">
      <c r="E490" s="282"/>
      <c r="F490" s="282"/>
      <c r="G490" s="234"/>
      <c r="K490" s="234"/>
      <c r="L490" s="234"/>
      <c r="O490" s="235"/>
      <c r="P490" s="235"/>
      <c r="Q490" s="235"/>
      <c r="R490" s="235"/>
      <c r="S490" s="235"/>
      <c r="T490" s="235"/>
      <c r="U490" s="286"/>
      <c r="V490" s="233"/>
      <c r="Y490" s="234"/>
      <c r="AA490" s="234"/>
      <c r="AB490" s="234"/>
    </row>
    <row r="491" spans="5:28" ht="11.25" customHeight="1" x14ac:dyDescent="0.2">
      <c r="E491" s="282"/>
      <c r="F491" s="282"/>
      <c r="G491" s="234"/>
      <c r="K491" s="234"/>
      <c r="L491" s="234"/>
      <c r="O491" s="235"/>
      <c r="P491" s="235"/>
      <c r="Q491" s="235"/>
      <c r="R491" s="235"/>
      <c r="S491" s="235"/>
      <c r="T491" s="235"/>
      <c r="U491" s="286"/>
      <c r="V491" s="233"/>
      <c r="Y491" s="234"/>
      <c r="AA491" s="234"/>
      <c r="AB491" s="234"/>
    </row>
    <row r="492" spans="5:28" ht="11.25" customHeight="1" x14ac:dyDescent="0.2">
      <c r="E492" s="282"/>
      <c r="F492" s="282"/>
      <c r="G492" s="234"/>
      <c r="K492" s="234"/>
      <c r="L492" s="234"/>
      <c r="O492" s="235"/>
      <c r="P492" s="235"/>
      <c r="Q492" s="235"/>
      <c r="R492" s="235"/>
      <c r="S492" s="235"/>
      <c r="T492" s="235"/>
      <c r="U492" s="286"/>
      <c r="V492" s="233"/>
      <c r="Y492" s="234"/>
      <c r="AA492" s="234"/>
      <c r="AB492" s="234"/>
    </row>
    <row r="493" spans="5:28" ht="11.25" customHeight="1" x14ac:dyDescent="0.2">
      <c r="E493" s="282"/>
      <c r="F493" s="282"/>
      <c r="G493" s="234"/>
      <c r="K493" s="234"/>
      <c r="L493" s="234"/>
      <c r="O493" s="235"/>
      <c r="P493" s="235"/>
      <c r="Q493" s="235"/>
      <c r="R493" s="235"/>
      <c r="S493" s="235"/>
      <c r="T493" s="235"/>
      <c r="U493" s="286"/>
      <c r="V493" s="233"/>
      <c r="Y493" s="234"/>
      <c r="AA493" s="234"/>
      <c r="AB493" s="234"/>
    </row>
    <row r="494" spans="5:28" ht="11.25" customHeight="1" x14ac:dyDescent="0.2">
      <c r="E494" s="282"/>
      <c r="F494" s="282"/>
      <c r="G494" s="234"/>
      <c r="K494" s="234"/>
      <c r="L494" s="234"/>
      <c r="O494" s="235"/>
      <c r="P494" s="235"/>
      <c r="Q494" s="235"/>
      <c r="R494" s="235"/>
      <c r="S494" s="235"/>
      <c r="T494" s="235"/>
      <c r="U494" s="286"/>
      <c r="V494" s="233"/>
      <c r="Y494" s="234"/>
      <c r="AA494" s="234"/>
      <c r="AB494" s="234"/>
    </row>
    <row r="495" spans="5:28" ht="11.25" customHeight="1" x14ac:dyDescent="0.2">
      <c r="E495" s="282"/>
      <c r="F495" s="282"/>
      <c r="G495" s="234"/>
      <c r="K495" s="234"/>
      <c r="L495" s="234"/>
      <c r="O495" s="235"/>
      <c r="P495" s="235"/>
      <c r="Q495" s="235"/>
      <c r="R495" s="235"/>
      <c r="S495" s="235"/>
      <c r="T495" s="235"/>
      <c r="U495" s="286"/>
      <c r="V495" s="233"/>
      <c r="Y495" s="234"/>
      <c r="AA495" s="234"/>
      <c r="AB495" s="234"/>
    </row>
    <row r="496" spans="5:28" ht="11.25" customHeight="1" x14ac:dyDescent="0.2">
      <c r="E496" s="282"/>
      <c r="F496" s="282"/>
      <c r="G496" s="234"/>
      <c r="K496" s="234"/>
      <c r="L496" s="234"/>
      <c r="O496" s="235"/>
      <c r="P496" s="235"/>
      <c r="Q496" s="235"/>
      <c r="R496" s="235"/>
      <c r="S496" s="235"/>
      <c r="T496" s="235"/>
      <c r="U496" s="286"/>
      <c r="V496" s="233"/>
      <c r="Y496" s="234"/>
      <c r="AA496" s="234"/>
      <c r="AB496" s="234"/>
    </row>
    <row r="497" spans="5:28" ht="11.25" customHeight="1" x14ac:dyDescent="0.2">
      <c r="E497" s="282"/>
      <c r="F497" s="282"/>
      <c r="G497" s="234"/>
      <c r="K497" s="234"/>
      <c r="L497" s="234"/>
      <c r="O497" s="235"/>
      <c r="P497" s="235"/>
      <c r="Q497" s="235"/>
      <c r="R497" s="235"/>
      <c r="S497" s="235"/>
      <c r="T497" s="235"/>
      <c r="U497" s="286"/>
      <c r="V497" s="233"/>
      <c r="Y497" s="234"/>
      <c r="AA497" s="234"/>
      <c r="AB497" s="234"/>
    </row>
    <row r="498" spans="5:28" ht="11.25" customHeight="1" x14ac:dyDescent="0.2">
      <c r="E498" s="282"/>
      <c r="F498" s="282"/>
      <c r="G498" s="234"/>
      <c r="K498" s="234"/>
      <c r="L498" s="234"/>
      <c r="O498" s="235"/>
      <c r="P498" s="235"/>
      <c r="Q498" s="235"/>
      <c r="R498" s="235"/>
      <c r="S498" s="235"/>
      <c r="T498" s="235"/>
      <c r="U498" s="286"/>
      <c r="V498" s="233"/>
      <c r="Y498" s="234"/>
      <c r="AA498" s="234"/>
      <c r="AB498" s="234"/>
    </row>
    <row r="499" spans="5:28" ht="11.25" customHeight="1" x14ac:dyDescent="0.2">
      <c r="E499" s="282"/>
      <c r="F499" s="282"/>
      <c r="G499" s="234"/>
      <c r="K499" s="234"/>
      <c r="L499" s="234"/>
      <c r="O499" s="235"/>
      <c r="P499" s="235"/>
      <c r="Q499" s="235"/>
      <c r="R499" s="235"/>
      <c r="S499" s="235"/>
      <c r="T499" s="235"/>
      <c r="U499" s="286"/>
      <c r="V499" s="233"/>
      <c r="Y499" s="234"/>
      <c r="AA499" s="234"/>
      <c r="AB499" s="234"/>
    </row>
    <row r="500" spans="5:28" ht="11.25" customHeight="1" x14ac:dyDescent="0.2">
      <c r="E500" s="282"/>
      <c r="F500" s="282"/>
      <c r="G500" s="234"/>
      <c r="K500" s="234"/>
      <c r="L500" s="234"/>
      <c r="O500" s="235"/>
      <c r="P500" s="235"/>
      <c r="Q500" s="235"/>
      <c r="R500" s="235"/>
      <c r="S500" s="235"/>
      <c r="T500" s="235"/>
      <c r="U500" s="286"/>
      <c r="V500" s="233"/>
      <c r="Y500" s="234"/>
      <c r="AA500" s="234"/>
      <c r="AB500" s="234"/>
    </row>
    <row r="501" spans="5:28" ht="11.25" customHeight="1" x14ac:dyDescent="0.2">
      <c r="E501" s="282"/>
      <c r="F501" s="282"/>
      <c r="G501" s="234"/>
      <c r="K501" s="234"/>
      <c r="L501" s="234"/>
      <c r="O501" s="235"/>
      <c r="P501" s="235"/>
      <c r="Q501" s="235"/>
      <c r="R501" s="235"/>
      <c r="S501" s="235"/>
      <c r="T501" s="235"/>
      <c r="U501" s="286"/>
      <c r="V501" s="233"/>
      <c r="Y501" s="234"/>
      <c r="AA501" s="234"/>
      <c r="AB501" s="234"/>
    </row>
    <row r="502" spans="5:28" ht="11.25" customHeight="1" x14ac:dyDescent="0.2">
      <c r="E502" s="282"/>
      <c r="F502" s="282"/>
      <c r="G502" s="234"/>
      <c r="K502" s="234"/>
      <c r="L502" s="234"/>
      <c r="O502" s="235"/>
      <c r="P502" s="235"/>
      <c r="Q502" s="235"/>
      <c r="R502" s="235"/>
      <c r="S502" s="235"/>
      <c r="T502" s="235"/>
      <c r="U502" s="286"/>
      <c r="V502" s="233"/>
      <c r="Y502" s="234"/>
      <c r="AA502" s="234"/>
      <c r="AB502" s="234"/>
    </row>
    <row r="503" spans="5:28" ht="11.25" customHeight="1" x14ac:dyDescent="0.2">
      <c r="E503" s="282"/>
      <c r="F503" s="282"/>
      <c r="G503" s="234"/>
      <c r="K503" s="234"/>
      <c r="L503" s="234"/>
      <c r="O503" s="235"/>
      <c r="P503" s="235"/>
      <c r="Q503" s="235"/>
      <c r="R503" s="235"/>
      <c r="S503" s="235"/>
      <c r="T503" s="235"/>
      <c r="U503" s="286"/>
      <c r="V503" s="233"/>
      <c r="Y503" s="234"/>
      <c r="AA503" s="234"/>
      <c r="AB503" s="234"/>
    </row>
    <row r="504" spans="5:28" ht="11.25" customHeight="1" x14ac:dyDescent="0.2">
      <c r="E504" s="282"/>
      <c r="F504" s="282"/>
      <c r="G504" s="234"/>
      <c r="K504" s="234"/>
      <c r="L504" s="234"/>
      <c r="O504" s="235"/>
      <c r="P504" s="235"/>
      <c r="Q504" s="235"/>
      <c r="R504" s="235"/>
      <c r="S504" s="235"/>
      <c r="T504" s="235"/>
      <c r="U504" s="286"/>
      <c r="V504" s="233"/>
      <c r="Y504" s="234"/>
      <c r="AA504" s="234"/>
      <c r="AB504" s="234"/>
    </row>
    <row r="505" spans="5:28" ht="11.25" customHeight="1" x14ac:dyDescent="0.2">
      <c r="E505" s="282"/>
      <c r="F505" s="282"/>
      <c r="G505" s="234"/>
      <c r="K505" s="234"/>
      <c r="L505" s="234"/>
      <c r="O505" s="235"/>
      <c r="P505" s="235"/>
      <c r="Q505" s="235"/>
      <c r="R505" s="235"/>
      <c r="S505" s="235"/>
      <c r="T505" s="235"/>
      <c r="U505" s="286"/>
      <c r="V505" s="233"/>
      <c r="Y505" s="234"/>
      <c r="AA505" s="234"/>
      <c r="AB505" s="234"/>
    </row>
    <row r="506" spans="5:28" ht="11.25" customHeight="1" x14ac:dyDescent="0.2">
      <c r="E506" s="282"/>
      <c r="F506" s="282"/>
      <c r="G506" s="234"/>
      <c r="K506" s="234"/>
      <c r="L506" s="234"/>
      <c r="O506" s="235"/>
      <c r="P506" s="235"/>
      <c r="Q506" s="235"/>
      <c r="R506" s="235"/>
      <c r="S506" s="235"/>
      <c r="T506" s="235"/>
      <c r="U506" s="286"/>
      <c r="V506" s="233"/>
      <c r="Y506" s="234"/>
      <c r="AA506" s="234"/>
      <c r="AB506" s="234"/>
    </row>
    <row r="507" spans="5:28" ht="11.25" customHeight="1" x14ac:dyDescent="0.2">
      <c r="E507" s="282"/>
      <c r="F507" s="282"/>
      <c r="G507" s="234"/>
      <c r="K507" s="234"/>
      <c r="L507" s="234"/>
      <c r="O507" s="235"/>
      <c r="P507" s="235"/>
      <c r="Q507" s="235"/>
      <c r="R507" s="235"/>
      <c r="S507" s="235"/>
      <c r="T507" s="235"/>
      <c r="U507" s="286"/>
      <c r="V507" s="233"/>
      <c r="Y507" s="234"/>
      <c r="AA507" s="234"/>
      <c r="AB507" s="234"/>
    </row>
    <row r="508" spans="5:28" ht="11.25" customHeight="1" x14ac:dyDescent="0.2">
      <c r="E508" s="282"/>
      <c r="F508" s="282"/>
      <c r="G508" s="234"/>
      <c r="K508" s="234"/>
      <c r="L508" s="234"/>
      <c r="O508" s="235"/>
      <c r="P508" s="235"/>
      <c r="Q508" s="235"/>
      <c r="R508" s="235"/>
      <c r="S508" s="235"/>
      <c r="T508" s="235"/>
      <c r="U508" s="286"/>
      <c r="V508" s="233"/>
      <c r="Y508" s="234"/>
      <c r="AA508" s="234"/>
      <c r="AB508" s="234"/>
    </row>
    <row r="509" spans="5:28" ht="11.25" customHeight="1" x14ac:dyDescent="0.2">
      <c r="E509" s="282"/>
      <c r="F509" s="282"/>
      <c r="G509" s="234"/>
      <c r="K509" s="234"/>
      <c r="L509" s="234"/>
      <c r="O509" s="235"/>
      <c r="P509" s="235"/>
      <c r="Q509" s="235"/>
      <c r="R509" s="235"/>
      <c r="S509" s="235"/>
      <c r="T509" s="235"/>
      <c r="U509" s="286"/>
      <c r="V509" s="233"/>
      <c r="Y509" s="234"/>
      <c r="AA509" s="234"/>
      <c r="AB509" s="234"/>
    </row>
    <row r="510" spans="5:28" ht="11.25" customHeight="1" x14ac:dyDescent="0.2">
      <c r="E510" s="282"/>
      <c r="F510" s="282"/>
      <c r="G510" s="234"/>
      <c r="K510" s="234"/>
      <c r="L510" s="234"/>
      <c r="O510" s="235"/>
      <c r="P510" s="235"/>
      <c r="Q510" s="235"/>
      <c r="R510" s="235"/>
      <c r="S510" s="235"/>
      <c r="T510" s="235"/>
      <c r="U510" s="286"/>
      <c r="V510" s="233"/>
      <c r="Y510" s="234"/>
      <c r="AA510" s="234"/>
      <c r="AB510" s="234"/>
    </row>
    <row r="511" spans="5:28" ht="11.25" customHeight="1" x14ac:dyDescent="0.2">
      <c r="E511" s="282"/>
      <c r="F511" s="282"/>
      <c r="G511" s="234"/>
      <c r="K511" s="234"/>
      <c r="L511" s="234"/>
      <c r="O511" s="235"/>
      <c r="P511" s="235"/>
      <c r="Q511" s="235"/>
      <c r="R511" s="235"/>
      <c r="S511" s="235"/>
      <c r="T511" s="235"/>
      <c r="U511" s="286"/>
      <c r="V511" s="233"/>
      <c r="Y511" s="234"/>
      <c r="AA511" s="234"/>
      <c r="AB511" s="234"/>
    </row>
    <row r="512" spans="5:28" ht="11.25" customHeight="1" x14ac:dyDescent="0.2">
      <c r="E512" s="282"/>
      <c r="F512" s="282"/>
      <c r="G512" s="234"/>
      <c r="K512" s="234"/>
      <c r="L512" s="234"/>
      <c r="O512" s="235"/>
      <c r="P512" s="235"/>
      <c r="Q512" s="235"/>
      <c r="R512" s="235"/>
      <c r="S512" s="235"/>
      <c r="T512" s="235"/>
      <c r="U512" s="286"/>
      <c r="V512" s="233"/>
      <c r="Y512" s="234"/>
      <c r="AA512" s="234"/>
      <c r="AB512" s="234"/>
    </row>
    <row r="513" spans="5:28" ht="11.25" customHeight="1" x14ac:dyDescent="0.2">
      <c r="E513" s="282"/>
      <c r="F513" s="282"/>
      <c r="G513" s="234"/>
      <c r="K513" s="234"/>
      <c r="L513" s="234"/>
      <c r="O513" s="235"/>
      <c r="P513" s="235"/>
      <c r="Q513" s="235"/>
      <c r="R513" s="235"/>
      <c r="S513" s="235"/>
      <c r="T513" s="235"/>
      <c r="U513" s="286"/>
      <c r="V513" s="233"/>
      <c r="Y513" s="234"/>
      <c r="AA513" s="234"/>
      <c r="AB513" s="234"/>
    </row>
    <row r="514" spans="5:28" ht="11.25" customHeight="1" x14ac:dyDescent="0.2">
      <c r="E514" s="282"/>
      <c r="F514" s="282"/>
      <c r="G514" s="234"/>
      <c r="K514" s="234"/>
      <c r="L514" s="234"/>
      <c r="O514" s="235"/>
      <c r="P514" s="235"/>
      <c r="Q514" s="235"/>
      <c r="R514" s="235"/>
      <c r="S514" s="235"/>
      <c r="T514" s="235"/>
      <c r="U514" s="286"/>
      <c r="V514" s="233"/>
      <c r="Y514" s="234"/>
      <c r="AA514" s="234"/>
      <c r="AB514" s="234"/>
    </row>
    <row r="515" spans="5:28" ht="11.25" customHeight="1" x14ac:dyDescent="0.2">
      <c r="E515" s="282"/>
      <c r="F515" s="282"/>
      <c r="G515" s="234"/>
      <c r="K515" s="234"/>
      <c r="L515" s="234"/>
      <c r="O515" s="235"/>
      <c r="P515" s="235"/>
      <c r="Q515" s="235"/>
      <c r="R515" s="235"/>
      <c r="S515" s="235"/>
      <c r="T515" s="235"/>
      <c r="U515" s="286"/>
      <c r="V515" s="233"/>
      <c r="Y515" s="234"/>
      <c r="AA515" s="234"/>
      <c r="AB515" s="234"/>
    </row>
    <row r="516" spans="5:28" ht="11.25" customHeight="1" x14ac:dyDescent="0.2">
      <c r="E516" s="282"/>
      <c r="F516" s="282"/>
      <c r="G516" s="234"/>
      <c r="K516" s="234"/>
      <c r="L516" s="234"/>
      <c r="O516" s="235"/>
      <c r="P516" s="235"/>
      <c r="Q516" s="235"/>
      <c r="R516" s="235"/>
      <c r="S516" s="235"/>
      <c r="T516" s="235"/>
      <c r="U516" s="286"/>
      <c r="V516" s="233"/>
      <c r="Y516" s="234"/>
      <c r="AA516" s="234"/>
      <c r="AB516" s="234"/>
    </row>
    <row r="517" spans="5:28" ht="11.25" customHeight="1" x14ac:dyDescent="0.2">
      <c r="E517" s="282"/>
      <c r="F517" s="282"/>
      <c r="G517" s="234"/>
      <c r="K517" s="234"/>
      <c r="L517" s="234"/>
      <c r="O517" s="235"/>
      <c r="P517" s="235"/>
      <c r="Q517" s="235"/>
      <c r="R517" s="235"/>
      <c r="S517" s="235"/>
      <c r="T517" s="235"/>
      <c r="U517" s="286"/>
      <c r="V517" s="233"/>
      <c r="Y517" s="234"/>
      <c r="AA517" s="234"/>
      <c r="AB517" s="234"/>
    </row>
    <row r="518" spans="5:28" ht="11.25" customHeight="1" x14ac:dyDescent="0.2">
      <c r="E518" s="282"/>
      <c r="F518" s="282"/>
      <c r="G518" s="234"/>
      <c r="K518" s="234"/>
      <c r="L518" s="234"/>
      <c r="O518" s="235"/>
      <c r="P518" s="235"/>
      <c r="Q518" s="235"/>
      <c r="R518" s="235"/>
      <c r="S518" s="235"/>
      <c r="T518" s="235"/>
      <c r="U518" s="286"/>
      <c r="V518" s="233"/>
      <c r="Y518" s="234"/>
      <c r="AA518" s="234"/>
      <c r="AB518" s="234"/>
    </row>
    <row r="519" spans="5:28" ht="11.25" customHeight="1" x14ac:dyDescent="0.2">
      <c r="E519" s="282"/>
      <c r="F519" s="282"/>
      <c r="G519" s="234"/>
      <c r="K519" s="234"/>
      <c r="L519" s="234"/>
      <c r="O519" s="235"/>
      <c r="P519" s="235"/>
      <c r="Q519" s="235"/>
      <c r="R519" s="235"/>
      <c r="S519" s="235"/>
      <c r="T519" s="235"/>
      <c r="U519" s="286"/>
      <c r="V519" s="233"/>
      <c r="Y519" s="234"/>
      <c r="AA519" s="234"/>
      <c r="AB519" s="234"/>
    </row>
    <row r="520" spans="5:28" ht="11.25" customHeight="1" x14ac:dyDescent="0.2">
      <c r="E520" s="282"/>
      <c r="F520" s="282"/>
      <c r="G520" s="234"/>
      <c r="K520" s="234"/>
      <c r="L520" s="234"/>
      <c r="O520" s="235"/>
      <c r="P520" s="235"/>
      <c r="Q520" s="235"/>
      <c r="R520" s="235"/>
      <c r="S520" s="235"/>
      <c r="T520" s="235"/>
      <c r="U520" s="286"/>
      <c r="V520" s="233"/>
      <c r="Y520" s="234"/>
      <c r="AA520" s="234"/>
      <c r="AB520" s="234"/>
    </row>
    <row r="521" spans="5:28" ht="11.25" customHeight="1" x14ac:dyDescent="0.2">
      <c r="E521" s="282"/>
      <c r="F521" s="282"/>
      <c r="G521" s="234"/>
      <c r="K521" s="234"/>
      <c r="L521" s="234"/>
      <c r="O521" s="235"/>
      <c r="P521" s="235"/>
      <c r="Q521" s="235"/>
      <c r="R521" s="235"/>
      <c r="S521" s="235"/>
      <c r="T521" s="235"/>
      <c r="U521" s="286"/>
      <c r="V521" s="233"/>
      <c r="Y521" s="234"/>
      <c r="AA521" s="234"/>
      <c r="AB521" s="234"/>
    </row>
    <row r="522" spans="5:28" ht="11.25" customHeight="1" x14ac:dyDescent="0.2">
      <c r="E522" s="282"/>
      <c r="F522" s="282"/>
      <c r="G522" s="234"/>
      <c r="K522" s="234"/>
      <c r="L522" s="234"/>
      <c r="O522" s="235"/>
      <c r="P522" s="235"/>
      <c r="Q522" s="235"/>
      <c r="R522" s="235"/>
      <c r="S522" s="235"/>
      <c r="T522" s="235"/>
      <c r="U522" s="286"/>
      <c r="V522" s="233"/>
      <c r="Y522" s="234"/>
      <c r="AA522" s="234"/>
      <c r="AB522" s="234"/>
    </row>
    <row r="523" spans="5:28" ht="11.25" customHeight="1" x14ac:dyDescent="0.2">
      <c r="E523" s="282"/>
      <c r="F523" s="282"/>
      <c r="G523" s="234"/>
      <c r="K523" s="234"/>
      <c r="L523" s="234"/>
      <c r="O523" s="235"/>
      <c r="P523" s="235"/>
      <c r="Q523" s="235"/>
      <c r="R523" s="235"/>
      <c r="S523" s="235"/>
      <c r="T523" s="235"/>
      <c r="U523" s="286"/>
      <c r="V523" s="233"/>
      <c r="Y523" s="234"/>
      <c r="AA523" s="234"/>
      <c r="AB523" s="234"/>
    </row>
    <row r="524" spans="5:28" ht="11.25" customHeight="1" x14ac:dyDescent="0.2">
      <c r="E524" s="282"/>
      <c r="F524" s="282"/>
      <c r="G524" s="234"/>
      <c r="K524" s="234"/>
      <c r="L524" s="234"/>
      <c r="O524" s="235"/>
      <c r="P524" s="235"/>
      <c r="Q524" s="235"/>
      <c r="R524" s="235"/>
      <c r="S524" s="235"/>
      <c r="T524" s="235"/>
      <c r="U524" s="286"/>
      <c r="V524" s="233"/>
      <c r="Y524" s="234"/>
      <c r="AA524" s="234"/>
      <c r="AB524" s="234"/>
    </row>
    <row r="525" spans="5:28" ht="11.25" customHeight="1" x14ac:dyDescent="0.2">
      <c r="E525" s="282"/>
      <c r="F525" s="282"/>
      <c r="G525" s="234"/>
      <c r="K525" s="234"/>
      <c r="L525" s="234"/>
      <c r="O525" s="235"/>
      <c r="P525" s="235"/>
      <c r="Q525" s="235"/>
      <c r="R525" s="235"/>
      <c r="S525" s="235"/>
      <c r="T525" s="235"/>
      <c r="U525" s="286"/>
      <c r="V525" s="233"/>
      <c r="Y525" s="234"/>
      <c r="AA525" s="234"/>
      <c r="AB525" s="234"/>
    </row>
    <row r="526" spans="5:28" ht="11.25" customHeight="1" x14ac:dyDescent="0.2">
      <c r="E526" s="282"/>
      <c r="F526" s="282"/>
      <c r="G526" s="234"/>
      <c r="K526" s="234"/>
      <c r="L526" s="234"/>
      <c r="Y526" s="234"/>
      <c r="AA526" s="234"/>
      <c r="AB526" s="234"/>
    </row>
    <row r="527" spans="5:28" ht="11.25" customHeight="1" x14ac:dyDescent="0.2">
      <c r="E527" s="282"/>
      <c r="F527" s="282"/>
      <c r="G527" s="234"/>
      <c r="K527" s="234"/>
      <c r="L527" s="234"/>
      <c r="Y527" s="234"/>
      <c r="AA527" s="234"/>
      <c r="AB527" s="234"/>
    </row>
    <row r="528" spans="5:28" ht="11.25" customHeight="1" x14ac:dyDescent="0.2">
      <c r="E528" s="282"/>
      <c r="F528" s="282"/>
      <c r="G528" s="234"/>
      <c r="K528" s="234"/>
      <c r="L528" s="234"/>
      <c r="Y528" s="234"/>
      <c r="AA528" s="234"/>
      <c r="AB528" s="234"/>
    </row>
    <row r="529" spans="5:28" ht="11.25" customHeight="1" x14ac:dyDescent="0.2">
      <c r="E529" s="282"/>
      <c r="F529" s="282"/>
      <c r="G529" s="234"/>
      <c r="K529" s="234"/>
      <c r="L529" s="234"/>
      <c r="Y529" s="234"/>
      <c r="AA529" s="234"/>
      <c r="AB529" s="234"/>
    </row>
    <row r="530" spans="5:28" ht="11.25" customHeight="1" x14ac:dyDescent="0.2">
      <c r="E530" s="282"/>
      <c r="F530" s="282"/>
      <c r="G530" s="234"/>
      <c r="K530" s="234"/>
      <c r="L530" s="234"/>
      <c r="Y530" s="234"/>
      <c r="AA530" s="234"/>
      <c r="AB530" s="234"/>
    </row>
    <row r="531" spans="5:28" ht="11.25" customHeight="1" x14ac:dyDescent="0.2">
      <c r="E531" s="282"/>
      <c r="F531" s="282"/>
      <c r="G531" s="234"/>
      <c r="K531" s="234"/>
      <c r="L531" s="234"/>
      <c r="Y531" s="234"/>
      <c r="AA531" s="234"/>
      <c r="AB531" s="234"/>
    </row>
    <row r="532" spans="5:28" ht="11.25" customHeight="1" x14ac:dyDescent="0.2">
      <c r="E532" s="282"/>
      <c r="F532" s="282"/>
      <c r="G532" s="234"/>
      <c r="K532" s="234"/>
      <c r="L532" s="234"/>
      <c r="Y532" s="234"/>
      <c r="AA532" s="234"/>
      <c r="AB532" s="234"/>
    </row>
    <row r="533" spans="5:28" ht="11.25" customHeight="1" x14ac:dyDescent="0.2">
      <c r="E533" s="282"/>
      <c r="F533" s="282"/>
      <c r="G533" s="234"/>
      <c r="K533" s="234"/>
      <c r="L533" s="234"/>
      <c r="Y533" s="234"/>
      <c r="AA533" s="234"/>
      <c r="AB533" s="234"/>
    </row>
    <row r="534" spans="5:28" ht="11.25" customHeight="1" x14ac:dyDescent="0.2">
      <c r="E534" s="282"/>
      <c r="F534" s="282"/>
      <c r="G534" s="234"/>
      <c r="K534" s="234"/>
      <c r="L534" s="234"/>
      <c r="Y534" s="234"/>
      <c r="AA534" s="234"/>
      <c r="AB534" s="234"/>
    </row>
    <row r="535" spans="5:28" ht="11.25" customHeight="1" x14ac:dyDescent="0.2">
      <c r="E535" s="282"/>
      <c r="F535" s="282"/>
      <c r="G535" s="234"/>
      <c r="K535" s="234"/>
      <c r="L535" s="234"/>
      <c r="Y535" s="234"/>
      <c r="AA535" s="234"/>
      <c r="AB535" s="234"/>
    </row>
    <row r="536" spans="5:28" ht="11.25" customHeight="1" x14ac:dyDescent="0.2">
      <c r="E536" s="282"/>
      <c r="F536" s="282"/>
      <c r="G536" s="234"/>
      <c r="K536" s="234"/>
      <c r="L536" s="234"/>
      <c r="Y536" s="234"/>
      <c r="AA536" s="234"/>
      <c r="AB536" s="234"/>
    </row>
    <row r="537" spans="5:28" ht="11.25" customHeight="1" x14ac:dyDescent="0.2">
      <c r="E537" s="282"/>
      <c r="F537" s="282"/>
      <c r="G537" s="234"/>
      <c r="K537" s="234"/>
      <c r="L537" s="234"/>
      <c r="Y537" s="234"/>
      <c r="AA537" s="234"/>
      <c r="AB537" s="234"/>
    </row>
    <row r="538" spans="5:28" ht="11.25" customHeight="1" x14ac:dyDescent="0.2">
      <c r="E538" s="282"/>
      <c r="F538" s="282"/>
      <c r="G538" s="234"/>
      <c r="K538" s="234"/>
      <c r="L538" s="234"/>
      <c r="Y538" s="234"/>
      <c r="AA538" s="234"/>
      <c r="AB538" s="234"/>
    </row>
    <row r="539" spans="5:28" ht="11.25" customHeight="1" x14ac:dyDescent="0.2">
      <c r="E539" s="282"/>
      <c r="F539" s="282"/>
      <c r="G539" s="234"/>
      <c r="K539" s="234"/>
      <c r="L539" s="234"/>
      <c r="Y539" s="234"/>
      <c r="AA539" s="234"/>
      <c r="AB539" s="234"/>
    </row>
    <row r="540" spans="5:28" ht="11.25" customHeight="1" x14ac:dyDescent="0.2">
      <c r="E540" s="282"/>
      <c r="F540" s="282"/>
      <c r="G540" s="234"/>
      <c r="K540" s="234"/>
      <c r="L540" s="234"/>
      <c r="Y540" s="234"/>
      <c r="AA540" s="234"/>
      <c r="AB540" s="234"/>
    </row>
    <row r="541" spans="5:28" ht="11.25" customHeight="1" x14ac:dyDescent="0.2">
      <c r="E541" s="282"/>
      <c r="F541" s="282"/>
      <c r="G541" s="234"/>
      <c r="K541" s="234"/>
      <c r="L541" s="234"/>
      <c r="Y541" s="234"/>
      <c r="AA541" s="234"/>
      <c r="AB541" s="234"/>
    </row>
    <row r="542" spans="5:28" ht="11.25" customHeight="1" x14ac:dyDescent="0.2">
      <c r="E542" s="282"/>
      <c r="F542" s="282"/>
      <c r="G542" s="234"/>
      <c r="K542" s="234"/>
      <c r="L542" s="234"/>
      <c r="Y542" s="234"/>
      <c r="AA542" s="234"/>
      <c r="AB542" s="234"/>
    </row>
    <row r="543" spans="5:28" ht="11.25" customHeight="1" x14ac:dyDescent="0.2">
      <c r="E543" s="282"/>
      <c r="F543" s="282"/>
      <c r="G543" s="234"/>
      <c r="K543" s="234"/>
      <c r="L543" s="234"/>
      <c r="Y543" s="234"/>
      <c r="AA543" s="234"/>
      <c r="AB543" s="234"/>
    </row>
    <row r="544" spans="5:28" ht="11.25" customHeight="1" x14ac:dyDescent="0.2">
      <c r="E544" s="282"/>
      <c r="F544" s="282"/>
      <c r="G544" s="234"/>
      <c r="K544" s="234"/>
      <c r="L544" s="234"/>
      <c r="Y544" s="234"/>
      <c r="AA544" s="234"/>
      <c r="AB544" s="234"/>
    </row>
    <row r="545" spans="5:28" ht="11.25" customHeight="1" x14ac:dyDescent="0.2">
      <c r="E545" s="282"/>
      <c r="F545" s="282"/>
      <c r="G545" s="234"/>
      <c r="K545" s="234"/>
      <c r="L545" s="234"/>
      <c r="Y545" s="234"/>
      <c r="AA545" s="234"/>
      <c r="AB545" s="234"/>
    </row>
    <row r="546" spans="5:28" ht="11.25" customHeight="1" x14ac:dyDescent="0.2">
      <c r="E546" s="282"/>
      <c r="F546" s="282"/>
      <c r="G546" s="234"/>
      <c r="K546" s="234"/>
      <c r="L546" s="234"/>
      <c r="Y546" s="234"/>
      <c r="AA546" s="234"/>
      <c r="AB546" s="234"/>
    </row>
    <row r="547" spans="5:28" ht="11.25" customHeight="1" x14ac:dyDescent="0.2">
      <c r="E547" s="282"/>
      <c r="F547" s="282"/>
      <c r="G547" s="234"/>
      <c r="K547" s="234"/>
      <c r="L547" s="234"/>
      <c r="Y547" s="234"/>
      <c r="AA547" s="234"/>
      <c r="AB547" s="234"/>
    </row>
    <row r="548" spans="5:28" ht="11.25" customHeight="1" x14ac:dyDescent="0.2">
      <c r="E548" s="282"/>
      <c r="F548" s="282"/>
      <c r="G548" s="234"/>
      <c r="K548" s="234"/>
      <c r="L548" s="234"/>
      <c r="Y548" s="234"/>
      <c r="AA548" s="234"/>
      <c r="AB548" s="234"/>
    </row>
    <row r="549" spans="5:28" ht="11.25" customHeight="1" x14ac:dyDescent="0.2">
      <c r="E549" s="282"/>
      <c r="F549" s="282"/>
      <c r="G549" s="234"/>
      <c r="K549" s="234"/>
      <c r="L549" s="234"/>
      <c r="Y549" s="234"/>
      <c r="AA549" s="234"/>
      <c r="AB549" s="234"/>
    </row>
    <row r="550" spans="5:28" ht="11.25" customHeight="1" x14ac:dyDescent="0.2">
      <c r="E550" s="282"/>
      <c r="F550" s="282"/>
      <c r="G550" s="234"/>
      <c r="K550" s="234"/>
      <c r="L550" s="234"/>
      <c r="Y550" s="234"/>
      <c r="AA550" s="234"/>
      <c r="AB550" s="234"/>
    </row>
    <row r="551" spans="5:28" ht="11.25" customHeight="1" x14ac:dyDescent="0.2">
      <c r="E551" s="282"/>
      <c r="F551" s="282"/>
      <c r="G551" s="234"/>
      <c r="K551" s="234"/>
      <c r="L551" s="234"/>
      <c r="Y551" s="234"/>
      <c r="AA551" s="234"/>
      <c r="AB551" s="234"/>
    </row>
    <row r="552" spans="5:28" ht="11.25" customHeight="1" x14ac:dyDescent="0.2">
      <c r="E552" s="282"/>
      <c r="F552" s="282"/>
      <c r="G552" s="234"/>
      <c r="K552" s="234"/>
      <c r="L552" s="234"/>
      <c r="Y552" s="234"/>
      <c r="AA552" s="234"/>
      <c r="AB552" s="234"/>
    </row>
    <row r="553" spans="5:28" ht="11.25" customHeight="1" x14ac:dyDescent="0.2">
      <c r="E553" s="282"/>
      <c r="F553" s="282"/>
      <c r="G553" s="234"/>
      <c r="K553" s="234"/>
      <c r="L553" s="234"/>
      <c r="Y553" s="234"/>
      <c r="AA553" s="234"/>
      <c r="AB553" s="234"/>
    </row>
    <row r="554" spans="5:28" ht="11.25" customHeight="1" x14ac:dyDescent="0.2">
      <c r="E554" s="282"/>
      <c r="F554" s="282"/>
      <c r="G554" s="234"/>
      <c r="K554" s="234"/>
      <c r="L554" s="234"/>
      <c r="Y554" s="234"/>
      <c r="AA554" s="234"/>
      <c r="AB554" s="234"/>
    </row>
    <row r="555" spans="5:28" ht="11.25" customHeight="1" x14ac:dyDescent="0.2">
      <c r="E555" s="282"/>
      <c r="F555" s="282"/>
      <c r="G555" s="234"/>
      <c r="K555" s="234"/>
      <c r="L555" s="234"/>
      <c r="Y555" s="234"/>
      <c r="AA555" s="234"/>
      <c r="AB555" s="234"/>
    </row>
    <row r="556" spans="5:28" ht="11.25" customHeight="1" x14ac:dyDescent="0.2">
      <c r="E556" s="282"/>
      <c r="F556" s="282"/>
      <c r="G556" s="234"/>
      <c r="K556" s="234"/>
      <c r="L556" s="234"/>
      <c r="Y556" s="234"/>
      <c r="AA556" s="234"/>
      <c r="AB556" s="234"/>
    </row>
    <row r="557" spans="5:28" ht="11.25" customHeight="1" x14ac:dyDescent="0.2">
      <c r="E557" s="282"/>
      <c r="F557" s="282"/>
      <c r="G557" s="234"/>
      <c r="K557" s="234"/>
      <c r="L557" s="234"/>
      <c r="Y557" s="234"/>
      <c r="AA557" s="234"/>
      <c r="AB557" s="234"/>
    </row>
    <row r="558" spans="5:28" ht="11.25" customHeight="1" x14ac:dyDescent="0.2">
      <c r="E558" s="282"/>
      <c r="F558" s="282"/>
      <c r="G558" s="234"/>
      <c r="K558" s="234"/>
      <c r="L558" s="234"/>
      <c r="Y558" s="234"/>
      <c r="AA558" s="234"/>
      <c r="AB558" s="234"/>
    </row>
    <row r="559" spans="5:28" ht="11.25" customHeight="1" x14ac:dyDescent="0.2">
      <c r="E559" s="282"/>
      <c r="F559" s="282"/>
      <c r="G559" s="234"/>
      <c r="K559" s="234"/>
      <c r="L559" s="234"/>
      <c r="Y559" s="234"/>
      <c r="AA559" s="234"/>
      <c r="AB559" s="234"/>
    </row>
    <row r="560" spans="5:28" ht="11.25" customHeight="1" x14ac:dyDescent="0.2">
      <c r="E560" s="282"/>
      <c r="F560" s="282"/>
      <c r="G560" s="234"/>
      <c r="K560" s="234"/>
      <c r="L560" s="234"/>
      <c r="Y560" s="234"/>
      <c r="AA560" s="234"/>
      <c r="AB560" s="234"/>
    </row>
    <row r="561" spans="5:28" ht="11.25" customHeight="1" x14ac:dyDescent="0.2">
      <c r="E561" s="282"/>
      <c r="F561" s="282"/>
      <c r="G561" s="234"/>
      <c r="K561" s="234"/>
      <c r="L561" s="234"/>
      <c r="Y561" s="234"/>
      <c r="AA561" s="234"/>
      <c r="AB561" s="234"/>
    </row>
    <row r="562" spans="5:28" ht="11.25" customHeight="1" x14ac:dyDescent="0.2">
      <c r="E562" s="282"/>
      <c r="F562" s="282"/>
      <c r="G562" s="234"/>
      <c r="K562" s="234"/>
      <c r="L562" s="234"/>
      <c r="Y562" s="234"/>
      <c r="AA562" s="234"/>
      <c r="AB562" s="234"/>
    </row>
    <row r="563" spans="5:28" ht="11.25" customHeight="1" x14ac:dyDescent="0.2">
      <c r="E563" s="282"/>
      <c r="F563" s="282"/>
      <c r="G563" s="234"/>
      <c r="K563" s="234"/>
      <c r="L563" s="234"/>
      <c r="Y563" s="234"/>
      <c r="AA563" s="234"/>
      <c r="AB563" s="234"/>
    </row>
    <row r="564" spans="5:28" ht="11.25" customHeight="1" x14ac:dyDescent="0.2">
      <c r="E564" s="282"/>
      <c r="F564" s="282"/>
      <c r="G564" s="234"/>
      <c r="K564" s="234"/>
      <c r="L564" s="234"/>
      <c r="Y564" s="234"/>
      <c r="AA564" s="234"/>
      <c r="AB564" s="234"/>
    </row>
    <row r="565" spans="5:28" ht="11.25" customHeight="1" x14ac:dyDescent="0.2">
      <c r="E565" s="282"/>
      <c r="F565" s="282"/>
      <c r="G565" s="234"/>
      <c r="K565" s="234"/>
      <c r="L565" s="234"/>
      <c r="Y565" s="234"/>
      <c r="AA565" s="234"/>
      <c r="AB565" s="234"/>
    </row>
    <row r="566" spans="5:28" ht="11.25" customHeight="1" x14ac:dyDescent="0.2">
      <c r="E566" s="282"/>
      <c r="F566" s="282"/>
      <c r="G566" s="234"/>
      <c r="K566" s="234"/>
      <c r="L566" s="234"/>
      <c r="Y566" s="234"/>
      <c r="AA566" s="234"/>
      <c r="AB566" s="234"/>
    </row>
    <row r="567" spans="5:28" ht="11.25" customHeight="1" x14ac:dyDescent="0.2">
      <c r="E567" s="282"/>
      <c r="F567" s="282"/>
      <c r="G567" s="234"/>
      <c r="K567" s="234"/>
      <c r="L567" s="234"/>
      <c r="Y567" s="234"/>
      <c r="AA567" s="234"/>
      <c r="AB567" s="234"/>
    </row>
    <row r="568" spans="5:28" ht="11.25" customHeight="1" x14ac:dyDescent="0.2">
      <c r="E568" s="282"/>
      <c r="F568" s="282"/>
      <c r="G568" s="234"/>
      <c r="K568" s="234"/>
      <c r="L568" s="234"/>
      <c r="Y568" s="234"/>
      <c r="AA568" s="234"/>
      <c r="AB568" s="234"/>
    </row>
    <row r="569" spans="5:28" ht="11.25" customHeight="1" x14ac:dyDescent="0.2">
      <c r="E569" s="282"/>
      <c r="F569" s="282"/>
      <c r="G569" s="234"/>
      <c r="K569" s="234"/>
      <c r="L569" s="234"/>
      <c r="Y569" s="234"/>
      <c r="AA569" s="234"/>
      <c r="AB569" s="234"/>
    </row>
    <row r="570" spans="5:28" ht="11.25" customHeight="1" x14ac:dyDescent="0.2">
      <c r="Y570" s="234"/>
      <c r="AA570" s="234"/>
      <c r="AB570" s="234"/>
    </row>
    <row r="571" spans="5:28" ht="11.25" customHeight="1" x14ac:dyDescent="0.2">
      <c r="Y571" s="234"/>
      <c r="AA571" s="234"/>
      <c r="AB571" s="234"/>
    </row>
    <row r="572" spans="5:28" ht="11.25" customHeight="1" x14ac:dyDescent="0.2">
      <c r="Y572" s="234"/>
      <c r="AA572" s="234"/>
      <c r="AB572" s="234"/>
    </row>
    <row r="573" spans="5:28" ht="11.25" customHeight="1" x14ac:dyDescent="0.2">
      <c r="Y573" s="234"/>
      <c r="AA573" s="234"/>
      <c r="AB573" s="234"/>
    </row>
    <row r="574" spans="5:28" x14ac:dyDescent="0.2">
      <c r="Y574" s="234"/>
      <c r="AA574" s="234"/>
      <c r="AB574" s="234"/>
    </row>
    <row r="575" spans="5:28" x14ac:dyDescent="0.2">
      <c r="Y575" s="234"/>
      <c r="AA575" s="234"/>
      <c r="AB575" s="234"/>
    </row>
    <row r="576" spans="5:28" x14ac:dyDescent="0.2">
      <c r="Y576" s="234"/>
      <c r="AA576" s="234"/>
      <c r="AB576" s="234"/>
    </row>
    <row r="577" spans="25:28" x14ac:dyDescent="0.2">
      <c r="Y577" s="234"/>
      <c r="AA577" s="234"/>
      <c r="AB577" s="234"/>
    </row>
    <row r="578" spans="25:28" x14ac:dyDescent="0.2">
      <c r="Y578" s="234"/>
      <c r="AA578" s="234"/>
      <c r="AB578" s="234"/>
    </row>
    <row r="579" spans="25:28" x14ac:dyDescent="0.2">
      <c r="Y579" s="234"/>
      <c r="AA579" s="234"/>
      <c r="AB579" s="234"/>
    </row>
    <row r="580" spans="25:28" x14ac:dyDescent="0.2">
      <c r="Y580" s="234"/>
      <c r="AA580" s="234"/>
      <c r="AB580" s="234"/>
    </row>
    <row r="581" spans="25:28" x14ac:dyDescent="0.2">
      <c r="Y581" s="234"/>
      <c r="AA581" s="234"/>
      <c r="AB581" s="234"/>
    </row>
    <row r="582" spans="25:28" x14ac:dyDescent="0.2">
      <c r="Y582" s="234"/>
      <c r="AA582" s="234"/>
      <c r="AB582" s="234"/>
    </row>
    <row r="583" spans="25:28" x14ac:dyDescent="0.2">
      <c r="Y583" s="234"/>
      <c r="AA583" s="234"/>
      <c r="AB583" s="234"/>
    </row>
    <row r="584" spans="25:28" x14ac:dyDescent="0.2">
      <c r="Y584" s="234"/>
      <c r="AA584" s="234"/>
      <c r="AB584" s="234"/>
    </row>
    <row r="585" spans="25:28" x14ac:dyDescent="0.2">
      <c r="Y585" s="234"/>
      <c r="AA585" s="234"/>
      <c r="AB585" s="234"/>
    </row>
    <row r="586" spans="25:28" x14ac:dyDescent="0.2">
      <c r="Y586" s="234"/>
      <c r="AA586" s="234"/>
      <c r="AB586" s="234"/>
    </row>
    <row r="587" spans="25:28" x14ac:dyDescent="0.2">
      <c r="Y587" s="234"/>
      <c r="AA587" s="234"/>
      <c r="AB587" s="234"/>
    </row>
    <row r="588" spans="25:28" x14ac:dyDescent="0.2">
      <c r="Y588" s="234"/>
      <c r="AA588" s="234"/>
      <c r="AB588" s="234"/>
    </row>
    <row r="589" spans="25:28" x14ac:dyDescent="0.2">
      <c r="Y589" s="234"/>
      <c r="AA589" s="234"/>
      <c r="AB589" s="234"/>
    </row>
    <row r="590" spans="25:28" x14ac:dyDescent="0.2">
      <c r="Y590" s="234"/>
      <c r="AA590" s="234"/>
      <c r="AB590" s="234"/>
    </row>
    <row r="591" spans="25:28" x14ac:dyDescent="0.2">
      <c r="Y591" s="234"/>
      <c r="AA591" s="234"/>
      <c r="AB591" s="234"/>
    </row>
    <row r="592" spans="25:28" x14ac:dyDescent="0.2">
      <c r="Y592" s="234"/>
      <c r="AA592" s="234"/>
      <c r="AB592" s="234"/>
    </row>
    <row r="593" spans="25:28" x14ac:dyDescent="0.2">
      <c r="Y593" s="234"/>
      <c r="AA593" s="234"/>
      <c r="AB593" s="234"/>
    </row>
    <row r="594" spans="25:28" x14ac:dyDescent="0.2">
      <c r="Y594" s="234"/>
      <c r="AA594" s="234"/>
      <c r="AB594" s="234"/>
    </row>
    <row r="595" spans="25:28" x14ac:dyDescent="0.2">
      <c r="Y595" s="234"/>
      <c r="AA595" s="234"/>
      <c r="AB595" s="234"/>
    </row>
    <row r="596" spans="25:28" x14ac:dyDescent="0.2">
      <c r="Y596" s="234"/>
      <c r="AA596" s="234"/>
      <c r="AB596" s="234"/>
    </row>
    <row r="597" spans="25:28" x14ac:dyDescent="0.2">
      <c r="Y597" s="234"/>
      <c r="AA597" s="234"/>
      <c r="AB597" s="234"/>
    </row>
    <row r="598" spans="25:28" x14ac:dyDescent="0.2">
      <c r="Y598" s="234"/>
      <c r="AA598" s="234"/>
      <c r="AB598" s="234"/>
    </row>
    <row r="599" spans="25:28" x14ac:dyDescent="0.2">
      <c r="Y599" s="234"/>
      <c r="AA599" s="234"/>
      <c r="AB599" s="234"/>
    </row>
    <row r="600" spans="25:28" x14ac:dyDescent="0.2">
      <c r="Y600" s="234"/>
      <c r="AA600" s="234"/>
      <c r="AB600" s="234"/>
    </row>
    <row r="601" spans="25:28" x14ac:dyDescent="0.2">
      <c r="Y601" s="234"/>
      <c r="AA601" s="234"/>
      <c r="AB601" s="234"/>
    </row>
    <row r="602" spans="25:28" x14ac:dyDescent="0.2">
      <c r="Y602" s="234"/>
      <c r="AA602" s="234"/>
      <c r="AB602" s="234"/>
    </row>
    <row r="603" spans="25:28" x14ac:dyDescent="0.2">
      <c r="Y603" s="234"/>
      <c r="AA603" s="234"/>
      <c r="AB603" s="234"/>
    </row>
    <row r="604" spans="25:28" x14ac:dyDescent="0.2">
      <c r="Y604" s="234"/>
      <c r="AA604" s="234"/>
      <c r="AB604" s="234"/>
    </row>
    <row r="605" spans="25:28" x14ac:dyDescent="0.2">
      <c r="Y605" s="234"/>
      <c r="AA605" s="234"/>
      <c r="AB605" s="234"/>
    </row>
    <row r="606" spans="25:28" x14ac:dyDescent="0.2">
      <c r="Y606" s="234"/>
      <c r="AA606" s="234"/>
      <c r="AB606" s="234"/>
    </row>
    <row r="607" spans="25:28" x14ac:dyDescent="0.2">
      <c r="Y607" s="234"/>
      <c r="AA607" s="234"/>
      <c r="AB607" s="234"/>
    </row>
    <row r="608" spans="25:28" x14ac:dyDescent="0.2">
      <c r="Y608" s="234"/>
      <c r="AA608" s="234"/>
      <c r="AB608" s="234"/>
    </row>
    <row r="609" spans="25:28" x14ac:dyDescent="0.2">
      <c r="Y609" s="234"/>
      <c r="AA609" s="234"/>
      <c r="AB609" s="234"/>
    </row>
    <row r="610" spans="25:28" x14ac:dyDescent="0.2">
      <c r="Y610" s="234"/>
      <c r="AA610" s="234"/>
      <c r="AB610" s="234"/>
    </row>
    <row r="611" spans="25:28" x14ac:dyDescent="0.2">
      <c r="Y611" s="234"/>
      <c r="AA611" s="234"/>
      <c r="AB611" s="234"/>
    </row>
    <row r="612" spans="25:28" x14ac:dyDescent="0.2">
      <c r="Y612" s="234"/>
      <c r="AA612" s="234"/>
      <c r="AB612" s="234"/>
    </row>
    <row r="613" spans="25:28" x14ac:dyDescent="0.2">
      <c r="Y613" s="234"/>
      <c r="AA613" s="234"/>
      <c r="AB613" s="234"/>
    </row>
    <row r="614" spans="25:28" x14ac:dyDescent="0.2">
      <c r="Y614" s="234"/>
      <c r="AA614" s="234"/>
      <c r="AB614" s="234"/>
    </row>
    <row r="615" spans="25:28" x14ac:dyDescent="0.2">
      <c r="Y615" s="234"/>
      <c r="AA615" s="234"/>
      <c r="AB615" s="234"/>
    </row>
    <row r="616" spans="25:28" x14ac:dyDescent="0.2">
      <c r="Y616" s="234"/>
      <c r="AA616" s="234"/>
      <c r="AB616" s="234"/>
    </row>
    <row r="617" spans="25:28" x14ac:dyDescent="0.2">
      <c r="Y617" s="234"/>
      <c r="AA617" s="234"/>
      <c r="AB617" s="234"/>
    </row>
    <row r="618" spans="25:28" x14ac:dyDescent="0.2">
      <c r="Y618" s="234"/>
      <c r="AA618" s="234"/>
      <c r="AB618" s="234"/>
    </row>
    <row r="619" spans="25:28" x14ac:dyDescent="0.2">
      <c r="Y619" s="234"/>
      <c r="AA619" s="234"/>
      <c r="AB619" s="234"/>
    </row>
    <row r="620" spans="25:28" x14ac:dyDescent="0.2">
      <c r="Y620" s="234"/>
      <c r="AA620" s="234"/>
      <c r="AB620" s="234"/>
    </row>
    <row r="621" spans="25:28" x14ac:dyDescent="0.2">
      <c r="Y621" s="234"/>
      <c r="AA621" s="234"/>
      <c r="AB621" s="234"/>
    </row>
    <row r="622" spans="25:28" x14ac:dyDescent="0.2">
      <c r="Y622" s="234"/>
      <c r="AA622" s="234"/>
      <c r="AB622" s="234"/>
    </row>
    <row r="623" spans="25:28" x14ac:dyDescent="0.2">
      <c r="Y623" s="234"/>
      <c r="AA623" s="234"/>
      <c r="AB623" s="234"/>
    </row>
    <row r="624" spans="25:28" x14ac:dyDescent="0.2">
      <c r="Y624" s="234"/>
      <c r="AA624" s="234"/>
      <c r="AB624" s="234"/>
    </row>
    <row r="625" spans="25:28" x14ac:dyDescent="0.2">
      <c r="Y625" s="234"/>
      <c r="AA625" s="234"/>
      <c r="AB625" s="234"/>
    </row>
    <row r="626" spans="25:28" x14ac:dyDescent="0.2">
      <c r="Y626" s="234"/>
      <c r="AA626" s="234"/>
      <c r="AB626" s="234"/>
    </row>
    <row r="627" spans="25:28" x14ac:dyDescent="0.2">
      <c r="Y627" s="234"/>
      <c r="AA627" s="234"/>
      <c r="AB627" s="234"/>
    </row>
    <row r="628" spans="25:28" x14ac:dyDescent="0.2">
      <c r="Y628" s="234"/>
      <c r="AA628" s="234"/>
      <c r="AB628" s="234"/>
    </row>
    <row r="629" spans="25:28" x14ac:dyDescent="0.2">
      <c r="Y629" s="234"/>
      <c r="AA629" s="234"/>
      <c r="AB629" s="234"/>
    </row>
    <row r="630" spans="25:28" x14ac:dyDescent="0.2">
      <c r="Y630" s="234"/>
      <c r="AA630" s="234"/>
      <c r="AB630" s="234"/>
    </row>
    <row r="631" spans="25:28" x14ac:dyDescent="0.2">
      <c r="Y631" s="234"/>
      <c r="AA631" s="234"/>
      <c r="AB631" s="234"/>
    </row>
    <row r="632" spans="25:28" x14ac:dyDescent="0.2">
      <c r="Y632" s="234"/>
      <c r="AA632" s="234"/>
      <c r="AB632" s="234"/>
    </row>
    <row r="633" spans="25:28" x14ac:dyDescent="0.2">
      <c r="Y633" s="234"/>
      <c r="AA633" s="234"/>
      <c r="AB633" s="234"/>
    </row>
    <row r="634" spans="25:28" x14ac:dyDescent="0.2">
      <c r="Y634" s="234"/>
      <c r="AA634" s="234"/>
      <c r="AB634" s="234"/>
    </row>
    <row r="635" spans="25:28" x14ac:dyDescent="0.2">
      <c r="Y635" s="234"/>
      <c r="AA635" s="234"/>
      <c r="AB635" s="234"/>
    </row>
    <row r="636" spans="25:28" x14ac:dyDescent="0.2">
      <c r="Y636" s="234"/>
      <c r="AA636" s="234"/>
      <c r="AB636" s="234"/>
    </row>
    <row r="637" spans="25:28" x14ac:dyDescent="0.2">
      <c r="Y637" s="234"/>
      <c r="AA637" s="234"/>
      <c r="AB637" s="234"/>
    </row>
    <row r="638" spans="25:28" x14ac:dyDescent="0.2">
      <c r="Y638" s="234"/>
      <c r="AA638" s="234"/>
      <c r="AB638" s="234"/>
    </row>
    <row r="639" spans="25:28" x14ac:dyDescent="0.2">
      <c r="Y639" s="234"/>
      <c r="AA639" s="234"/>
      <c r="AB639" s="234"/>
    </row>
    <row r="640" spans="25:28" x14ac:dyDescent="0.2">
      <c r="Y640" s="234"/>
      <c r="AA640" s="234"/>
      <c r="AB640" s="234"/>
    </row>
    <row r="641" spans="25:28" x14ac:dyDescent="0.2">
      <c r="Y641" s="234"/>
      <c r="AA641" s="234"/>
      <c r="AB641" s="234"/>
    </row>
    <row r="642" spans="25:28" x14ac:dyDescent="0.2">
      <c r="Y642" s="234"/>
      <c r="AA642" s="234"/>
      <c r="AB642" s="234"/>
    </row>
    <row r="643" spans="25:28" x14ac:dyDescent="0.2">
      <c r="Y643" s="234"/>
      <c r="AA643" s="234"/>
      <c r="AB643" s="234"/>
    </row>
    <row r="644" spans="25:28" x14ac:dyDescent="0.2">
      <c r="Y644" s="234"/>
      <c r="AA644" s="234"/>
      <c r="AB644" s="234"/>
    </row>
    <row r="645" spans="25:28" x14ac:dyDescent="0.2">
      <c r="Y645" s="234"/>
      <c r="AA645" s="234"/>
      <c r="AB645" s="234"/>
    </row>
    <row r="646" spans="25:28" x14ac:dyDescent="0.2">
      <c r="Y646" s="234"/>
      <c r="AA646" s="234"/>
      <c r="AB646" s="234"/>
    </row>
    <row r="647" spans="25:28" x14ac:dyDescent="0.2">
      <c r="Y647" s="234"/>
      <c r="AA647" s="234"/>
      <c r="AB647" s="234"/>
    </row>
    <row r="648" spans="25:28" x14ac:dyDescent="0.2">
      <c r="Y648" s="234"/>
      <c r="AA648" s="234"/>
      <c r="AB648" s="234"/>
    </row>
    <row r="649" spans="25:28" x14ac:dyDescent="0.2">
      <c r="Y649" s="234"/>
      <c r="AA649" s="234"/>
      <c r="AB649" s="234"/>
    </row>
    <row r="650" spans="25:28" x14ac:dyDescent="0.2">
      <c r="Y650" s="234"/>
      <c r="AA650" s="234"/>
      <c r="AB650" s="234"/>
    </row>
    <row r="651" spans="25:28" x14ac:dyDescent="0.2">
      <c r="Y651" s="234"/>
      <c r="AA651" s="234"/>
      <c r="AB651" s="234"/>
    </row>
    <row r="652" spans="25:28" x14ac:dyDescent="0.2">
      <c r="Y652" s="234"/>
      <c r="AA652" s="234"/>
      <c r="AB652" s="234"/>
    </row>
    <row r="653" spans="25:28" x14ac:dyDescent="0.2">
      <c r="Y653" s="234"/>
      <c r="AA653" s="234"/>
      <c r="AB653" s="234"/>
    </row>
    <row r="654" spans="25:28" x14ac:dyDescent="0.2">
      <c r="Y654" s="234"/>
      <c r="AA654" s="234"/>
      <c r="AB654" s="234"/>
    </row>
    <row r="655" spans="25:28" x14ac:dyDescent="0.2">
      <c r="Y655" s="234"/>
      <c r="AA655" s="234"/>
      <c r="AB655" s="234"/>
    </row>
    <row r="656" spans="25:28" x14ac:dyDescent="0.2">
      <c r="Y656" s="234"/>
      <c r="AA656" s="234"/>
      <c r="AB656" s="234"/>
    </row>
    <row r="657" spans="25:28" x14ac:dyDescent="0.2">
      <c r="Y657" s="234"/>
      <c r="AA657" s="234"/>
      <c r="AB657" s="234"/>
    </row>
    <row r="658" spans="25:28" x14ac:dyDescent="0.2">
      <c r="Y658" s="234"/>
      <c r="AA658" s="234"/>
      <c r="AB658" s="234"/>
    </row>
    <row r="659" spans="25:28" x14ac:dyDescent="0.2">
      <c r="Y659" s="234"/>
      <c r="AA659" s="234"/>
      <c r="AB659" s="234"/>
    </row>
    <row r="660" spans="25:28" x14ac:dyDescent="0.2">
      <c r="Y660" s="234"/>
      <c r="AA660" s="234"/>
      <c r="AB660" s="234"/>
    </row>
    <row r="661" spans="25:28" x14ac:dyDescent="0.2">
      <c r="Y661" s="234"/>
      <c r="AA661" s="234"/>
      <c r="AB661" s="234"/>
    </row>
    <row r="662" spans="25:28" x14ac:dyDescent="0.2">
      <c r="Y662" s="234"/>
      <c r="AA662" s="234"/>
      <c r="AB662" s="234"/>
    </row>
    <row r="663" spans="25:28" x14ac:dyDescent="0.2">
      <c r="Y663" s="234"/>
      <c r="AA663" s="234"/>
      <c r="AB663" s="234"/>
    </row>
    <row r="664" spans="25:28" x14ac:dyDescent="0.2">
      <c r="Y664" s="234"/>
      <c r="AA664" s="234"/>
      <c r="AB664" s="234"/>
    </row>
    <row r="665" spans="25:28" x14ac:dyDescent="0.2">
      <c r="Y665" s="234"/>
      <c r="AA665" s="234"/>
      <c r="AB665" s="234"/>
    </row>
    <row r="666" spans="25:28" x14ac:dyDescent="0.2">
      <c r="Y666" s="234"/>
      <c r="AA666" s="234"/>
      <c r="AB666" s="234"/>
    </row>
    <row r="667" spans="25:28" x14ac:dyDescent="0.2">
      <c r="Y667" s="234"/>
      <c r="AA667" s="234"/>
      <c r="AB667" s="234"/>
    </row>
    <row r="668" spans="25:28" x14ac:dyDescent="0.2">
      <c r="Y668" s="234"/>
      <c r="AA668" s="234"/>
      <c r="AB668" s="234"/>
    </row>
    <row r="669" spans="25:28" x14ac:dyDescent="0.2">
      <c r="Y669" s="234"/>
      <c r="AA669" s="234"/>
      <c r="AB669" s="234"/>
    </row>
    <row r="670" spans="25:28" x14ac:dyDescent="0.2">
      <c r="Y670" s="234"/>
      <c r="AA670" s="234"/>
      <c r="AB670" s="234"/>
    </row>
    <row r="671" spans="25:28" x14ac:dyDescent="0.2">
      <c r="Y671" s="234"/>
      <c r="AA671" s="234"/>
      <c r="AB671" s="234"/>
    </row>
    <row r="672" spans="25:28" x14ac:dyDescent="0.2">
      <c r="Y672" s="234"/>
      <c r="AA672" s="234"/>
      <c r="AB672" s="234"/>
    </row>
    <row r="673" spans="25:28" x14ac:dyDescent="0.2">
      <c r="Y673" s="234"/>
      <c r="AA673" s="234"/>
      <c r="AB673" s="234"/>
    </row>
    <row r="674" spans="25:28" x14ac:dyDescent="0.2">
      <c r="Y674" s="234"/>
      <c r="AA674" s="234"/>
      <c r="AB674" s="234"/>
    </row>
    <row r="675" spans="25:28" x14ac:dyDescent="0.2">
      <c r="Y675" s="234"/>
      <c r="AA675" s="234"/>
      <c r="AB675" s="234"/>
    </row>
    <row r="676" spans="25:28" x14ac:dyDescent="0.2">
      <c r="Y676" s="234"/>
      <c r="AA676" s="234"/>
      <c r="AB676" s="234"/>
    </row>
    <row r="677" spans="25:28" x14ac:dyDescent="0.2">
      <c r="Y677" s="234"/>
      <c r="AA677" s="234"/>
      <c r="AB677" s="234"/>
    </row>
    <row r="678" spans="25:28" x14ac:dyDescent="0.2">
      <c r="Y678" s="234"/>
      <c r="AA678" s="234"/>
      <c r="AB678" s="234"/>
    </row>
    <row r="679" spans="25:28" x14ac:dyDescent="0.2">
      <c r="Y679" s="234"/>
      <c r="AA679" s="234"/>
      <c r="AB679" s="234"/>
    </row>
    <row r="680" spans="25:28" x14ac:dyDescent="0.2">
      <c r="Y680" s="234"/>
      <c r="AA680" s="234"/>
      <c r="AB680" s="234"/>
    </row>
    <row r="681" spans="25:28" x14ac:dyDescent="0.2">
      <c r="Y681" s="234"/>
      <c r="AA681" s="234"/>
      <c r="AB681" s="234"/>
    </row>
    <row r="682" spans="25:28" x14ac:dyDescent="0.2">
      <c r="Y682" s="234"/>
      <c r="AA682" s="234"/>
      <c r="AB682" s="234"/>
    </row>
    <row r="683" spans="25:28" x14ac:dyDescent="0.2">
      <c r="Y683" s="234"/>
      <c r="AA683" s="234"/>
      <c r="AB683" s="234"/>
    </row>
    <row r="684" spans="25:28" x14ac:dyDescent="0.2">
      <c r="Y684" s="234"/>
      <c r="AA684" s="234"/>
      <c r="AB684" s="234"/>
    </row>
    <row r="685" spans="25:28" x14ac:dyDescent="0.2">
      <c r="Y685" s="234"/>
      <c r="AA685" s="234"/>
      <c r="AB685" s="234"/>
    </row>
    <row r="686" spans="25:28" x14ac:dyDescent="0.2">
      <c r="Y686" s="234"/>
      <c r="AA686" s="234"/>
      <c r="AB686" s="234"/>
    </row>
    <row r="687" spans="25:28" x14ac:dyDescent="0.2">
      <c r="Y687" s="234"/>
      <c r="AA687" s="234"/>
      <c r="AB687" s="234"/>
    </row>
    <row r="688" spans="25:28" x14ac:dyDescent="0.2">
      <c r="Y688" s="234"/>
      <c r="AA688" s="234"/>
      <c r="AB688" s="234"/>
    </row>
    <row r="689" spans="25:28" x14ac:dyDescent="0.2">
      <c r="Y689" s="234"/>
      <c r="AA689" s="234"/>
      <c r="AB689" s="234"/>
    </row>
    <row r="690" spans="25:28" x14ac:dyDescent="0.2">
      <c r="Y690" s="234"/>
      <c r="AA690" s="234"/>
      <c r="AB690" s="234"/>
    </row>
    <row r="691" spans="25:28" x14ac:dyDescent="0.2">
      <c r="Y691" s="234"/>
      <c r="AA691" s="234"/>
      <c r="AB691" s="234"/>
    </row>
    <row r="692" spans="25:28" x14ac:dyDescent="0.2">
      <c r="Y692" s="234"/>
      <c r="AA692" s="234"/>
      <c r="AB692" s="234"/>
    </row>
    <row r="693" spans="25:28" x14ac:dyDescent="0.2">
      <c r="Y693" s="234"/>
      <c r="AA693" s="234"/>
      <c r="AB693" s="234"/>
    </row>
    <row r="694" spans="25:28" x14ac:dyDescent="0.2">
      <c r="Y694" s="234"/>
      <c r="AA694" s="234"/>
      <c r="AB694" s="234"/>
    </row>
    <row r="695" spans="25:28" x14ac:dyDescent="0.2">
      <c r="Y695" s="234"/>
      <c r="AA695" s="234"/>
      <c r="AB695" s="234"/>
    </row>
    <row r="696" spans="25:28" x14ac:dyDescent="0.2">
      <c r="Y696" s="234"/>
      <c r="AA696" s="234"/>
      <c r="AB696" s="234"/>
    </row>
    <row r="697" spans="25:28" x14ac:dyDescent="0.2">
      <c r="Y697" s="234"/>
      <c r="AA697" s="234"/>
      <c r="AB697" s="234"/>
    </row>
    <row r="698" spans="25:28" x14ac:dyDescent="0.2">
      <c r="Y698" s="234"/>
      <c r="AA698" s="234"/>
      <c r="AB698" s="234"/>
    </row>
    <row r="699" spans="25:28" x14ac:dyDescent="0.2">
      <c r="Y699" s="234"/>
      <c r="AA699" s="234"/>
      <c r="AB699" s="234"/>
    </row>
    <row r="700" spans="25:28" x14ac:dyDescent="0.2">
      <c r="Y700" s="234"/>
      <c r="AA700" s="234"/>
      <c r="AB700" s="234"/>
    </row>
    <row r="701" spans="25:28" x14ac:dyDescent="0.2">
      <c r="Y701" s="234"/>
      <c r="AA701" s="234"/>
      <c r="AB701" s="234"/>
    </row>
    <row r="702" spans="25:28" x14ac:dyDescent="0.2">
      <c r="Y702" s="234"/>
      <c r="AA702" s="234"/>
      <c r="AB702" s="234"/>
    </row>
    <row r="703" spans="25:28" x14ac:dyDescent="0.2">
      <c r="Y703" s="234"/>
      <c r="AA703" s="234"/>
      <c r="AB703" s="234"/>
    </row>
    <row r="704" spans="25:28" x14ac:dyDescent="0.2">
      <c r="Y704" s="234"/>
      <c r="AA704" s="234"/>
      <c r="AB704" s="234"/>
    </row>
    <row r="705" spans="25:28" x14ac:dyDescent="0.2">
      <c r="Y705" s="234"/>
      <c r="AA705" s="234"/>
      <c r="AB705" s="234"/>
    </row>
    <row r="706" spans="25:28" x14ac:dyDescent="0.2">
      <c r="Y706" s="234"/>
      <c r="AA706" s="234"/>
      <c r="AB706" s="234"/>
    </row>
    <row r="707" spans="25:28" x14ac:dyDescent="0.2">
      <c r="Y707" s="234"/>
      <c r="AA707" s="234"/>
      <c r="AB707" s="234"/>
    </row>
    <row r="708" spans="25:28" x14ac:dyDescent="0.2">
      <c r="Y708" s="234"/>
      <c r="AA708" s="234"/>
      <c r="AB708" s="234"/>
    </row>
    <row r="709" spans="25:28" x14ac:dyDescent="0.2">
      <c r="Y709" s="234"/>
      <c r="AA709" s="234"/>
      <c r="AB709" s="234"/>
    </row>
    <row r="710" spans="25:28" x14ac:dyDescent="0.2">
      <c r="Y710" s="234"/>
      <c r="AA710" s="234"/>
      <c r="AB710" s="234"/>
    </row>
    <row r="711" spans="25:28" x14ac:dyDescent="0.2">
      <c r="Y711" s="234"/>
      <c r="AA711" s="234"/>
      <c r="AB711" s="234"/>
    </row>
    <row r="712" spans="25:28" x14ac:dyDescent="0.2">
      <c r="Y712" s="234"/>
      <c r="AA712" s="234"/>
      <c r="AB712" s="234"/>
    </row>
    <row r="713" spans="25:28" x14ac:dyDescent="0.2">
      <c r="Y713" s="234"/>
      <c r="AA713" s="234"/>
      <c r="AB713" s="234"/>
    </row>
    <row r="714" spans="25:28" x14ac:dyDescent="0.2">
      <c r="Y714" s="234"/>
      <c r="AA714" s="234"/>
      <c r="AB714" s="234"/>
    </row>
    <row r="715" spans="25:28" x14ac:dyDescent="0.2">
      <c r="Y715" s="234"/>
      <c r="AA715" s="234"/>
      <c r="AB715" s="234"/>
    </row>
    <row r="716" spans="25:28" x14ac:dyDescent="0.2">
      <c r="Y716" s="234"/>
      <c r="AA716" s="234"/>
      <c r="AB716" s="234"/>
    </row>
    <row r="717" spans="25:28" x14ac:dyDescent="0.2">
      <c r="Y717" s="234"/>
      <c r="AA717" s="234"/>
      <c r="AB717" s="234"/>
    </row>
    <row r="718" spans="25:28" x14ac:dyDescent="0.2">
      <c r="Y718" s="234"/>
      <c r="AA718" s="234"/>
      <c r="AB718" s="234"/>
    </row>
    <row r="719" spans="25:28" x14ac:dyDescent="0.2">
      <c r="Y719" s="234"/>
      <c r="AA719" s="234"/>
      <c r="AB719" s="234"/>
    </row>
    <row r="720" spans="25:28" x14ac:dyDescent="0.2">
      <c r="Y720" s="234"/>
      <c r="AA720" s="234"/>
      <c r="AB720" s="234"/>
    </row>
    <row r="721" spans="25:28" x14ac:dyDescent="0.2">
      <c r="Y721" s="234"/>
      <c r="AA721" s="234"/>
      <c r="AB721" s="234"/>
    </row>
    <row r="722" spans="25:28" x14ac:dyDescent="0.2">
      <c r="Y722" s="234"/>
      <c r="AA722" s="234"/>
      <c r="AB722" s="234"/>
    </row>
    <row r="723" spans="25:28" x14ac:dyDescent="0.2">
      <c r="Y723" s="234"/>
      <c r="AA723" s="234"/>
      <c r="AB723" s="234"/>
    </row>
    <row r="724" spans="25:28" x14ac:dyDescent="0.2">
      <c r="Y724" s="234"/>
      <c r="AA724" s="234"/>
      <c r="AB724" s="234"/>
    </row>
    <row r="725" spans="25:28" x14ac:dyDescent="0.2">
      <c r="Y725" s="234"/>
      <c r="AA725" s="234"/>
      <c r="AB725" s="234"/>
    </row>
    <row r="726" spans="25:28" x14ac:dyDescent="0.2">
      <c r="Y726" s="234"/>
      <c r="AA726" s="234"/>
      <c r="AB726" s="234"/>
    </row>
    <row r="727" spans="25:28" x14ac:dyDescent="0.2">
      <c r="Y727" s="234"/>
      <c r="AA727" s="234"/>
      <c r="AB727" s="234"/>
    </row>
    <row r="728" spans="25:28" x14ac:dyDescent="0.2">
      <c r="Y728" s="234"/>
      <c r="AA728" s="234"/>
      <c r="AB728" s="234"/>
    </row>
    <row r="729" spans="25:28" x14ac:dyDescent="0.2">
      <c r="Y729" s="234"/>
      <c r="AA729" s="234"/>
      <c r="AB729" s="234"/>
    </row>
    <row r="730" spans="25:28" x14ac:dyDescent="0.2">
      <c r="Y730" s="234"/>
      <c r="AA730" s="234"/>
      <c r="AB730" s="234"/>
    </row>
    <row r="731" spans="25:28" x14ac:dyDescent="0.2">
      <c r="Y731" s="234"/>
      <c r="AA731" s="234"/>
      <c r="AB731" s="234"/>
    </row>
    <row r="732" spans="25:28" x14ac:dyDescent="0.2">
      <c r="Y732" s="234"/>
      <c r="AA732" s="234"/>
      <c r="AB732" s="234"/>
    </row>
    <row r="733" spans="25:28" x14ac:dyDescent="0.2">
      <c r="Y733" s="234"/>
      <c r="AA733" s="234"/>
      <c r="AB733" s="234"/>
    </row>
    <row r="734" spans="25:28" x14ac:dyDescent="0.2">
      <c r="Y734" s="234"/>
      <c r="AA734" s="234"/>
      <c r="AB734" s="234"/>
    </row>
    <row r="735" spans="25:28" x14ac:dyDescent="0.2">
      <c r="Y735" s="234"/>
      <c r="AA735" s="234"/>
      <c r="AB735" s="234"/>
    </row>
    <row r="736" spans="25:28" x14ac:dyDescent="0.2">
      <c r="Y736" s="234"/>
      <c r="AA736" s="234"/>
      <c r="AB736" s="234"/>
    </row>
    <row r="737" spans="25:28" x14ac:dyDescent="0.2">
      <c r="Y737" s="234"/>
      <c r="AA737" s="234"/>
      <c r="AB737" s="234"/>
    </row>
    <row r="738" spans="25:28" x14ac:dyDescent="0.2">
      <c r="Y738" s="234"/>
      <c r="AA738" s="234"/>
      <c r="AB738" s="234"/>
    </row>
    <row r="739" spans="25:28" x14ac:dyDescent="0.2">
      <c r="Y739" s="234"/>
      <c r="AA739" s="234"/>
      <c r="AB739" s="234"/>
    </row>
    <row r="740" spans="25:28" x14ac:dyDescent="0.2">
      <c r="Y740" s="234"/>
      <c r="AA740" s="234"/>
      <c r="AB740" s="234"/>
    </row>
    <row r="741" spans="25:28" x14ac:dyDescent="0.2">
      <c r="Y741" s="234"/>
      <c r="AA741" s="234"/>
      <c r="AB741" s="234"/>
    </row>
    <row r="742" spans="25:28" x14ac:dyDescent="0.2">
      <c r="Y742" s="234"/>
      <c r="AA742" s="234"/>
      <c r="AB742" s="234"/>
    </row>
    <row r="743" spans="25:28" x14ac:dyDescent="0.2">
      <c r="Y743" s="234"/>
      <c r="AA743" s="234"/>
      <c r="AB743" s="234"/>
    </row>
    <row r="744" spans="25:28" x14ac:dyDescent="0.2">
      <c r="Y744" s="234"/>
      <c r="AA744" s="234"/>
      <c r="AB744" s="234"/>
    </row>
    <row r="745" spans="25:28" x14ac:dyDescent="0.2">
      <c r="Y745" s="234"/>
      <c r="AA745" s="234"/>
      <c r="AB745" s="234"/>
    </row>
    <row r="746" spans="25:28" x14ac:dyDescent="0.2">
      <c r="Y746" s="234"/>
      <c r="AA746" s="234"/>
      <c r="AB746" s="234"/>
    </row>
    <row r="747" spans="25:28" x14ac:dyDescent="0.2">
      <c r="Y747" s="234"/>
      <c r="AA747" s="234"/>
      <c r="AB747" s="234"/>
    </row>
    <row r="748" spans="25:28" x14ac:dyDescent="0.2">
      <c r="Y748" s="234"/>
      <c r="AA748" s="234"/>
      <c r="AB748" s="234"/>
    </row>
    <row r="749" spans="25:28" x14ac:dyDescent="0.2">
      <c r="Y749" s="234"/>
      <c r="AA749" s="234"/>
      <c r="AB749" s="234"/>
    </row>
    <row r="750" spans="25:28" x14ac:dyDescent="0.2">
      <c r="Y750" s="234"/>
      <c r="AA750" s="234"/>
      <c r="AB750" s="234"/>
    </row>
    <row r="751" spans="25:28" x14ac:dyDescent="0.2">
      <c r="Y751" s="234"/>
      <c r="AA751" s="234"/>
      <c r="AB751" s="234"/>
    </row>
    <row r="752" spans="25:28" x14ac:dyDescent="0.2">
      <c r="Y752" s="234"/>
      <c r="AA752" s="234"/>
      <c r="AB752" s="234"/>
    </row>
    <row r="753" spans="25:28" x14ac:dyDescent="0.2">
      <c r="Y753" s="234"/>
      <c r="AA753" s="234"/>
      <c r="AB753" s="234"/>
    </row>
    <row r="754" spans="25:28" x14ac:dyDescent="0.2">
      <c r="Y754" s="234"/>
      <c r="AA754" s="234"/>
      <c r="AB754" s="234"/>
    </row>
    <row r="755" spans="25:28" x14ac:dyDescent="0.2">
      <c r="Y755" s="234"/>
      <c r="AA755" s="234"/>
      <c r="AB755" s="234"/>
    </row>
    <row r="756" spans="25:28" x14ac:dyDescent="0.2">
      <c r="Y756" s="234"/>
      <c r="AA756" s="234"/>
      <c r="AB756" s="234"/>
    </row>
    <row r="757" spans="25:28" x14ac:dyDescent="0.2">
      <c r="Y757" s="234"/>
      <c r="AA757" s="234"/>
      <c r="AB757" s="234"/>
    </row>
    <row r="758" spans="25:28" x14ac:dyDescent="0.2">
      <c r="Y758" s="234"/>
      <c r="AA758" s="234"/>
      <c r="AB758" s="234"/>
    </row>
    <row r="759" spans="25:28" x14ac:dyDescent="0.2">
      <c r="Y759" s="234"/>
      <c r="AA759" s="234"/>
      <c r="AB759" s="234"/>
    </row>
    <row r="760" spans="25:28" x14ac:dyDescent="0.2">
      <c r="Y760" s="234"/>
      <c r="AA760" s="234"/>
      <c r="AB760" s="234"/>
    </row>
    <row r="761" spans="25:28" x14ac:dyDescent="0.2">
      <c r="Y761" s="234"/>
      <c r="AA761" s="234"/>
      <c r="AB761" s="234"/>
    </row>
    <row r="762" spans="25:28" x14ac:dyDescent="0.2">
      <c r="Y762" s="234"/>
      <c r="AA762" s="234"/>
      <c r="AB762" s="234"/>
    </row>
    <row r="763" spans="25:28" x14ac:dyDescent="0.2">
      <c r="Y763" s="234"/>
      <c r="AA763" s="234"/>
      <c r="AB763" s="234"/>
    </row>
    <row r="764" spans="25:28" x14ac:dyDescent="0.2">
      <c r="Y764" s="234"/>
      <c r="AA764" s="234"/>
      <c r="AB764" s="234"/>
    </row>
    <row r="765" spans="25:28" x14ac:dyDescent="0.2">
      <c r="Y765" s="234"/>
      <c r="AA765" s="234"/>
      <c r="AB765" s="234"/>
    </row>
    <row r="766" spans="25:28" x14ac:dyDescent="0.2">
      <c r="Y766" s="234"/>
      <c r="AA766" s="234"/>
      <c r="AB766" s="234"/>
    </row>
    <row r="767" spans="25:28" x14ac:dyDescent="0.2">
      <c r="Y767" s="234"/>
      <c r="AA767" s="234"/>
      <c r="AB767" s="234"/>
    </row>
    <row r="768" spans="25:28" x14ac:dyDescent="0.2">
      <c r="Y768" s="234"/>
      <c r="AA768" s="234"/>
      <c r="AB768" s="234"/>
    </row>
    <row r="769" spans="25:28" x14ac:dyDescent="0.2">
      <c r="Y769" s="234"/>
      <c r="AA769" s="234"/>
      <c r="AB769" s="234"/>
    </row>
    <row r="770" spans="25:28" x14ac:dyDescent="0.2">
      <c r="Y770" s="234"/>
      <c r="AA770" s="234"/>
      <c r="AB770" s="234"/>
    </row>
    <row r="771" spans="25:28" x14ac:dyDescent="0.2">
      <c r="Y771" s="234"/>
      <c r="AA771" s="234"/>
      <c r="AB771" s="234"/>
    </row>
    <row r="772" spans="25:28" x14ac:dyDescent="0.2">
      <c r="Y772" s="234"/>
      <c r="AA772" s="234"/>
      <c r="AB772" s="234"/>
    </row>
    <row r="773" spans="25:28" x14ac:dyDescent="0.2">
      <c r="Y773" s="234"/>
      <c r="AA773" s="234"/>
      <c r="AB773" s="234"/>
    </row>
    <row r="774" spans="25:28" x14ac:dyDescent="0.2">
      <c r="Y774" s="234"/>
      <c r="AA774" s="234"/>
      <c r="AB774" s="234"/>
    </row>
    <row r="775" spans="25:28" x14ac:dyDescent="0.2">
      <c r="Y775" s="234"/>
      <c r="AA775" s="234"/>
      <c r="AB775" s="234"/>
    </row>
    <row r="776" spans="25:28" x14ac:dyDescent="0.2">
      <c r="Y776" s="234"/>
      <c r="AA776" s="234"/>
      <c r="AB776" s="234"/>
    </row>
    <row r="777" spans="25:28" x14ac:dyDescent="0.2">
      <c r="Y777" s="234"/>
      <c r="AA777" s="234"/>
      <c r="AB777" s="234"/>
    </row>
    <row r="778" spans="25:28" x14ac:dyDescent="0.2">
      <c r="Y778" s="234"/>
      <c r="AA778" s="234"/>
      <c r="AB778" s="234"/>
    </row>
    <row r="779" spans="25:28" x14ac:dyDescent="0.2">
      <c r="Y779" s="234"/>
      <c r="AA779" s="234"/>
      <c r="AB779" s="234"/>
    </row>
    <row r="780" spans="25:28" x14ac:dyDescent="0.2">
      <c r="Y780" s="234"/>
      <c r="AA780" s="234"/>
      <c r="AB780" s="234"/>
    </row>
    <row r="781" spans="25:28" x14ac:dyDescent="0.2">
      <c r="Y781" s="234"/>
      <c r="AA781" s="234"/>
      <c r="AB781" s="234"/>
    </row>
    <row r="782" spans="25:28" x14ac:dyDescent="0.2">
      <c r="Y782" s="234"/>
      <c r="AA782" s="234"/>
      <c r="AB782" s="234"/>
    </row>
    <row r="783" spans="25:28" x14ac:dyDescent="0.2">
      <c r="Y783" s="234"/>
      <c r="AA783" s="234"/>
      <c r="AB783" s="234"/>
    </row>
    <row r="784" spans="25:28" x14ac:dyDescent="0.2">
      <c r="Y784" s="234"/>
      <c r="AA784" s="234"/>
      <c r="AB784" s="234"/>
    </row>
    <row r="785" spans="25:28" x14ac:dyDescent="0.2">
      <c r="Y785" s="234"/>
      <c r="AA785" s="234"/>
      <c r="AB785" s="234"/>
    </row>
    <row r="786" spans="25:28" x14ac:dyDescent="0.2">
      <c r="Y786" s="234"/>
      <c r="AA786" s="234"/>
      <c r="AB786" s="234"/>
    </row>
    <row r="787" spans="25:28" x14ac:dyDescent="0.2">
      <c r="Y787" s="234"/>
      <c r="AA787" s="234"/>
      <c r="AB787" s="234"/>
    </row>
    <row r="788" spans="25:28" x14ac:dyDescent="0.2">
      <c r="Y788" s="234"/>
      <c r="AA788" s="234"/>
      <c r="AB788" s="234"/>
    </row>
    <row r="789" spans="25:28" x14ac:dyDescent="0.2">
      <c r="Y789" s="234"/>
      <c r="AA789" s="234"/>
      <c r="AB789" s="234"/>
    </row>
    <row r="790" spans="25:28" x14ac:dyDescent="0.2">
      <c r="Y790" s="234"/>
      <c r="AA790" s="234"/>
      <c r="AB790" s="234"/>
    </row>
    <row r="791" spans="25:28" x14ac:dyDescent="0.2">
      <c r="Y791" s="234"/>
      <c r="AA791" s="234"/>
      <c r="AB791" s="234"/>
    </row>
    <row r="792" spans="25:28" x14ac:dyDescent="0.2">
      <c r="Y792" s="234"/>
      <c r="AA792" s="234"/>
      <c r="AB792" s="234"/>
    </row>
    <row r="793" spans="25:28" x14ac:dyDescent="0.2">
      <c r="Y793" s="234"/>
      <c r="AA793" s="234"/>
      <c r="AB793" s="234"/>
    </row>
    <row r="794" spans="25:28" x14ac:dyDescent="0.2">
      <c r="Y794" s="234"/>
      <c r="AA794" s="234"/>
      <c r="AB794" s="234"/>
    </row>
    <row r="795" spans="25:28" x14ac:dyDescent="0.2">
      <c r="Y795" s="234"/>
      <c r="AA795" s="234"/>
      <c r="AB795" s="234"/>
    </row>
    <row r="796" spans="25:28" x14ac:dyDescent="0.2">
      <c r="Y796" s="234"/>
      <c r="AA796" s="234"/>
      <c r="AB796" s="234"/>
    </row>
    <row r="797" spans="25:28" x14ac:dyDescent="0.2">
      <c r="Y797" s="234"/>
      <c r="AA797" s="234"/>
      <c r="AB797" s="234"/>
    </row>
    <row r="798" spans="25:28" x14ac:dyDescent="0.2">
      <c r="Y798" s="234"/>
      <c r="AA798" s="234"/>
      <c r="AB798" s="234"/>
    </row>
    <row r="799" spans="25:28" x14ac:dyDescent="0.2">
      <c r="Y799" s="234"/>
      <c r="AA799" s="234"/>
      <c r="AB799" s="234"/>
    </row>
    <row r="800" spans="25:28" x14ac:dyDescent="0.2">
      <c r="Y800" s="234"/>
      <c r="AA800" s="234"/>
      <c r="AB800" s="234"/>
    </row>
    <row r="801" spans="25:28" x14ac:dyDescent="0.2">
      <c r="Y801" s="234"/>
      <c r="AA801" s="234"/>
      <c r="AB801" s="234"/>
    </row>
    <row r="802" spans="25:28" x14ac:dyDescent="0.2">
      <c r="Y802" s="234"/>
      <c r="AA802" s="234"/>
      <c r="AB802" s="234"/>
    </row>
    <row r="803" spans="25:28" x14ac:dyDescent="0.2">
      <c r="Y803" s="234"/>
      <c r="AA803" s="234"/>
      <c r="AB803" s="234"/>
    </row>
    <row r="804" spans="25:28" x14ac:dyDescent="0.2">
      <c r="Y804" s="234"/>
      <c r="AA804" s="234"/>
      <c r="AB804" s="234"/>
    </row>
    <row r="805" spans="25:28" x14ac:dyDescent="0.2">
      <c r="Y805" s="234"/>
      <c r="AA805" s="234"/>
      <c r="AB805" s="234"/>
    </row>
    <row r="806" spans="25:28" x14ac:dyDescent="0.2">
      <c r="Y806" s="234"/>
      <c r="AA806" s="234"/>
      <c r="AB806" s="234"/>
    </row>
    <row r="807" spans="25:28" x14ac:dyDescent="0.2">
      <c r="Y807" s="234"/>
      <c r="AA807" s="234"/>
      <c r="AB807" s="234"/>
    </row>
    <row r="808" spans="25:28" x14ac:dyDescent="0.2">
      <c r="Y808" s="234"/>
      <c r="AA808" s="234"/>
      <c r="AB808" s="234"/>
    </row>
    <row r="809" spans="25:28" x14ac:dyDescent="0.2">
      <c r="Y809" s="234"/>
      <c r="AA809" s="234"/>
      <c r="AB809" s="234"/>
    </row>
    <row r="810" spans="25:28" x14ac:dyDescent="0.2">
      <c r="Y810" s="234"/>
      <c r="AA810" s="234"/>
      <c r="AB810" s="234"/>
    </row>
    <row r="811" spans="25:28" x14ac:dyDescent="0.2">
      <c r="Y811" s="234"/>
      <c r="AA811" s="234"/>
      <c r="AB811" s="234"/>
    </row>
    <row r="812" spans="25:28" x14ac:dyDescent="0.2">
      <c r="Y812" s="234"/>
      <c r="AA812" s="234"/>
      <c r="AB812" s="234"/>
    </row>
    <row r="813" spans="25:28" x14ac:dyDescent="0.2">
      <c r="Y813" s="234"/>
      <c r="AA813" s="234"/>
      <c r="AB813" s="234"/>
    </row>
    <row r="814" spans="25:28" x14ac:dyDescent="0.2">
      <c r="Y814" s="234"/>
      <c r="AA814" s="234"/>
      <c r="AB814" s="234"/>
    </row>
    <row r="815" spans="25:28" x14ac:dyDescent="0.2">
      <c r="Y815" s="234"/>
      <c r="AA815" s="234"/>
      <c r="AB815" s="234"/>
    </row>
    <row r="816" spans="25:28" x14ac:dyDescent="0.2">
      <c r="Y816" s="234"/>
      <c r="AA816" s="234"/>
      <c r="AB816" s="234"/>
    </row>
    <row r="817" spans="25:28" x14ac:dyDescent="0.2">
      <c r="Y817" s="234"/>
      <c r="AA817" s="234"/>
      <c r="AB817" s="234"/>
    </row>
    <row r="818" spans="25:28" x14ac:dyDescent="0.2">
      <c r="Y818" s="234"/>
      <c r="AA818" s="234"/>
      <c r="AB818" s="234"/>
    </row>
    <row r="819" spans="25:28" x14ac:dyDescent="0.2">
      <c r="Y819" s="234"/>
      <c r="AA819" s="234"/>
      <c r="AB819" s="234"/>
    </row>
    <row r="820" spans="25:28" x14ac:dyDescent="0.2">
      <c r="Y820" s="234"/>
      <c r="AA820" s="234"/>
      <c r="AB820" s="234"/>
    </row>
    <row r="821" spans="25:28" x14ac:dyDescent="0.2">
      <c r="Y821" s="234"/>
      <c r="AA821" s="234"/>
      <c r="AB821" s="234"/>
    </row>
    <row r="822" spans="25:28" x14ac:dyDescent="0.2">
      <c r="Y822" s="234"/>
      <c r="AA822" s="234"/>
      <c r="AB822" s="234"/>
    </row>
    <row r="823" spans="25:28" x14ac:dyDescent="0.2">
      <c r="Y823" s="234"/>
      <c r="AA823" s="234"/>
      <c r="AB823" s="234"/>
    </row>
    <row r="824" spans="25:28" x14ac:dyDescent="0.2">
      <c r="Y824" s="234"/>
      <c r="AA824" s="234"/>
      <c r="AB824" s="234"/>
    </row>
    <row r="825" spans="25:28" x14ac:dyDescent="0.2">
      <c r="Y825" s="234"/>
      <c r="AA825" s="234"/>
      <c r="AB825" s="234"/>
    </row>
    <row r="826" spans="25:28" x14ac:dyDescent="0.2">
      <c r="Y826" s="234"/>
      <c r="AA826" s="234"/>
      <c r="AB826" s="234"/>
    </row>
    <row r="827" spans="25:28" x14ac:dyDescent="0.2">
      <c r="Y827" s="234"/>
      <c r="AA827" s="234"/>
      <c r="AB827" s="234"/>
    </row>
    <row r="828" spans="25:28" x14ac:dyDescent="0.2">
      <c r="Y828" s="234"/>
      <c r="AA828" s="234"/>
      <c r="AB828" s="234"/>
    </row>
    <row r="829" spans="25:28" x14ac:dyDescent="0.2">
      <c r="Y829" s="234"/>
      <c r="AA829" s="234"/>
      <c r="AB829" s="234"/>
    </row>
    <row r="830" spans="25:28" x14ac:dyDescent="0.2">
      <c r="Y830" s="234"/>
      <c r="AA830" s="234"/>
      <c r="AB830" s="234"/>
    </row>
    <row r="831" spans="25:28" x14ac:dyDescent="0.2">
      <c r="Y831" s="234"/>
      <c r="AA831" s="234"/>
      <c r="AB831" s="234"/>
    </row>
    <row r="832" spans="25:28" x14ac:dyDescent="0.2">
      <c r="Y832" s="234"/>
      <c r="AA832" s="234"/>
      <c r="AB832" s="234"/>
    </row>
    <row r="833" spans="25:28" x14ac:dyDescent="0.2">
      <c r="Y833" s="234"/>
      <c r="AA833" s="234"/>
      <c r="AB833" s="234"/>
    </row>
    <row r="834" spans="25:28" x14ac:dyDescent="0.2">
      <c r="Y834" s="234"/>
      <c r="AA834" s="234"/>
      <c r="AB834" s="234"/>
    </row>
    <row r="835" spans="25:28" x14ac:dyDescent="0.2">
      <c r="Y835" s="234"/>
      <c r="AA835" s="234"/>
      <c r="AB835" s="234"/>
    </row>
    <row r="836" spans="25:28" x14ac:dyDescent="0.2">
      <c r="Y836" s="234"/>
      <c r="AA836" s="234"/>
      <c r="AB836" s="234"/>
    </row>
    <row r="837" spans="25:28" x14ac:dyDescent="0.2">
      <c r="Y837" s="234"/>
      <c r="AA837" s="234"/>
      <c r="AB837" s="234"/>
    </row>
    <row r="838" spans="25:28" x14ac:dyDescent="0.2">
      <c r="Y838" s="234"/>
      <c r="AA838" s="234"/>
      <c r="AB838" s="234"/>
    </row>
    <row r="839" spans="25:28" x14ac:dyDescent="0.2">
      <c r="Y839" s="234"/>
      <c r="AA839" s="234"/>
      <c r="AB839" s="234"/>
    </row>
    <row r="840" spans="25:28" x14ac:dyDescent="0.2">
      <c r="Y840" s="234"/>
      <c r="AA840" s="234"/>
      <c r="AB840" s="234"/>
    </row>
    <row r="841" spans="25:28" x14ac:dyDescent="0.2">
      <c r="Y841" s="234"/>
      <c r="AA841" s="234"/>
      <c r="AB841" s="234"/>
    </row>
    <row r="842" spans="25:28" x14ac:dyDescent="0.2">
      <c r="Y842" s="234"/>
      <c r="AA842" s="234"/>
      <c r="AB842" s="234"/>
    </row>
    <row r="843" spans="25:28" x14ac:dyDescent="0.2">
      <c r="Y843" s="234"/>
      <c r="AA843" s="234"/>
      <c r="AB843" s="234"/>
    </row>
    <row r="844" spans="25:28" x14ac:dyDescent="0.2">
      <c r="Y844" s="234"/>
      <c r="AA844" s="234"/>
      <c r="AB844" s="234"/>
    </row>
    <row r="845" spans="25:28" x14ac:dyDescent="0.2">
      <c r="Y845" s="234"/>
      <c r="AA845" s="234"/>
      <c r="AB845" s="234"/>
    </row>
    <row r="846" spans="25:28" x14ac:dyDescent="0.2">
      <c r="Y846" s="234"/>
      <c r="AA846" s="234"/>
      <c r="AB846" s="234"/>
    </row>
    <row r="847" spans="25:28" x14ac:dyDescent="0.2">
      <c r="Y847" s="234"/>
      <c r="AA847" s="234"/>
      <c r="AB847" s="234"/>
    </row>
    <row r="848" spans="25:28" x14ac:dyDescent="0.2">
      <c r="Y848" s="234"/>
      <c r="AA848" s="234"/>
      <c r="AB848" s="234"/>
    </row>
    <row r="849" spans="25:28" x14ac:dyDescent="0.2">
      <c r="Y849" s="234"/>
      <c r="AA849" s="234"/>
      <c r="AB849" s="234"/>
    </row>
    <row r="850" spans="25:28" x14ac:dyDescent="0.2">
      <c r="Y850" s="234"/>
      <c r="AA850" s="234"/>
      <c r="AB850" s="234"/>
    </row>
    <row r="851" spans="25:28" x14ac:dyDescent="0.2">
      <c r="Y851" s="234"/>
      <c r="AA851" s="234"/>
      <c r="AB851" s="234"/>
    </row>
    <row r="852" spans="25:28" x14ac:dyDescent="0.2">
      <c r="Y852" s="234"/>
      <c r="AA852" s="234"/>
      <c r="AB852" s="234"/>
    </row>
    <row r="853" spans="25:28" x14ac:dyDescent="0.2">
      <c r="Y853" s="234"/>
      <c r="AA853" s="234"/>
      <c r="AB853" s="234"/>
    </row>
    <row r="854" spans="25:28" x14ac:dyDescent="0.2">
      <c r="Y854" s="234"/>
      <c r="AA854" s="234"/>
      <c r="AB854" s="234"/>
    </row>
    <row r="855" spans="25:28" x14ac:dyDescent="0.2">
      <c r="Y855" s="234"/>
      <c r="AA855" s="234"/>
      <c r="AB855" s="234"/>
    </row>
    <row r="856" spans="25:28" x14ac:dyDescent="0.2">
      <c r="Y856" s="234"/>
      <c r="AA856" s="234"/>
      <c r="AB856" s="234"/>
    </row>
    <row r="857" spans="25:28" x14ac:dyDescent="0.2">
      <c r="Y857" s="234"/>
      <c r="AA857" s="234"/>
      <c r="AB857" s="234"/>
    </row>
    <row r="858" spans="25:28" x14ac:dyDescent="0.2">
      <c r="Y858" s="234"/>
      <c r="AA858" s="234"/>
      <c r="AB858" s="234"/>
    </row>
    <row r="859" spans="25:28" x14ac:dyDescent="0.2">
      <c r="Y859" s="234"/>
      <c r="AA859" s="234"/>
      <c r="AB859" s="234"/>
    </row>
    <row r="860" spans="25:28" x14ac:dyDescent="0.2">
      <c r="Y860" s="234"/>
      <c r="AA860" s="234"/>
      <c r="AB860" s="234"/>
    </row>
    <row r="861" spans="25:28" x14ac:dyDescent="0.2">
      <c r="Y861" s="234"/>
      <c r="AA861" s="234"/>
      <c r="AB861" s="234"/>
    </row>
    <row r="862" spans="25:28" x14ac:dyDescent="0.2">
      <c r="Y862" s="234"/>
      <c r="AA862" s="234"/>
      <c r="AB862" s="234"/>
    </row>
    <row r="863" spans="25:28" x14ac:dyDescent="0.2">
      <c r="Y863" s="234"/>
      <c r="AA863" s="234"/>
      <c r="AB863" s="234"/>
    </row>
    <row r="864" spans="25:28" x14ac:dyDescent="0.2">
      <c r="Y864" s="234"/>
      <c r="AA864" s="234"/>
      <c r="AB864" s="234"/>
    </row>
    <row r="865" spans="25:28" x14ac:dyDescent="0.2">
      <c r="Y865" s="234"/>
      <c r="AA865" s="234"/>
      <c r="AB865" s="234"/>
    </row>
    <row r="866" spans="25:28" x14ac:dyDescent="0.2">
      <c r="Y866" s="234"/>
      <c r="AA866" s="234"/>
      <c r="AB866" s="234"/>
    </row>
    <row r="867" spans="25:28" x14ac:dyDescent="0.2">
      <c r="Y867" s="234"/>
      <c r="AA867" s="234"/>
      <c r="AB867" s="234"/>
    </row>
    <row r="868" spans="25:28" x14ac:dyDescent="0.2">
      <c r="Y868" s="234"/>
      <c r="AA868" s="234"/>
      <c r="AB868" s="234"/>
    </row>
    <row r="869" spans="25:28" x14ac:dyDescent="0.2">
      <c r="Y869" s="234"/>
      <c r="AA869" s="234"/>
      <c r="AB869" s="234"/>
    </row>
    <row r="870" spans="25:28" x14ac:dyDescent="0.2">
      <c r="Y870" s="234"/>
      <c r="AA870" s="234"/>
      <c r="AB870" s="234"/>
    </row>
    <row r="871" spans="25:28" x14ac:dyDescent="0.2">
      <c r="Y871" s="234"/>
      <c r="AA871" s="234"/>
      <c r="AB871" s="234"/>
    </row>
    <row r="872" spans="25:28" x14ac:dyDescent="0.2">
      <c r="Y872" s="234"/>
      <c r="AA872" s="234"/>
      <c r="AB872" s="234"/>
    </row>
    <row r="873" spans="25:28" x14ac:dyDescent="0.2">
      <c r="Y873" s="234"/>
      <c r="AA873" s="234"/>
      <c r="AB873" s="234"/>
    </row>
    <row r="874" spans="25:28" x14ac:dyDescent="0.2">
      <c r="Y874" s="234"/>
      <c r="AA874" s="234"/>
      <c r="AB874" s="234"/>
    </row>
    <row r="875" spans="25:28" x14ac:dyDescent="0.2">
      <c r="Y875" s="234"/>
      <c r="AA875" s="234"/>
      <c r="AB875" s="234"/>
    </row>
    <row r="876" spans="25:28" x14ac:dyDescent="0.2">
      <c r="Y876" s="234"/>
      <c r="AA876" s="234"/>
      <c r="AB876" s="234"/>
    </row>
    <row r="877" spans="25:28" x14ac:dyDescent="0.2">
      <c r="Y877" s="234"/>
      <c r="AA877" s="234"/>
      <c r="AB877" s="234"/>
    </row>
    <row r="878" spans="25:28" x14ac:dyDescent="0.2">
      <c r="Y878" s="234"/>
      <c r="AA878" s="234"/>
      <c r="AB878" s="234"/>
    </row>
    <row r="879" spans="25:28" x14ac:dyDescent="0.2">
      <c r="Y879" s="234"/>
      <c r="AA879" s="234"/>
      <c r="AB879" s="234"/>
    </row>
    <row r="880" spans="25:28" x14ac:dyDescent="0.2">
      <c r="Y880" s="234"/>
      <c r="AA880" s="234"/>
      <c r="AB880" s="234"/>
    </row>
    <row r="881" spans="25:28" x14ac:dyDescent="0.2">
      <c r="Y881" s="234"/>
      <c r="AA881" s="234"/>
      <c r="AB881" s="234"/>
    </row>
    <row r="882" spans="25:28" x14ac:dyDescent="0.2">
      <c r="Y882" s="234"/>
      <c r="AA882" s="234"/>
      <c r="AB882" s="234"/>
    </row>
    <row r="883" spans="25:28" x14ac:dyDescent="0.2">
      <c r="Y883" s="234"/>
      <c r="AA883" s="234"/>
      <c r="AB883" s="234"/>
    </row>
    <row r="884" spans="25:28" x14ac:dyDescent="0.2">
      <c r="Y884" s="234"/>
      <c r="AA884" s="234"/>
      <c r="AB884" s="234"/>
    </row>
    <row r="885" spans="25:28" x14ac:dyDescent="0.2">
      <c r="Y885" s="234"/>
      <c r="AA885" s="234"/>
      <c r="AB885" s="234"/>
    </row>
    <row r="886" spans="25:28" x14ac:dyDescent="0.2">
      <c r="Y886" s="234"/>
      <c r="AA886" s="234"/>
      <c r="AB886" s="234"/>
    </row>
    <row r="887" spans="25:28" x14ac:dyDescent="0.2">
      <c r="Y887" s="234"/>
      <c r="AA887" s="234"/>
      <c r="AB887" s="234"/>
    </row>
    <row r="888" spans="25:28" x14ac:dyDescent="0.2">
      <c r="Y888" s="234"/>
      <c r="AA888" s="234"/>
      <c r="AB888" s="234"/>
    </row>
    <row r="889" spans="25:28" x14ac:dyDescent="0.2">
      <c r="Y889" s="234"/>
      <c r="AA889" s="234"/>
      <c r="AB889" s="234"/>
    </row>
    <row r="890" spans="25:28" x14ac:dyDescent="0.2">
      <c r="Y890" s="234"/>
      <c r="AA890" s="234"/>
      <c r="AB890" s="234"/>
    </row>
    <row r="891" spans="25:28" x14ac:dyDescent="0.2">
      <c r="Y891" s="234"/>
      <c r="AA891" s="234"/>
      <c r="AB891" s="234"/>
    </row>
    <row r="892" spans="25:28" x14ac:dyDescent="0.2">
      <c r="Y892" s="234"/>
      <c r="AA892" s="234"/>
      <c r="AB892" s="234"/>
    </row>
    <row r="893" spans="25:28" x14ac:dyDescent="0.2">
      <c r="Y893" s="234"/>
      <c r="AA893" s="234"/>
      <c r="AB893" s="234"/>
    </row>
    <row r="894" spans="25:28" x14ac:dyDescent="0.2">
      <c r="Y894" s="234"/>
      <c r="AA894" s="234"/>
      <c r="AB894" s="234"/>
    </row>
    <row r="895" spans="25:28" x14ac:dyDescent="0.2">
      <c r="Y895" s="234"/>
      <c r="AA895" s="234"/>
      <c r="AB895" s="234"/>
    </row>
    <row r="896" spans="25:28" x14ac:dyDescent="0.2">
      <c r="Y896" s="234"/>
      <c r="AA896" s="234"/>
      <c r="AB896" s="234"/>
    </row>
    <row r="897" spans="25:28" x14ac:dyDescent="0.2">
      <c r="Y897" s="234"/>
      <c r="AA897" s="234"/>
      <c r="AB897" s="234"/>
    </row>
    <row r="898" spans="25:28" x14ac:dyDescent="0.2">
      <c r="Y898" s="234"/>
      <c r="AA898" s="234"/>
      <c r="AB898" s="234"/>
    </row>
    <row r="899" spans="25:28" x14ac:dyDescent="0.2">
      <c r="Y899" s="234"/>
      <c r="AA899" s="234"/>
      <c r="AB899" s="234"/>
    </row>
    <row r="900" spans="25:28" x14ac:dyDescent="0.2">
      <c r="Y900" s="234"/>
      <c r="AA900" s="234"/>
      <c r="AB900" s="234"/>
    </row>
    <row r="901" spans="25:28" x14ac:dyDescent="0.2">
      <c r="Y901" s="234"/>
      <c r="AA901" s="234"/>
      <c r="AB901" s="234"/>
    </row>
    <row r="902" spans="25:28" x14ac:dyDescent="0.2">
      <c r="Y902" s="234"/>
      <c r="AA902" s="234"/>
      <c r="AB902" s="234"/>
    </row>
    <row r="903" spans="25:28" x14ac:dyDescent="0.2">
      <c r="Y903" s="234"/>
      <c r="AA903" s="234"/>
      <c r="AB903" s="234"/>
    </row>
    <row r="904" spans="25:28" x14ac:dyDescent="0.2">
      <c r="Y904" s="234"/>
      <c r="AA904" s="234"/>
      <c r="AB904" s="234"/>
    </row>
    <row r="905" spans="25:28" x14ac:dyDescent="0.2">
      <c r="Y905" s="234"/>
      <c r="AA905" s="234"/>
      <c r="AB905" s="234"/>
    </row>
    <row r="906" spans="25:28" x14ac:dyDescent="0.2">
      <c r="Y906" s="234"/>
      <c r="AA906" s="234"/>
      <c r="AB906" s="234"/>
    </row>
    <row r="907" spans="25:28" x14ac:dyDescent="0.2">
      <c r="Y907" s="234"/>
      <c r="AA907" s="234"/>
      <c r="AB907" s="234"/>
    </row>
    <row r="908" spans="25:28" x14ac:dyDescent="0.2">
      <c r="Y908" s="234"/>
      <c r="AA908" s="234"/>
      <c r="AB908" s="234"/>
    </row>
    <row r="909" spans="25:28" x14ac:dyDescent="0.2">
      <c r="Y909" s="234"/>
      <c r="AA909" s="234"/>
      <c r="AB909" s="234"/>
    </row>
    <row r="910" spans="25:28" x14ac:dyDescent="0.2">
      <c r="Y910" s="234"/>
      <c r="AA910" s="234"/>
      <c r="AB910" s="234"/>
    </row>
    <row r="911" spans="25:28" x14ac:dyDescent="0.2">
      <c r="Y911" s="234"/>
      <c r="AA911" s="234"/>
      <c r="AB911" s="234"/>
    </row>
    <row r="912" spans="25:28" x14ac:dyDescent="0.2">
      <c r="Y912" s="234"/>
      <c r="AA912" s="234"/>
      <c r="AB912" s="234"/>
    </row>
    <row r="913" spans="25:28" x14ac:dyDescent="0.2">
      <c r="Y913" s="234"/>
      <c r="AA913" s="234"/>
      <c r="AB913" s="234"/>
    </row>
    <row r="914" spans="25:28" x14ac:dyDescent="0.2">
      <c r="Y914" s="234"/>
      <c r="AA914" s="234"/>
      <c r="AB914" s="234"/>
    </row>
    <row r="915" spans="25:28" x14ac:dyDescent="0.2">
      <c r="Y915" s="234"/>
      <c r="AA915" s="234"/>
      <c r="AB915" s="234"/>
    </row>
    <row r="916" spans="25:28" x14ac:dyDescent="0.2">
      <c r="Y916" s="234"/>
      <c r="AA916" s="234"/>
      <c r="AB916" s="234"/>
    </row>
    <row r="917" spans="25:28" x14ac:dyDescent="0.2">
      <c r="Y917" s="234"/>
      <c r="AA917" s="234"/>
      <c r="AB917" s="234"/>
    </row>
    <row r="918" spans="25:28" x14ac:dyDescent="0.2">
      <c r="Y918" s="234"/>
      <c r="AA918" s="234"/>
      <c r="AB918" s="234"/>
    </row>
    <row r="919" spans="25:28" x14ac:dyDescent="0.2">
      <c r="Y919" s="234"/>
      <c r="AA919" s="234"/>
      <c r="AB919" s="234"/>
    </row>
    <row r="920" spans="25:28" x14ac:dyDescent="0.2">
      <c r="Y920" s="234"/>
      <c r="AA920" s="234"/>
      <c r="AB920" s="234"/>
    </row>
    <row r="921" spans="25:28" x14ac:dyDescent="0.2">
      <c r="Y921" s="234"/>
      <c r="AA921" s="234"/>
      <c r="AB921" s="234"/>
    </row>
    <row r="922" spans="25:28" x14ac:dyDescent="0.2">
      <c r="Y922" s="234"/>
      <c r="AA922" s="234"/>
      <c r="AB922" s="234"/>
    </row>
    <row r="923" spans="25:28" x14ac:dyDescent="0.2">
      <c r="Y923" s="234"/>
      <c r="AA923" s="234"/>
      <c r="AB923" s="234"/>
    </row>
    <row r="924" spans="25:28" x14ac:dyDescent="0.2">
      <c r="Y924" s="234"/>
      <c r="AA924" s="234"/>
      <c r="AB924" s="234"/>
    </row>
    <row r="925" spans="25:28" x14ac:dyDescent="0.2">
      <c r="Y925" s="234"/>
      <c r="AA925" s="234"/>
      <c r="AB925" s="234"/>
    </row>
    <row r="926" spans="25:28" x14ac:dyDescent="0.2">
      <c r="Y926" s="234"/>
      <c r="AA926" s="234"/>
      <c r="AB926" s="234"/>
    </row>
    <row r="927" spans="25:28" x14ac:dyDescent="0.2">
      <c r="Y927" s="234"/>
      <c r="AA927" s="234"/>
      <c r="AB927" s="234"/>
    </row>
    <row r="928" spans="25:28" x14ac:dyDescent="0.2">
      <c r="Y928" s="234"/>
      <c r="AA928" s="234"/>
      <c r="AB928" s="234"/>
    </row>
    <row r="929" spans="25:28" x14ac:dyDescent="0.2">
      <c r="Y929" s="234"/>
      <c r="AA929" s="234"/>
      <c r="AB929" s="234"/>
    </row>
    <row r="930" spans="25:28" x14ac:dyDescent="0.2">
      <c r="Y930" s="234"/>
      <c r="AA930" s="234"/>
      <c r="AB930" s="234"/>
    </row>
    <row r="931" spans="25:28" x14ac:dyDescent="0.2">
      <c r="Y931" s="234"/>
      <c r="AA931" s="234"/>
      <c r="AB931" s="234"/>
    </row>
    <row r="932" spans="25:28" x14ac:dyDescent="0.2">
      <c r="Y932" s="234"/>
      <c r="AA932" s="234"/>
      <c r="AB932" s="234"/>
    </row>
    <row r="933" spans="25:28" x14ac:dyDescent="0.2">
      <c r="Y933" s="234"/>
      <c r="AA933" s="234"/>
      <c r="AB933" s="234"/>
    </row>
    <row r="934" spans="25:28" x14ac:dyDescent="0.2">
      <c r="Y934" s="234"/>
      <c r="AA934" s="234"/>
      <c r="AB934" s="234"/>
    </row>
    <row r="935" spans="25:28" x14ac:dyDescent="0.2">
      <c r="Y935" s="234"/>
      <c r="AA935" s="234"/>
      <c r="AB935" s="234"/>
    </row>
    <row r="936" spans="25:28" x14ac:dyDescent="0.2">
      <c r="Y936" s="234"/>
      <c r="AA936" s="234"/>
      <c r="AB936" s="234"/>
    </row>
    <row r="937" spans="25:28" x14ac:dyDescent="0.2">
      <c r="Y937" s="234"/>
      <c r="AA937" s="234"/>
      <c r="AB937" s="234"/>
    </row>
    <row r="938" spans="25:28" x14ac:dyDescent="0.2">
      <c r="Y938" s="234"/>
      <c r="AA938" s="234"/>
      <c r="AB938" s="234"/>
    </row>
    <row r="939" spans="25:28" x14ac:dyDescent="0.2">
      <c r="Y939" s="234"/>
      <c r="AA939" s="234"/>
      <c r="AB939" s="234"/>
    </row>
    <row r="940" spans="25:28" x14ac:dyDescent="0.2">
      <c r="Y940" s="234"/>
      <c r="AA940" s="234"/>
      <c r="AB940" s="234"/>
    </row>
    <row r="941" spans="25:28" x14ac:dyDescent="0.2">
      <c r="Y941" s="234"/>
      <c r="AA941" s="234"/>
      <c r="AB941" s="234"/>
    </row>
    <row r="942" spans="25:28" x14ac:dyDescent="0.2">
      <c r="Y942" s="234"/>
      <c r="AA942" s="234"/>
      <c r="AB942" s="234"/>
    </row>
    <row r="943" spans="25:28" x14ac:dyDescent="0.2">
      <c r="Y943" s="234"/>
      <c r="AA943" s="234"/>
      <c r="AB943" s="234"/>
    </row>
    <row r="944" spans="25:28" x14ac:dyDescent="0.2">
      <c r="Y944" s="234"/>
      <c r="AA944" s="234"/>
      <c r="AB944" s="234"/>
    </row>
    <row r="945" spans="25:28" x14ac:dyDescent="0.2">
      <c r="Y945" s="234"/>
      <c r="AA945" s="234"/>
      <c r="AB945" s="234"/>
    </row>
    <row r="946" spans="25:28" x14ac:dyDescent="0.2">
      <c r="Y946" s="234"/>
      <c r="AA946" s="234"/>
      <c r="AB946" s="234"/>
    </row>
    <row r="947" spans="25:28" x14ac:dyDescent="0.2">
      <c r="Y947" s="234"/>
      <c r="AA947" s="234"/>
      <c r="AB947" s="234"/>
    </row>
    <row r="948" spans="25:28" x14ac:dyDescent="0.2">
      <c r="Y948" s="234"/>
      <c r="AA948" s="234"/>
      <c r="AB948" s="234"/>
    </row>
    <row r="949" spans="25:28" x14ac:dyDescent="0.2">
      <c r="Y949" s="234"/>
      <c r="AA949" s="234"/>
      <c r="AB949" s="234"/>
    </row>
    <row r="950" spans="25:28" x14ac:dyDescent="0.2">
      <c r="Y950" s="234"/>
      <c r="AA950" s="234"/>
      <c r="AB950" s="234"/>
    </row>
    <row r="951" spans="25:28" x14ac:dyDescent="0.2">
      <c r="Y951" s="234"/>
      <c r="AA951" s="234"/>
      <c r="AB951" s="234"/>
    </row>
    <row r="952" spans="25:28" x14ac:dyDescent="0.2">
      <c r="Y952" s="234"/>
      <c r="AA952" s="234"/>
      <c r="AB952" s="234"/>
    </row>
    <row r="953" spans="25:28" x14ac:dyDescent="0.2">
      <c r="Y953" s="234"/>
      <c r="AA953" s="234"/>
      <c r="AB953" s="234"/>
    </row>
    <row r="954" spans="25:28" x14ac:dyDescent="0.2">
      <c r="Y954" s="234"/>
      <c r="AA954" s="234"/>
      <c r="AB954" s="234"/>
    </row>
    <row r="955" spans="25:28" x14ac:dyDescent="0.2">
      <c r="Y955" s="234"/>
      <c r="AA955" s="234"/>
      <c r="AB955" s="234"/>
    </row>
    <row r="956" spans="25:28" x14ac:dyDescent="0.2">
      <c r="Y956" s="234"/>
      <c r="AA956" s="234"/>
      <c r="AB956" s="234"/>
    </row>
    <row r="957" spans="25:28" x14ac:dyDescent="0.2">
      <c r="Y957" s="234"/>
      <c r="AA957" s="234"/>
      <c r="AB957" s="234"/>
    </row>
    <row r="958" spans="25:28" x14ac:dyDescent="0.2">
      <c r="Y958" s="234"/>
      <c r="AA958" s="234"/>
      <c r="AB958" s="234"/>
    </row>
    <row r="959" spans="25:28" x14ac:dyDescent="0.2">
      <c r="Y959" s="234"/>
      <c r="AA959" s="234"/>
      <c r="AB959" s="234"/>
    </row>
    <row r="960" spans="25:28" x14ac:dyDescent="0.2">
      <c r="Y960" s="234"/>
      <c r="AA960" s="234"/>
      <c r="AB960" s="234"/>
    </row>
    <row r="961" spans="25:28" x14ac:dyDescent="0.2">
      <c r="Y961" s="234"/>
      <c r="AA961" s="234"/>
      <c r="AB961" s="234"/>
    </row>
    <row r="962" spans="25:28" x14ac:dyDescent="0.2">
      <c r="Y962" s="234"/>
      <c r="AA962" s="234"/>
      <c r="AB962" s="234"/>
    </row>
    <row r="963" spans="25:28" x14ac:dyDescent="0.2">
      <c r="Y963" s="234"/>
      <c r="AA963" s="234"/>
      <c r="AB963" s="234"/>
    </row>
    <row r="964" spans="25:28" x14ac:dyDescent="0.2">
      <c r="Y964" s="234"/>
      <c r="AA964" s="234"/>
      <c r="AB964" s="234"/>
    </row>
    <row r="965" spans="25:28" x14ac:dyDescent="0.2">
      <c r="Y965" s="234"/>
      <c r="AA965" s="234"/>
      <c r="AB965" s="234"/>
    </row>
    <row r="966" spans="25:28" x14ac:dyDescent="0.2">
      <c r="Y966" s="234"/>
      <c r="AA966" s="234"/>
      <c r="AB966" s="234"/>
    </row>
    <row r="967" spans="25:28" x14ac:dyDescent="0.2">
      <c r="Y967" s="234"/>
      <c r="AA967" s="234"/>
      <c r="AB967" s="234"/>
    </row>
    <row r="968" spans="25:28" x14ac:dyDescent="0.2">
      <c r="Y968" s="234"/>
      <c r="AA968" s="234"/>
      <c r="AB968" s="234"/>
    </row>
    <row r="969" spans="25:28" x14ac:dyDescent="0.2">
      <c r="Y969" s="234"/>
      <c r="AA969" s="234"/>
      <c r="AB969" s="234"/>
    </row>
    <row r="970" spans="25:28" x14ac:dyDescent="0.2">
      <c r="Y970" s="234"/>
      <c r="AA970" s="234"/>
      <c r="AB970" s="234"/>
    </row>
    <row r="971" spans="25:28" x14ac:dyDescent="0.2">
      <c r="Y971" s="234"/>
      <c r="AA971" s="234"/>
      <c r="AB971" s="234"/>
    </row>
    <row r="972" spans="25:28" x14ac:dyDescent="0.2">
      <c r="Y972" s="234"/>
      <c r="AA972" s="234"/>
      <c r="AB972" s="234"/>
    </row>
    <row r="973" spans="25:28" x14ac:dyDescent="0.2">
      <c r="Y973" s="234"/>
      <c r="AA973" s="234"/>
      <c r="AB973" s="234"/>
    </row>
    <row r="974" spans="25:28" x14ac:dyDescent="0.2">
      <c r="Y974" s="234"/>
      <c r="AA974" s="234"/>
      <c r="AB974" s="234"/>
    </row>
    <row r="975" spans="25:28" x14ac:dyDescent="0.2">
      <c r="Y975" s="234"/>
      <c r="AA975" s="234"/>
      <c r="AB975" s="234"/>
    </row>
    <row r="976" spans="25:28" x14ac:dyDescent="0.2">
      <c r="Y976" s="234"/>
      <c r="AA976" s="234"/>
      <c r="AB976" s="234"/>
    </row>
    <row r="977" spans="25:28" x14ac:dyDescent="0.2">
      <c r="Y977" s="234"/>
      <c r="AA977" s="234"/>
      <c r="AB977" s="234"/>
    </row>
    <row r="978" spans="25:28" x14ac:dyDescent="0.2">
      <c r="Y978" s="234"/>
      <c r="AA978" s="234"/>
      <c r="AB978" s="234"/>
    </row>
    <row r="979" spans="25:28" x14ac:dyDescent="0.2">
      <c r="Y979" s="234"/>
      <c r="AA979" s="234"/>
      <c r="AB979" s="234"/>
    </row>
    <row r="980" spans="25:28" x14ac:dyDescent="0.2">
      <c r="Y980" s="234"/>
      <c r="AA980" s="234"/>
      <c r="AB980" s="234"/>
    </row>
    <row r="981" spans="25:28" x14ac:dyDescent="0.2">
      <c r="Y981" s="234"/>
      <c r="AA981" s="234"/>
      <c r="AB981" s="234"/>
    </row>
    <row r="982" spans="25:28" x14ac:dyDescent="0.2">
      <c r="Y982" s="234"/>
      <c r="AA982" s="234"/>
      <c r="AB982" s="234"/>
    </row>
    <row r="983" spans="25:28" x14ac:dyDescent="0.2">
      <c r="Y983" s="234"/>
      <c r="AA983" s="234"/>
      <c r="AB983" s="234"/>
    </row>
    <row r="984" spans="25:28" x14ac:dyDescent="0.2">
      <c r="Y984" s="234"/>
      <c r="AA984" s="234"/>
      <c r="AB984" s="234"/>
    </row>
    <row r="985" spans="25:28" x14ac:dyDescent="0.2">
      <c r="Y985" s="234"/>
      <c r="AA985" s="234"/>
      <c r="AB985" s="234"/>
    </row>
    <row r="986" spans="25:28" x14ac:dyDescent="0.2">
      <c r="Y986" s="234"/>
      <c r="AA986" s="234"/>
      <c r="AB986" s="234"/>
    </row>
    <row r="987" spans="25:28" x14ac:dyDescent="0.2">
      <c r="Y987" s="234"/>
      <c r="AA987" s="234"/>
      <c r="AB987" s="234"/>
    </row>
    <row r="988" spans="25:28" x14ac:dyDescent="0.2">
      <c r="Y988" s="234"/>
      <c r="AA988" s="234"/>
      <c r="AB988" s="234"/>
    </row>
    <row r="989" spans="25:28" x14ac:dyDescent="0.2">
      <c r="Y989" s="234"/>
      <c r="AA989" s="234"/>
      <c r="AB989" s="234"/>
    </row>
    <row r="990" spans="25:28" x14ac:dyDescent="0.2">
      <c r="Y990" s="234"/>
      <c r="AA990" s="234"/>
      <c r="AB990" s="234"/>
    </row>
    <row r="991" spans="25:28" x14ac:dyDescent="0.2">
      <c r="Y991" s="234"/>
      <c r="AA991" s="234"/>
      <c r="AB991" s="234"/>
    </row>
    <row r="992" spans="25:28" x14ac:dyDescent="0.2">
      <c r="Y992" s="234"/>
      <c r="AA992" s="234"/>
      <c r="AB992" s="234"/>
    </row>
    <row r="993" spans="25:28" x14ac:dyDescent="0.2">
      <c r="Y993" s="234"/>
      <c r="AA993" s="234"/>
      <c r="AB993" s="234"/>
    </row>
    <row r="994" spans="25:28" x14ac:dyDescent="0.2">
      <c r="Y994" s="234"/>
      <c r="AA994" s="234"/>
      <c r="AB994" s="234"/>
    </row>
    <row r="995" spans="25:28" x14ac:dyDescent="0.2">
      <c r="Y995" s="234"/>
      <c r="AA995" s="234"/>
      <c r="AB995" s="234"/>
    </row>
    <row r="996" spans="25:28" x14ac:dyDescent="0.2">
      <c r="Y996" s="234"/>
      <c r="AA996" s="234"/>
      <c r="AB996" s="234"/>
    </row>
    <row r="997" spans="25:28" x14ac:dyDescent="0.2">
      <c r="Y997" s="234"/>
      <c r="AA997" s="234"/>
      <c r="AB997" s="234"/>
    </row>
    <row r="998" spans="25:28" x14ac:dyDescent="0.2">
      <c r="Y998" s="234"/>
      <c r="AA998" s="234"/>
      <c r="AB998" s="234"/>
    </row>
    <row r="999" spans="25:28" x14ac:dyDescent="0.2">
      <c r="Y999" s="234"/>
      <c r="AA999" s="234"/>
      <c r="AB999" s="234"/>
    </row>
    <row r="1000" spans="25:28" x14ac:dyDescent="0.2">
      <c r="Y1000" s="234"/>
      <c r="AA1000" s="234"/>
      <c r="AB1000" s="234"/>
    </row>
    <row r="1001" spans="25:28" x14ac:dyDescent="0.2">
      <c r="Y1001" s="234"/>
      <c r="AA1001" s="234"/>
      <c r="AB1001" s="234"/>
    </row>
    <row r="1002" spans="25:28" x14ac:dyDescent="0.2">
      <c r="Y1002" s="234"/>
      <c r="AA1002" s="234"/>
      <c r="AB1002" s="234"/>
    </row>
    <row r="1003" spans="25:28" x14ac:dyDescent="0.2">
      <c r="Y1003" s="234"/>
      <c r="AA1003" s="234"/>
      <c r="AB1003" s="234"/>
    </row>
    <row r="1004" spans="25:28" x14ac:dyDescent="0.2">
      <c r="Y1004" s="234"/>
      <c r="AA1004" s="234"/>
      <c r="AB1004" s="234"/>
    </row>
    <row r="1005" spans="25:28" x14ac:dyDescent="0.2">
      <c r="Y1005" s="234"/>
      <c r="AA1005" s="234"/>
      <c r="AB1005" s="234"/>
    </row>
    <row r="1006" spans="25:28" x14ac:dyDescent="0.2">
      <c r="Y1006" s="234"/>
      <c r="AA1006" s="234"/>
      <c r="AB1006" s="234"/>
    </row>
    <row r="1007" spans="25:28" x14ac:dyDescent="0.2">
      <c r="Y1007" s="234"/>
      <c r="AA1007" s="234"/>
      <c r="AB1007" s="234"/>
    </row>
    <row r="1008" spans="25:28" x14ac:dyDescent="0.2">
      <c r="Y1008" s="234"/>
      <c r="AA1008" s="234"/>
      <c r="AB1008" s="234"/>
    </row>
    <row r="1009" spans="25:28" x14ac:dyDescent="0.2">
      <c r="Y1009" s="234"/>
      <c r="AA1009" s="234"/>
      <c r="AB1009" s="234"/>
    </row>
    <row r="1010" spans="25:28" x14ac:dyDescent="0.2">
      <c r="Y1010" s="234"/>
      <c r="AA1010" s="234"/>
      <c r="AB1010" s="234"/>
    </row>
    <row r="1011" spans="25:28" x14ac:dyDescent="0.2">
      <c r="Y1011" s="234"/>
      <c r="AA1011" s="234"/>
      <c r="AB1011" s="234"/>
    </row>
    <row r="1012" spans="25:28" x14ac:dyDescent="0.2">
      <c r="Y1012" s="234"/>
      <c r="AA1012" s="234"/>
      <c r="AB1012" s="234"/>
    </row>
    <row r="1013" spans="25:28" x14ac:dyDescent="0.2">
      <c r="Y1013" s="234"/>
      <c r="AA1013" s="234"/>
      <c r="AB1013" s="234"/>
    </row>
    <row r="1014" spans="25:28" x14ac:dyDescent="0.2">
      <c r="Y1014" s="234"/>
      <c r="AA1014" s="234"/>
      <c r="AB1014" s="234"/>
    </row>
    <row r="1015" spans="25:28" x14ac:dyDescent="0.2">
      <c r="Y1015" s="234"/>
      <c r="AA1015" s="234"/>
      <c r="AB1015" s="234"/>
    </row>
    <row r="1016" spans="25:28" x14ac:dyDescent="0.2">
      <c r="Y1016" s="234"/>
      <c r="AA1016" s="234"/>
      <c r="AB1016" s="234"/>
    </row>
    <row r="1017" spans="25:28" x14ac:dyDescent="0.2">
      <c r="Y1017" s="234"/>
      <c r="AA1017" s="234"/>
      <c r="AB1017" s="234"/>
    </row>
    <row r="1018" spans="25:28" x14ac:dyDescent="0.2">
      <c r="Y1018" s="234"/>
      <c r="AA1018" s="234"/>
      <c r="AB1018" s="234"/>
    </row>
    <row r="1019" spans="25:28" x14ac:dyDescent="0.2">
      <c r="Y1019" s="234"/>
      <c r="AA1019" s="234"/>
      <c r="AB1019" s="234"/>
    </row>
    <row r="1020" spans="25:28" x14ac:dyDescent="0.2">
      <c r="Y1020" s="234"/>
      <c r="AA1020" s="234"/>
      <c r="AB1020" s="234"/>
    </row>
    <row r="1021" spans="25:28" x14ac:dyDescent="0.2">
      <c r="Y1021" s="234"/>
      <c r="AA1021" s="234"/>
      <c r="AB1021" s="234"/>
    </row>
    <row r="1022" spans="25:28" x14ac:dyDescent="0.2">
      <c r="Y1022" s="234"/>
      <c r="AA1022" s="234"/>
      <c r="AB1022" s="234"/>
    </row>
    <row r="1023" spans="25:28" x14ac:dyDescent="0.2">
      <c r="Y1023" s="234"/>
      <c r="AA1023" s="234"/>
      <c r="AB1023" s="234"/>
    </row>
    <row r="1024" spans="25:28" x14ac:dyDescent="0.2">
      <c r="Y1024" s="234"/>
      <c r="AA1024" s="234"/>
      <c r="AB1024" s="234"/>
    </row>
    <row r="1025" spans="25:28" x14ac:dyDescent="0.2">
      <c r="Y1025" s="234"/>
      <c r="AA1025" s="234"/>
      <c r="AB1025" s="234"/>
    </row>
    <row r="1026" spans="25:28" x14ac:dyDescent="0.2">
      <c r="Y1026" s="234"/>
      <c r="AA1026" s="234"/>
      <c r="AB1026" s="234"/>
    </row>
    <row r="1027" spans="25:28" x14ac:dyDescent="0.2">
      <c r="Y1027" s="234"/>
      <c r="AA1027" s="234"/>
      <c r="AB1027" s="234"/>
    </row>
    <row r="1028" spans="25:28" x14ac:dyDescent="0.2">
      <c r="Y1028" s="234"/>
      <c r="AA1028" s="234"/>
      <c r="AB1028" s="234"/>
    </row>
    <row r="1029" spans="25:28" x14ac:dyDescent="0.2">
      <c r="Y1029" s="234"/>
      <c r="AA1029" s="234"/>
      <c r="AB1029" s="234"/>
    </row>
    <row r="1030" spans="25:28" x14ac:dyDescent="0.2">
      <c r="Y1030" s="234"/>
      <c r="AA1030" s="234"/>
      <c r="AB1030" s="234"/>
    </row>
    <row r="1031" spans="25:28" x14ac:dyDescent="0.2">
      <c r="Y1031" s="234"/>
      <c r="AA1031" s="234"/>
      <c r="AB1031" s="234"/>
    </row>
    <row r="1032" spans="25:28" x14ac:dyDescent="0.2">
      <c r="Y1032" s="234"/>
      <c r="AA1032" s="234"/>
      <c r="AB1032" s="234"/>
    </row>
    <row r="1033" spans="25:28" x14ac:dyDescent="0.2">
      <c r="Y1033" s="234"/>
      <c r="AA1033" s="234"/>
      <c r="AB1033" s="234"/>
    </row>
    <row r="1034" spans="25:28" x14ac:dyDescent="0.2">
      <c r="Y1034" s="234"/>
      <c r="AA1034" s="234"/>
      <c r="AB1034" s="234"/>
    </row>
    <row r="1035" spans="25:28" x14ac:dyDescent="0.2">
      <c r="Y1035" s="234"/>
      <c r="AA1035" s="234"/>
      <c r="AB1035" s="234"/>
    </row>
    <row r="1036" spans="25:28" x14ac:dyDescent="0.2">
      <c r="Y1036" s="234"/>
      <c r="AA1036" s="234"/>
      <c r="AB1036" s="234"/>
    </row>
    <row r="1037" spans="25:28" x14ac:dyDescent="0.2">
      <c r="Y1037" s="234"/>
      <c r="AA1037" s="234"/>
      <c r="AB1037" s="234"/>
    </row>
    <row r="1038" spans="25:28" x14ac:dyDescent="0.2">
      <c r="Y1038" s="234"/>
      <c r="AA1038" s="234"/>
      <c r="AB1038" s="234"/>
    </row>
    <row r="1039" spans="25:28" x14ac:dyDescent="0.2">
      <c r="Y1039" s="234"/>
      <c r="AA1039" s="234"/>
      <c r="AB1039" s="234"/>
    </row>
    <row r="1040" spans="25:28" x14ac:dyDescent="0.2">
      <c r="Y1040" s="234"/>
      <c r="AA1040" s="234"/>
      <c r="AB1040" s="234"/>
    </row>
    <row r="1041" spans="25:28" x14ac:dyDescent="0.2">
      <c r="Y1041" s="234"/>
      <c r="AA1041" s="234"/>
      <c r="AB1041" s="234"/>
    </row>
    <row r="1042" spans="25:28" x14ac:dyDescent="0.2">
      <c r="Y1042" s="234"/>
      <c r="AA1042" s="234"/>
      <c r="AB1042" s="234"/>
    </row>
    <row r="1043" spans="25:28" x14ac:dyDescent="0.2">
      <c r="Y1043" s="234"/>
      <c r="AA1043" s="234"/>
      <c r="AB1043" s="234"/>
    </row>
    <row r="1044" spans="25:28" x14ac:dyDescent="0.2">
      <c r="Y1044" s="234"/>
      <c r="AA1044" s="234"/>
      <c r="AB1044" s="234"/>
    </row>
    <row r="1045" spans="25:28" x14ac:dyDescent="0.2">
      <c r="Y1045" s="234"/>
      <c r="AA1045" s="234"/>
      <c r="AB1045" s="234"/>
    </row>
    <row r="1046" spans="25:28" x14ac:dyDescent="0.2">
      <c r="Y1046" s="234"/>
      <c r="AA1046" s="234"/>
      <c r="AB1046" s="234"/>
    </row>
    <row r="1047" spans="25:28" x14ac:dyDescent="0.2">
      <c r="Y1047" s="234"/>
      <c r="AA1047" s="234"/>
      <c r="AB1047" s="234"/>
    </row>
    <row r="1048" spans="25:28" x14ac:dyDescent="0.2">
      <c r="Y1048" s="234"/>
      <c r="AA1048" s="234"/>
      <c r="AB1048" s="234"/>
    </row>
    <row r="1049" spans="25:28" x14ac:dyDescent="0.2">
      <c r="Y1049" s="234"/>
      <c r="AA1049" s="234"/>
      <c r="AB1049" s="234"/>
    </row>
    <row r="1050" spans="25:28" x14ac:dyDescent="0.2">
      <c r="Y1050" s="234"/>
      <c r="AA1050" s="234"/>
      <c r="AB1050" s="234"/>
    </row>
    <row r="1051" spans="25:28" x14ac:dyDescent="0.2">
      <c r="Y1051" s="234"/>
      <c r="AA1051" s="234"/>
      <c r="AB1051" s="234"/>
    </row>
    <row r="1052" spans="25:28" x14ac:dyDescent="0.2">
      <c r="Y1052" s="234"/>
      <c r="AA1052" s="234"/>
      <c r="AB1052" s="234"/>
    </row>
    <row r="1053" spans="25:28" x14ac:dyDescent="0.2">
      <c r="Y1053" s="234"/>
      <c r="AA1053" s="234"/>
      <c r="AB1053" s="234"/>
    </row>
    <row r="1054" spans="25:28" x14ac:dyDescent="0.2">
      <c r="Y1054" s="234"/>
      <c r="AA1054" s="234"/>
      <c r="AB1054" s="234"/>
    </row>
    <row r="1055" spans="25:28" x14ac:dyDescent="0.2">
      <c r="Y1055" s="234"/>
      <c r="AA1055" s="234"/>
      <c r="AB1055" s="234"/>
    </row>
    <row r="1056" spans="25:28" x14ac:dyDescent="0.2">
      <c r="Y1056" s="234"/>
      <c r="AA1056" s="234"/>
      <c r="AB1056" s="234"/>
    </row>
    <row r="1057" spans="25:28" x14ac:dyDescent="0.2">
      <c r="Y1057" s="234"/>
      <c r="AA1057" s="234"/>
      <c r="AB1057" s="234"/>
    </row>
    <row r="1058" spans="25:28" x14ac:dyDescent="0.2">
      <c r="Y1058" s="234"/>
      <c r="AA1058" s="234"/>
      <c r="AB1058" s="234"/>
    </row>
    <row r="1059" spans="25:28" x14ac:dyDescent="0.2">
      <c r="Y1059" s="234"/>
      <c r="AA1059" s="234"/>
      <c r="AB1059" s="234"/>
    </row>
    <row r="1060" spans="25:28" x14ac:dyDescent="0.2">
      <c r="Y1060" s="234"/>
      <c r="AA1060" s="234"/>
      <c r="AB1060" s="234"/>
    </row>
    <row r="1061" spans="25:28" x14ac:dyDescent="0.2">
      <c r="Y1061" s="234"/>
      <c r="AA1061" s="234"/>
      <c r="AB1061" s="234"/>
    </row>
    <row r="1062" spans="25:28" x14ac:dyDescent="0.2">
      <c r="Y1062" s="234"/>
      <c r="AA1062" s="234"/>
      <c r="AB1062" s="234"/>
    </row>
    <row r="1063" spans="25:28" x14ac:dyDescent="0.2">
      <c r="Y1063" s="234"/>
      <c r="AA1063" s="234"/>
      <c r="AB1063" s="234"/>
    </row>
    <row r="1064" spans="25:28" x14ac:dyDescent="0.2">
      <c r="Y1064" s="234"/>
      <c r="AA1064" s="234"/>
      <c r="AB1064" s="234"/>
    </row>
    <row r="1065" spans="25:28" x14ac:dyDescent="0.2">
      <c r="Y1065" s="234"/>
      <c r="AA1065" s="234"/>
      <c r="AB1065" s="234"/>
    </row>
    <row r="1066" spans="25:28" x14ac:dyDescent="0.2">
      <c r="Y1066" s="234"/>
      <c r="AA1066" s="234"/>
      <c r="AB1066" s="234"/>
    </row>
    <row r="1067" spans="25:28" x14ac:dyDescent="0.2">
      <c r="Y1067" s="234"/>
      <c r="AA1067" s="234"/>
      <c r="AB1067" s="234"/>
    </row>
    <row r="1068" spans="25:28" x14ac:dyDescent="0.2">
      <c r="Y1068" s="234"/>
      <c r="AA1068" s="234"/>
      <c r="AB1068" s="234"/>
    </row>
    <row r="1069" spans="25:28" x14ac:dyDescent="0.2">
      <c r="Y1069" s="234"/>
      <c r="AA1069" s="234"/>
      <c r="AB1069" s="234"/>
    </row>
    <row r="1070" spans="25:28" x14ac:dyDescent="0.2">
      <c r="Y1070" s="234"/>
      <c r="AA1070" s="234"/>
      <c r="AB1070" s="234"/>
    </row>
    <row r="1071" spans="25:28" x14ac:dyDescent="0.2">
      <c r="Y1071" s="234"/>
      <c r="AA1071" s="234"/>
      <c r="AB1071" s="234"/>
    </row>
    <row r="1072" spans="25:28" x14ac:dyDescent="0.2">
      <c r="Y1072" s="234"/>
      <c r="AA1072" s="234"/>
      <c r="AB1072" s="234"/>
    </row>
    <row r="1073" spans="25:28" x14ac:dyDescent="0.2">
      <c r="Y1073" s="234"/>
      <c r="AA1073" s="234"/>
      <c r="AB1073" s="234"/>
    </row>
    <row r="1074" spans="25:28" x14ac:dyDescent="0.2">
      <c r="Y1074" s="234"/>
      <c r="AA1074" s="234"/>
      <c r="AB1074" s="234"/>
    </row>
    <row r="1075" spans="25:28" x14ac:dyDescent="0.2">
      <c r="Y1075" s="234"/>
      <c r="AA1075" s="234"/>
      <c r="AB1075" s="234"/>
    </row>
    <row r="1076" spans="25:28" x14ac:dyDescent="0.2">
      <c r="Y1076" s="234"/>
      <c r="AA1076" s="234"/>
      <c r="AB1076" s="234"/>
    </row>
    <row r="1077" spans="25:28" x14ac:dyDescent="0.2">
      <c r="Y1077" s="234"/>
      <c r="AA1077" s="234"/>
      <c r="AB1077" s="234"/>
    </row>
    <row r="1078" spans="25:28" x14ac:dyDescent="0.2">
      <c r="Y1078" s="234"/>
      <c r="AA1078" s="234"/>
      <c r="AB1078" s="234"/>
    </row>
    <row r="1079" spans="25:28" x14ac:dyDescent="0.2">
      <c r="Y1079" s="234"/>
      <c r="AA1079" s="234"/>
      <c r="AB1079" s="234"/>
    </row>
    <row r="1080" spans="25:28" x14ac:dyDescent="0.2">
      <c r="Y1080" s="234"/>
      <c r="AA1080" s="234"/>
      <c r="AB1080" s="234"/>
    </row>
    <row r="1081" spans="25:28" x14ac:dyDescent="0.2">
      <c r="Y1081" s="234"/>
      <c r="AA1081" s="234"/>
      <c r="AB1081" s="234"/>
    </row>
    <row r="1082" spans="25:28" x14ac:dyDescent="0.2">
      <c r="Y1082" s="234"/>
      <c r="AA1082" s="234"/>
      <c r="AB1082" s="234"/>
    </row>
    <row r="1083" spans="25:28" x14ac:dyDescent="0.2">
      <c r="Y1083" s="234"/>
      <c r="AA1083" s="234"/>
      <c r="AB1083" s="234"/>
    </row>
    <row r="1084" spans="25:28" x14ac:dyDescent="0.2">
      <c r="Y1084" s="234"/>
      <c r="AA1084" s="234"/>
      <c r="AB1084" s="234"/>
    </row>
    <row r="1085" spans="25:28" x14ac:dyDescent="0.2">
      <c r="Y1085" s="234"/>
      <c r="AA1085" s="234"/>
      <c r="AB1085" s="234"/>
    </row>
    <row r="1086" spans="25:28" x14ac:dyDescent="0.2">
      <c r="Y1086" s="234"/>
      <c r="AA1086" s="234"/>
      <c r="AB1086" s="234"/>
    </row>
    <row r="1087" spans="25:28" x14ac:dyDescent="0.2">
      <c r="Y1087" s="234"/>
      <c r="AA1087" s="234"/>
      <c r="AB1087" s="234"/>
    </row>
    <row r="1088" spans="25:28" x14ac:dyDescent="0.2">
      <c r="Y1088" s="234"/>
      <c r="AA1088" s="234"/>
      <c r="AB1088" s="234"/>
    </row>
    <row r="1089" spans="25:28" x14ac:dyDescent="0.2">
      <c r="Y1089" s="234"/>
      <c r="AA1089" s="234"/>
      <c r="AB1089" s="234"/>
    </row>
    <row r="1090" spans="25:28" x14ac:dyDescent="0.2">
      <c r="Y1090" s="234"/>
      <c r="AA1090" s="234"/>
      <c r="AB1090" s="234"/>
    </row>
    <row r="1091" spans="25:28" x14ac:dyDescent="0.2">
      <c r="Y1091" s="234"/>
      <c r="AA1091" s="234"/>
      <c r="AB1091" s="234"/>
    </row>
    <row r="1092" spans="25:28" x14ac:dyDescent="0.2">
      <c r="Y1092" s="234"/>
      <c r="AA1092" s="234"/>
      <c r="AB1092" s="234"/>
    </row>
    <row r="1093" spans="25:28" x14ac:dyDescent="0.2">
      <c r="Y1093" s="234"/>
      <c r="AA1093" s="234"/>
      <c r="AB1093" s="234"/>
    </row>
    <row r="1094" spans="25:28" x14ac:dyDescent="0.2">
      <c r="Y1094" s="234"/>
      <c r="AA1094" s="234"/>
      <c r="AB1094" s="234"/>
    </row>
    <row r="1095" spans="25:28" x14ac:dyDescent="0.2">
      <c r="Y1095" s="234"/>
      <c r="AA1095" s="234"/>
      <c r="AB1095" s="234"/>
    </row>
    <row r="1096" spans="25:28" x14ac:dyDescent="0.2">
      <c r="Y1096" s="234"/>
      <c r="AA1096" s="234"/>
      <c r="AB1096" s="234"/>
    </row>
    <row r="1097" spans="25:28" x14ac:dyDescent="0.2">
      <c r="Y1097" s="234"/>
      <c r="AA1097" s="234"/>
      <c r="AB1097" s="234"/>
    </row>
    <row r="1098" spans="25:28" x14ac:dyDescent="0.2">
      <c r="Y1098" s="234"/>
      <c r="AA1098" s="234"/>
      <c r="AB1098" s="234"/>
    </row>
    <row r="1099" spans="25:28" x14ac:dyDescent="0.2">
      <c r="Y1099" s="234"/>
      <c r="AA1099" s="234"/>
      <c r="AB1099" s="234"/>
    </row>
    <row r="1100" spans="25:28" x14ac:dyDescent="0.2">
      <c r="Y1100" s="234"/>
      <c r="AA1100" s="234"/>
      <c r="AB1100" s="234"/>
    </row>
    <row r="1101" spans="25:28" x14ac:dyDescent="0.2">
      <c r="Y1101" s="234"/>
      <c r="AA1101" s="234"/>
      <c r="AB1101" s="234"/>
    </row>
    <row r="1102" spans="25:28" x14ac:dyDescent="0.2">
      <c r="Y1102" s="234"/>
      <c r="AA1102" s="234"/>
      <c r="AB1102" s="234"/>
    </row>
    <row r="1103" spans="25:28" x14ac:dyDescent="0.2">
      <c r="Y1103" s="234"/>
      <c r="AA1103" s="234"/>
      <c r="AB1103" s="234"/>
    </row>
    <row r="1104" spans="25:28" x14ac:dyDescent="0.2">
      <c r="Y1104" s="234"/>
      <c r="AA1104" s="234"/>
      <c r="AB1104" s="234"/>
    </row>
    <row r="1105" spans="25:28" x14ac:dyDescent="0.2">
      <c r="Y1105" s="234"/>
      <c r="AA1105" s="234"/>
      <c r="AB1105" s="234"/>
    </row>
    <row r="1106" spans="25:28" x14ac:dyDescent="0.2">
      <c r="Y1106" s="234"/>
      <c r="AA1106" s="234"/>
      <c r="AB1106" s="234"/>
    </row>
    <row r="1107" spans="25:28" x14ac:dyDescent="0.2">
      <c r="Y1107" s="234"/>
      <c r="AA1107" s="234"/>
      <c r="AB1107" s="234"/>
    </row>
    <row r="1108" spans="25:28" x14ac:dyDescent="0.2">
      <c r="Y1108" s="234"/>
      <c r="AA1108" s="234"/>
      <c r="AB1108" s="234"/>
    </row>
    <row r="1109" spans="25:28" x14ac:dyDescent="0.2">
      <c r="Y1109" s="234"/>
      <c r="AA1109" s="234"/>
      <c r="AB1109" s="234"/>
    </row>
    <row r="1110" spans="25:28" x14ac:dyDescent="0.2">
      <c r="Y1110" s="234"/>
      <c r="AA1110" s="234"/>
      <c r="AB1110" s="234"/>
    </row>
    <row r="1111" spans="25:28" x14ac:dyDescent="0.2">
      <c r="Y1111" s="234"/>
      <c r="AA1111" s="234"/>
      <c r="AB1111" s="234"/>
    </row>
    <row r="1112" spans="25:28" x14ac:dyDescent="0.2">
      <c r="Y1112" s="234"/>
      <c r="AA1112" s="234"/>
      <c r="AB1112" s="234"/>
    </row>
    <row r="1113" spans="25:28" x14ac:dyDescent="0.2">
      <c r="Y1113" s="234"/>
      <c r="AA1113" s="234"/>
      <c r="AB1113" s="234"/>
    </row>
    <row r="1114" spans="25:28" x14ac:dyDescent="0.2">
      <c r="Y1114" s="234"/>
      <c r="AA1114" s="234"/>
      <c r="AB1114" s="234"/>
    </row>
    <row r="1115" spans="25:28" x14ac:dyDescent="0.2">
      <c r="Y1115" s="234"/>
      <c r="AA1115" s="234"/>
      <c r="AB1115" s="234"/>
    </row>
    <row r="1116" spans="25:28" x14ac:dyDescent="0.2">
      <c r="Y1116" s="234"/>
      <c r="AA1116" s="234"/>
      <c r="AB1116" s="234"/>
    </row>
    <row r="1117" spans="25:28" x14ac:dyDescent="0.2">
      <c r="Y1117" s="234"/>
      <c r="AA1117" s="234"/>
      <c r="AB1117" s="234"/>
    </row>
    <row r="1118" spans="25:28" x14ac:dyDescent="0.2">
      <c r="Y1118" s="234"/>
      <c r="AA1118" s="234"/>
      <c r="AB1118" s="234"/>
    </row>
    <row r="1119" spans="25:28" x14ac:dyDescent="0.2">
      <c r="Y1119" s="234"/>
      <c r="AA1119" s="234"/>
      <c r="AB1119" s="234"/>
    </row>
    <row r="1120" spans="25:28" x14ac:dyDescent="0.2">
      <c r="Y1120" s="234"/>
      <c r="AA1120" s="234"/>
      <c r="AB1120" s="234"/>
    </row>
    <row r="1121" spans="25:28" x14ac:dyDescent="0.2">
      <c r="Y1121" s="234"/>
      <c r="AA1121" s="234"/>
      <c r="AB1121" s="234"/>
    </row>
    <row r="1122" spans="25:28" x14ac:dyDescent="0.2">
      <c r="Y1122" s="234"/>
      <c r="AA1122" s="234"/>
      <c r="AB1122" s="234"/>
    </row>
    <row r="1123" spans="25:28" x14ac:dyDescent="0.2">
      <c r="Y1123" s="234"/>
      <c r="AA1123" s="234"/>
      <c r="AB1123" s="234"/>
    </row>
    <row r="1124" spans="25:28" x14ac:dyDescent="0.2">
      <c r="Y1124" s="234"/>
      <c r="AA1124" s="234"/>
      <c r="AB1124" s="234"/>
    </row>
    <row r="1125" spans="25:28" x14ac:dyDescent="0.2">
      <c r="Y1125" s="234"/>
      <c r="AA1125" s="234"/>
      <c r="AB1125" s="234"/>
    </row>
    <row r="1126" spans="25:28" x14ac:dyDescent="0.2">
      <c r="Y1126" s="234"/>
      <c r="AA1126" s="234"/>
      <c r="AB1126" s="234"/>
    </row>
    <row r="1127" spans="25:28" x14ac:dyDescent="0.2">
      <c r="Y1127" s="234"/>
      <c r="AA1127" s="234"/>
      <c r="AB1127" s="234"/>
    </row>
    <row r="1128" spans="25:28" x14ac:dyDescent="0.2">
      <c r="Y1128" s="234"/>
      <c r="AA1128" s="234"/>
      <c r="AB1128" s="234"/>
    </row>
    <row r="1129" spans="25:28" x14ac:dyDescent="0.2">
      <c r="Y1129" s="234"/>
      <c r="AA1129" s="234"/>
      <c r="AB1129" s="234"/>
    </row>
    <row r="1130" spans="25:28" x14ac:dyDescent="0.2">
      <c r="Y1130" s="234"/>
      <c r="AA1130" s="234"/>
      <c r="AB1130" s="234"/>
    </row>
    <row r="1131" spans="25:28" x14ac:dyDescent="0.2">
      <c r="Y1131" s="234"/>
      <c r="AA1131" s="234"/>
      <c r="AB1131" s="234"/>
    </row>
    <row r="1132" spans="25:28" x14ac:dyDescent="0.2">
      <c r="Y1132" s="234"/>
      <c r="AA1132" s="234"/>
      <c r="AB1132" s="234"/>
    </row>
    <row r="1133" spans="25:28" x14ac:dyDescent="0.2">
      <c r="Y1133" s="234"/>
      <c r="AA1133" s="234"/>
      <c r="AB1133" s="234"/>
    </row>
    <row r="1134" spans="25:28" x14ac:dyDescent="0.2">
      <c r="Y1134" s="234"/>
      <c r="AA1134" s="234"/>
      <c r="AB1134" s="234"/>
    </row>
    <row r="1135" spans="25:28" x14ac:dyDescent="0.2">
      <c r="Y1135" s="234"/>
      <c r="AA1135" s="234"/>
      <c r="AB1135" s="234"/>
    </row>
    <row r="1136" spans="25:28" x14ac:dyDescent="0.2">
      <c r="Y1136" s="234"/>
      <c r="AA1136" s="234"/>
      <c r="AB1136" s="234"/>
    </row>
    <row r="1137" spans="25:28" x14ac:dyDescent="0.2">
      <c r="Y1137" s="234"/>
      <c r="AA1137" s="234"/>
      <c r="AB1137" s="234"/>
    </row>
    <row r="1138" spans="25:28" x14ac:dyDescent="0.2">
      <c r="Y1138" s="234"/>
      <c r="AA1138" s="234"/>
      <c r="AB1138" s="234"/>
    </row>
    <row r="1139" spans="25:28" x14ac:dyDescent="0.2">
      <c r="Y1139" s="234"/>
      <c r="AA1139" s="234"/>
      <c r="AB1139" s="234"/>
    </row>
    <row r="1140" spans="25:28" x14ac:dyDescent="0.2">
      <c r="Y1140" s="234"/>
      <c r="AA1140" s="234"/>
      <c r="AB1140" s="234"/>
    </row>
    <row r="1141" spans="25:28" x14ac:dyDescent="0.2">
      <c r="Y1141" s="234"/>
      <c r="AA1141" s="234"/>
      <c r="AB1141" s="234"/>
    </row>
    <row r="1142" spans="25:28" x14ac:dyDescent="0.2">
      <c r="Y1142" s="234"/>
      <c r="AA1142" s="234"/>
      <c r="AB1142" s="234"/>
    </row>
    <row r="1143" spans="25:28" x14ac:dyDescent="0.2">
      <c r="Y1143" s="234"/>
      <c r="AA1143" s="234"/>
      <c r="AB1143" s="234"/>
    </row>
    <row r="1144" spans="25:28" x14ac:dyDescent="0.2">
      <c r="Y1144" s="234"/>
      <c r="AA1144" s="234"/>
      <c r="AB1144" s="234"/>
    </row>
    <row r="1145" spans="25:28" x14ac:dyDescent="0.2">
      <c r="Y1145" s="234"/>
      <c r="AA1145" s="234"/>
      <c r="AB1145" s="234"/>
    </row>
    <row r="1146" spans="25:28" x14ac:dyDescent="0.2">
      <c r="Y1146" s="234"/>
      <c r="AA1146" s="234"/>
      <c r="AB1146" s="234"/>
    </row>
    <row r="1147" spans="25:28" x14ac:dyDescent="0.2">
      <c r="Y1147" s="234"/>
      <c r="AA1147" s="234"/>
      <c r="AB1147" s="234"/>
    </row>
    <row r="1148" spans="25:28" x14ac:dyDescent="0.2">
      <c r="Y1148" s="234"/>
      <c r="AA1148" s="234"/>
      <c r="AB1148" s="234"/>
    </row>
    <row r="1149" spans="25:28" x14ac:dyDescent="0.2">
      <c r="Y1149" s="234"/>
      <c r="AA1149" s="234"/>
      <c r="AB1149" s="234"/>
    </row>
    <row r="1150" spans="25:28" x14ac:dyDescent="0.2">
      <c r="Y1150" s="234"/>
      <c r="AA1150" s="234"/>
      <c r="AB1150" s="234"/>
    </row>
    <row r="1151" spans="25:28" x14ac:dyDescent="0.2">
      <c r="Y1151" s="234"/>
      <c r="AA1151" s="234"/>
      <c r="AB1151" s="234"/>
    </row>
    <row r="1152" spans="25:28" x14ac:dyDescent="0.2">
      <c r="Y1152" s="234"/>
      <c r="AA1152" s="234"/>
      <c r="AB1152" s="234"/>
    </row>
    <row r="1153" spans="25:28" x14ac:dyDescent="0.2">
      <c r="Y1153" s="234"/>
      <c r="AA1153" s="234"/>
      <c r="AB1153" s="234"/>
    </row>
    <row r="1154" spans="25:28" x14ac:dyDescent="0.2">
      <c r="Y1154" s="234"/>
      <c r="AA1154" s="234"/>
      <c r="AB1154" s="234"/>
    </row>
    <row r="1155" spans="25:28" x14ac:dyDescent="0.2">
      <c r="Y1155" s="234"/>
      <c r="AA1155" s="234"/>
      <c r="AB1155" s="234"/>
    </row>
    <row r="1156" spans="25:28" x14ac:dyDescent="0.2">
      <c r="Y1156" s="234"/>
      <c r="AA1156" s="234"/>
      <c r="AB1156" s="234"/>
    </row>
    <row r="1157" spans="25:28" x14ac:dyDescent="0.2">
      <c r="Y1157" s="234"/>
      <c r="AA1157" s="234"/>
      <c r="AB1157" s="234"/>
    </row>
    <row r="1158" spans="25:28" x14ac:dyDescent="0.2">
      <c r="Y1158" s="234"/>
      <c r="AA1158" s="234"/>
      <c r="AB1158" s="234"/>
    </row>
    <row r="1159" spans="25:28" x14ac:dyDescent="0.2">
      <c r="Y1159" s="234"/>
      <c r="AA1159" s="234"/>
      <c r="AB1159" s="234"/>
    </row>
    <row r="1160" spans="25:28" x14ac:dyDescent="0.2">
      <c r="Y1160" s="234"/>
      <c r="AA1160" s="234"/>
      <c r="AB1160" s="234"/>
    </row>
    <row r="1161" spans="25:28" x14ac:dyDescent="0.2">
      <c r="Y1161" s="234"/>
      <c r="AA1161" s="234"/>
      <c r="AB1161" s="234"/>
    </row>
    <row r="1162" spans="25:28" x14ac:dyDescent="0.2">
      <c r="Y1162" s="234"/>
      <c r="AA1162" s="234"/>
      <c r="AB1162" s="234"/>
    </row>
    <row r="1163" spans="25:28" x14ac:dyDescent="0.2">
      <c r="Y1163" s="234"/>
      <c r="AA1163" s="234"/>
      <c r="AB1163" s="234"/>
    </row>
    <row r="1164" spans="25:28" x14ac:dyDescent="0.2">
      <c r="Y1164" s="234"/>
      <c r="AA1164" s="234"/>
      <c r="AB1164" s="234"/>
    </row>
    <row r="1165" spans="25:28" x14ac:dyDescent="0.2">
      <c r="Y1165" s="234"/>
      <c r="AA1165" s="234"/>
      <c r="AB1165" s="234"/>
    </row>
    <row r="1166" spans="25:28" x14ac:dyDescent="0.2">
      <c r="Y1166" s="234"/>
      <c r="AA1166" s="234"/>
      <c r="AB1166" s="234"/>
    </row>
    <row r="1167" spans="25:28" x14ac:dyDescent="0.2">
      <c r="Y1167" s="234"/>
      <c r="AA1167" s="234"/>
      <c r="AB1167" s="234"/>
    </row>
    <row r="1168" spans="25:28" x14ac:dyDescent="0.2">
      <c r="Y1168" s="234"/>
      <c r="AA1168" s="234"/>
      <c r="AB1168" s="234"/>
    </row>
    <row r="1169" spans="25:28" x14ac:dyDescent="0.2">
      <c r="Y1169" s="234"/>
      <c r="AA1169" s="234"/>
      <c r="AB1169" s="234"/>
    </row>
    <row r="1170" spans="25:28" x14ac:dyDescent="0.2">
      <c r="Y1170" s="234"/>
      <c r="AA1170" s="234"/>
      <c r="AB1170" s="234"/>
    </row>
    <row r="1171" spans="25:28" x14ac:dyDescent="0.2">
      <c r="Y1171" s="234"/>
      <c r="AA1171" s="234"/>
      <c r="AB1171" s="234"/>
    </row>
    <row r="1172" spans="25:28" x14ac:dyDescent="0.2">
      <c r="Y1172" s="234"/>
      <c r="AA1172" s="234"/>
      <c r="AB1172" s="234"/>
    </row>
    <row r="1173" spans="25:28" x14ac:dyDescent="0.2">
      <c r="Y1173" s="234"/>
      <c r="AA1173" s="234"/>
      <c r="AB1173" s="234"/>
    </row>
    <row r="1174" spans="25:28" x14ac:dyDescent="0.2">
      <c r="Y1174" s="234"/>
      <c r="AA1174" s="234"/>
      <c r="AB1174" s="234"/>
    </row>
    <row r="1175" spans="25:28" x14ac:dyDescent="0.2">
      <c r="Y1175" s="234"/>
      <c r="AA1175" s="234"/>
      <c r="AB1175" s="234"/>
    </row>
    <row r="1176" spans="25:28" x14ac:dyDescent="0.2">
      <c r="Y1176" s="234"/>
      <c r="AA1176" s="234"/>
      <c r="AB1176" s="234"/>
    </row>
    <row r="1177" spans="25:28" x14ac:dyDescent="0.2">
      <c r="Y1177" s="234"/>
      <c r="AA1177" s="234"/>
      <c r="AB1177" s="234"/>
    </row>
    <row r="1178" spans="25:28" x14ac:dyDescent="0.2">
      <c r="Y1178" s="234"/>
      <c r="AA1178" s="234"/>
      <c r="AB1178" s="234"/>
    </row>
    <row r="1179" spans="25:28" x14ac:dyDescent="0.2">
      <c r="Y1179" s="234"/>
      <c r="AA1179" s="234"/>
      <c r="AB1179" s="234"/>
    </row>
    <row r="1180" spans="25:28" x14ac:dyDescent="0.2">
      <c r="Y1180" s="234"/>
      <c r="AA1180" s="234"/>
      <c r="AB1180" s="234"/>
    </row>
    <row r="1181" spans="25:28" x14ac:dyDescent="0.2">
      <c r="Y1181" s="234"/>
      <c r="AA1181" s="234"/>
      <c r="AB1181" s="234"/>
    </row>
    <row r="1182" spans="25:28" x14ac:dyDescent="0.2">
      <c r="Y1182" s="234"/>
      <c r="AA1182" s="234"/>
      <c r="AB1182" s="234"/>
    </row>
    <row r="1183" spans="25:28" x14ac:dyDescent="0.2">
      <c r="Y1183" s="234"/>
      <c r="AA1183" s="234"/>
      <c r="AB1183" s="234"/>
    </row>
    <row r="1184" spans="25:28" x14ac:dyDescent="0.2">
      <c r="Y1184" s="234"/>
      <c r="AA1184" s="234"/>
      <c r="AB1184" s="234"/>
    </row>
    <row r="1185" spans="25:28" x14ac:dyDescent="0.2">
      <c r="Y1185" s="234"/>
      <c r="AA1185" s="234"/>
      <c r="AB1185" s="234"/>
    </row>
    <row r="1186" spans="25:28" x14ac:dyDescent="0.2">
      <c r="Y1186" s="234"/>
      <c r="AA1186" s="234"/>
      <c r="AB1186" s="234"/>
    </row>
    <row r="1187" spans="25:28" x14ac:dyDescent="0.2">
      <c r="Y1187" s="234"/>
      <c r="AA1187" s="234"/>
      <c r="AB1187" s="234"/>
    </row>
    <row r="1188" spans="25:28" x14ac:dyDescent="0.2">
      <c r="Y1188" s="234"/>
      <c r="AA1188" s="234"/>
      <c r="AB1188" s="234"/>
    </row>
    <row r="1189" spans="25:28" x14ac:dyDescent="0.2">
      <c r="Y1189" s="234"/>
      <c r="AA1189" s="234"/>
      <c r="AB1189" s="234"/>
    </row>
    <row r="1190" spans="25:28" x14ac:dyDescent="0.2">
      <c r="Y1190" s="234"/>
      <c r="AA1190" s="234"/>
      <c r="AB1190" s="234"/>
    </row>
    <row r="1191" spans="25:28" x14ac:dyDescent="0.2">
      <c r="Y1191" s="234"/>
      <c r="AA1191" s="234"/>
      <c r="AB1191" s="234"/>
    </row>
    <row r="1192" spans="25:28" x14ac:dyDescent="0.2">
      <c r="Y1192" s="234"/>
      <c r="AA1192" s="234"/>
      <c r="AB1192" s="234"/>
    </row>
    <row r="1193" spans="25:28" x14ac:dyDescent="0.2">
      <c r="Y1193" s="234"/>
      <c r="AA1193" s="234"/>
      <c r="AB1193" s="234"/>
    </row>
    <row r="1194" spans="25:28" x14ac:dyDescent="0.2">
      <c r="Y1194" s="234"/>
      <c r="AA1194" s="234"/>
      <c r="AB1194" s="234"/>
    </row>
    <row r="1195" spans="25:28" x14ac:dyDescent="0.2">
      <c r="Y1195" s="234"/>
      <c r="AA1195" s="234"/>
      <c r="AB1195" s="234"/>
    </row>
    <row r="1196" spans="25:28" x14ac:dyDescent="0.2">
      <c r="Y1196" s="234"/>
      <c r="AA1196" s="234"/>
      <c r="AB1196" s="234"/>
    </row>
    <row r="1197" spans="25:28" x14ac:dyDescent="0.2">
      <c r="Y1197" s="234"/>
      <c r="AA1197" s="234"/>
      <c r="AB1197" s="234"/>
    </row>
    <row r="1198" spans="25:28" x14ac:dyDescent="0.2">
      <c r="Y1198" s="234"/>
      <c r="AA1198" s="234"/>
      <c r="AB1198" s="234"/>
    </row>
    <row r="1199" spans="25:28" x14ac:dyDescent="0.2">
      <c r="Y1199" s="234"/>
      <c r="AA1199" s="234"/>
      <c r="AB1199" s="234"/>
    </row>
    <row r="1200" spans="25:28" x14ac:dyDescent="0.2">
      <c r="Y1200" s="234"/>
      <c r="AA1200" s="234"/>
      <c r="AB1200" s="234"/>
    </row>
    <row r="1201" spans="25:28" x14ac:dyDescent="0.2">
      <c r="Y1201" s="234"/>
      <c r="AA1201" s="234"/>
      <c r="AB1201" s="234"/>
    </row>
    <row r="1202" spans="25:28" x14ac:dyDescent="0.2">
      <c r="Y1202" s="234"/>
      <c r="AA1202" s="234"/>
      <c r="AB1202" s="234"/>
    </row>
    <row r="1203" spans="25:28" x14ac:dyDescent="0.2">
      <c r="Y1203" s="234"/>
      <c r="AA1203" s="234"/>
      <c r="AB1203" s="234"/>
    </row>
    <row r="1204" spans="25:28" x14ac:dyDescent="0.2">
      <c r="Y1204" s="234"/>
      <c r="AA1204" s="234"/>
      <c r="AB1204" s="234"/>
    </row>
    <row r="1205" spans="25:28" x14ac:dyDescent="0.2">
      <c r="Y1205" s="234"/>
      <c r="AA1205" s="234"/>
      <c r="AB1205" s="234"/>
    </row>
    <row r="1206" spans="25:28" x14ac:dyDescent="0.2">
      <c r="Y1206" s="234"/>
      <c r="AA1206" s="234"/>
      <c r="AB1206" s="234"/>
    </row>
    <row r="1207" spans="25:28" x14ac:dyDescent="0.2">
      <c r="Y1207" s="234"/>
      <c r="AA1207" s="234"/>
      <c r="AB1207" s="234"/>
    </row>
    <row r="1208" spans="25:28" x14ac:dyDescent="0.2">
      <c r="Y1208" s="234"/>
      <c r="AA1208" s="234"/>
      <c r="AB1208" s="234"/>
    </row>
    <row r="1209" spans="25:28" x14ac:dyDescent="0.2">
      <c r="Y1209" s="234"/>
      <c r="AA1209" s="234"/>
      <c r="AB1209" s="234"/>
    </row>
    <row r="1210" spans="25:28" x14ac:dyDescent="0.2">
      <c r="Y1210" s="234"/>
      <c r="AA1210" s="234"/>
      <c r="AB1210" s="234"/>
    </row>
    <row r="1211" spans="25:28" x14ac:dyDescent="0.2">
      <c r="Y1211" s="234"/>
      <c r="AA1211" s="234"/>
      <c r="AB1211" s="234"/>
    </row>
    <row r="1212" spans="25:28" x14ac:dyDescent="0.2">
      <c r="Y1212" s="234"/>
      <c r="AA1212" s="234"/>
      <c r="AB1212" s="234"/>
    </row>
    <row r="1213" spans="25:28" x14ac:dyDescent="0.2">
      <c r="Y1213" s="234"/>
      <c r="AA1213" s="234"/>
      <c r="AB1213" s="234"/>
    </row>
    <row r="1214" spans="25:28" x14ac:dyDescent="0.2">
      <c r="Y1214" s="234"/>
      <c r="AA1214" s="234"/>
      <c r="AB1214" s="234"/>
    </row>
    <row r="1215" spans="25:28" x14ac:dyDescent="0.2">
      <c r="Y1215" s="234"/>
      <c r="AA1215" s="234"/>
      <c r="AB1215" s="234"/>
    </row>
    <row r="1216" spans="25:28" x14ac:dyDescent="0.2">
      <c r="Y1216" s="234"/>
      <c r="AA1216" s="234"/>
      <c r="AB1216" s="234"/>
    </row>
    <row r="1217" spans="25:28" x14ac:dyDescent="0.2">
      <c r="Y1217" s="234"/>
      <c r="AA1217" s="234"/>
      <c r="AB1217" s="234"/>
    </row>
    <row r="1218" spans="25:28" x14ac:dyDescent="0.2">
      <c r="Y1218" s="234"/>
      <c r="AA1218" s="234"/>
      <c r="AB1218" s="234"/>
    </row>
    <row r="1219" spans="25:28" x14ac:dyDescent="0.2">
      <c r="Y1219" s="234"/>
      <c r="AA1219" s="234"/>
      <c r="AB1219" s="234"/>
    </row>
    <row r="1220" spans="25:28" x14ac:dyDescent="0.2">
      <c r="Y1220" s="234"/>
      <c r="AA1220" s="234"/>
      <c r="AB1220" s="234"/>
    </row>
    <row r="1221" spans="25:28" x14ac:dyDescent="0.2">
      <c r="Y1221" s="234"/>
      <c r="AA1221" s="234"/>
      <c r="AB1221" s="234"/>
    </row>
    <row r="1222" spans="25:28" x14ac:dyDescent="0.2">
      <c r="Y1222" s="234"/>
      <c r="AA1222" s="234"/>
      <c r="AB1222" s="234"/>
    </row>
    <row r="1223" spans="25:28" x14ac:dyDescent="0.2">
      <c r="Y1223" s="234"/>
      <c r="AA1223" s="234"/>
      <c r="AB1223" s="234"/>
    </row>
    <row r="1224" spans="25:28" x14ac:dyDescent="0.2">
      <c r="Y1224" s="234"/>
      <c r="AA1224" s="234"/>
      <c r="AB1224" s="234"/>
    </row>
    <row r="1225" spans="25:28" x14ac:dyDescent="0.2">
      <c r="Y1225" s="234"/>
      <c r="AA1225" s="234"/>
      <c r="AB1225" s="234"/>
    </row>
    <row r="1226" spans="25:28" x14ac:dyDescent="0.2">
      <c r="Y1226" s="234"/>
      <c r="AA1226" s="234"/>
      <c r="AB1226" s="234"/>
    </row>
    <row r="1227" spans="25:28" x14ac:dyDescent="0.2">
      <c r="Y1227" s="234"/>
      <c r="AA1227" s="234"/>
      <c r="AB1227" s="234"/>
    </row>
    <row r="1228" spans="25:28" x14ac:dyDescent="0.2">
      <c r="Y1228" s="234"/>
      <c r="AA1228" s="234"/>
      <c r="AB1228" s="234"/>
    </row>
    <row r="1229" spans="25:28" x14ac:dyDescent="0.2">
      <c r="Y1229" s="234"/>
      <c r="AA1229" s="234"/>
      <c r="AB1229" s="234"/>
    </row>
    <row r="1230" spans="25:28" x14ac:dyDescent="0.2">
      <c r="Y1230" s="234"/>
      <c r="AA1230" s="234"/>
      <c r="AB1230" s="234"/>
    </row>
    <row r="1231" spans="25:28" x14ac:dyDescent="0.2">
      <c r="Y1231" s="234"/>
      <c r="AA1231" s="234"/>
      <c r="AB1231" s="234"/>
    </row>
    <row r="1232" spans="25:28" x14ac:dyDescent="0.2">
      <c r="Y1232" s="234"/>
      <c r="AA1232" s="234"/>
      <c r="AB1232" s="234"/>
    </row>
    <row r="1233" spans="25:28" x14ac:dyDescent="0.2">
      <c r="Y1233" s="234"/>
      <c r="AA1233" s="234"/>
      <c r="AB1233" s="234"/>
    </row>
    <row r="1234" spans="25:28" x14ac:dyDescent="0.2">
      <c r="Y1234" s="234"/>
      <c r="AA1234" s="234"/>
      <c r="AB1234" s="234"/>
    </row>
    <row r="1235" spans="25:28" x14ac:dyDescent="0.2">
      <c r="Y1235" s="234"/>
      <c r="AA1235" s="234"/>
      <c r="AB1235" s="234"/>
    </row>
    <row r="1236" spans="25:28" x14ac:dyDescent="0.2">
      <c r="Y1236" s="234"/>
      <c r="AA1236" s="234"/>
      <c r="AB1236" s="234"/>
    </row>
    <row r="1237" spans="25:28" x14ac:dyDescent="0.2">
      <c r="Y1237" s="234"/>
      <c r="AA1237" s="234"/>
      <c r="AB1237" s="234"/>
    </row>
    <row r="1238" spans="25:28" x14ac:dyDescent="0.2">
      <c r="Y1238" s="234"/>
      <c r="AA1238" s="234"/>
      <c r="AB1238" s="234"/>
    </row>
    <row r="1239" spans="25:28" x14ac:dyDescent="0.2">
      <c r="Y1239" s="234"/>
      <c r="AA1239" s="234"/>
      <c r="AB1239" s="234"/>
    </row>
    <row r="1240" spans="25:28" x14ac:dyDescent="0.2">
      <c r="Y1240" s="234"/>
      <c r="AA1240" s="234"/>
      <c r="AB1240" s="234"/>
    </row>
    <row r="1241" spans="25:28" x14ac:dyDescent="0.2">
      <c r="Y1241" s="234"/>
      <c r="AA1241" s="234"/>
      <c r="AB1241" s="234"/>
    </row>
    <row r="1242" spans="25:28" x14ac:dyDescent="0.2">
      <c r="Y1242" s="234"/>
      <c r="AA1242" s="234"/>
      <c r="AB1242" s="234"/>
    </row>
    <row r="1243" spans="25:28" x14ac:dyDescent="0.2">
      <c r="Y1243" s="234"/>
      <c r="AA1243" s="234"/>
      <c r="AB1243" s="234"/>
    </row>
    <row r="1244" spans="25:28" x14ac:dyDescent="0.2">
      <c r="Y1244" s="234"/>
      <c r="AA1244" s="234"/>
      <c r="AB1244" s="234"/>
    </row>
    <row r="1245" spans="25:28" x14ac:dyDescent="0.2">
      <c r="Y1245" s="234"/>
      <c r="AA1245" s="234"/>
      <c r="AB1245" s="234"/>
    </row>
    <row r="1246" spans="25:28" x14ac:dyDescent="0.2">
      <c r="Y1246" s="234"/>
      <c r="AA1246" s="234"/>
      <c r="AB1246" s="234"/>
    </row>
    <row r="1247" spans="25:28" x14ac:dyDescent="0.2">
      <c r="Y1247" s="234"/>
      <c r="AA1247" s="234"/>
      <c r="AB1247" s="234"/>
    </row>
    <row r="1248" spans="25:28" x14ac:dyDescent="0.2">
      <c r="Y1248" s="234"/>
      <c r="AA1248" s="234"/>
      <c r="AB1248" s="234"/>
    </row>
    <row r="1249" spans="25:28" x14ac:dyDescent="0.2">
      <c r="Y1249" s="234"/>
      <c r="AA1249" s="234"/>
      <c r="AB1249" s="234"/>
    </row>
    <row r="1250" spans="25:28" x14ac:dyDescent="0.2">
      <c r="Y1250" s="234"/>
      <c r="AA1250" s="234"/>
      <c r="AB1250" s="234"/>
    </row>
    <row r="1251" spans="25:28" x14ac:dyDescent="0.2">
      <c r="Y1251" s="234"/>
      <c r="AA1251" s="234"/>
      <c r="AB1251" s="234"/>
    </row>
    <row r="1252" spans="25:28" x14ac:dyDescent="0.2">
      <c r="Y1252" s="234"/>
      <c r="AA1252" s="234"/>
      <c r="AB1252" s="234"/>
    </row>
    <row r="1253" spans="25:28" x14ac:dyDescent="0.2">
      <c r="Y1253" s="234"/>
      <c r="AA1253" s="234"/>
      <c r="AB1253" s="234"/>
    </row>
    <row r="1254" spans="25:28" x14ac:dyDescent="0.2">
      <c r="Y1254" s="234"/>
      <c r="AA1254" s="234"/>
      <c r="AB1254" s="234"/>
    </row>
    <row r="1255" spans="25:28" x14ac:dyDescent="0.2">
      <c r="Y1255" s="234"/>
      <c r="AA1255" s="234"/>
      <c r="AB1255" s="234"/>
    </row>
    <row r="1256" spans="25:28" x14ac:dyDescent="0.2">
      <c r="Y1256" s="234"/>
      <c r="AA1256" s="234"/>
      <c r="AB1256" s="234"/>
    </row>
    <row r="1257" spans="25:28" x14ac:dyDescent="0.2">
      <c r="Y1257" s="234"/>
      <c r="AA1257" s="234"/>
      <c r="AB1257" s="234"/>
    </row>
    <row r="1258" spans="25:28" x14ac:dyDescent="0.2">
      <c r="Y1258" s="234"/>
      <c r="AA1258" s="234"/>
      <c r="AB1258" s="234"/>
    </row>
    <row r="1259" spans="25:28" x14ac:dyDescent="0.2">
      <c r="Y1259" s="234"/>
      <c r="AA1259" s="234"/>
      <c r="AB1259" s="234"/>
    </row>
    <row r="1260" spans="25:28" x14ac:dyDescent="0.2">
      <c r="Y1260" s="234"/>
      <c r="AA1260" s="234"/>
      <c r="AB1260" s="234"/>
    </row>
    <row r="1261" spans="25:28" x14ac:dyDescent="0.2">
      <c r="Y1261" s="234"/>
      <c r="AA1261" s="234"/>
      <c r="AB1261" s="234"/>
    </row>
    <row r="1262" spans="25:28" x14ac:dyDescent="0.2">
      <c r="Y1262" s="234"/>
      <c r="AA1262" s="234"/>
      <c r="AB1262" s="234"/>
    </row>
    <row r="1263" spans="25:28" x14ac:dyDescent="0.2">
      <c r="Y1263" s="234"/>
      <c r="AA1263" s="234"/>
      <c r="AB1263" s="234"/>
    </row>
    <row r="1264" spans="25:28" x14ac:dyDescent="0.2">
      <c r="Y1264" s="234"/>
      <c r="AA1264" s="234"/>
      <c r="AB1264" s="234"/>
    </row>
    <row r="1265" spans="25:28" x14ac:dyDescent="0.2">
      <c r="Y1265" s="234"/>
      <c r="AA1265" s="234"/>
      <c r="AB1265" s="234"/>
    </row>
    <row r="1266" spans="25:28" x14ac:dyDescent="0.2">
      <c r="Y1266" s="234"/>
      <c r="AA1266" s="234"/>
      <c r="AB1266" s="234"/>
    </row>
    <row r="1267" spans="25:28" x14ac:dyDescent="0.2">
      <c r="Y1267" s="234"/>
      <c r="AA1267" s="234"/>
      <c r="AB1267" s="234"/>
    </row>
    <row r="1268" spans="25:28" x14ac:dyDescent="0.2">
      <c r="Y1268" s="234"/>
      <c r="AA1268" s="234"/>
      <c r="AB1268" s="234"/>
    </row>
    <row r="1269" spans="25:28" x14ac:dyDescent="0.2">
      <c r="Y1269" s="234"/>
      <c r="AA1269" s="234"/>
      <c r="AB1269" s="234"/>
    </row>
    <row r="1270" spans="25:28" x14ac:dyDescent="0.2">
      <c r="Y1270" s="234"/>
      <c r="AA1270" s="234"/>
      <c r="AB1270" s="234"/>
    </row>
    <row r="1271" spans="25:28" x14ac:dyDescent="0.2">
      <c r="Y1271" s="234"/>
      <c r="AA1271" s="234"/>
      <c r="AB1271" s="234"/>
    </row>
    <row r="1272" spans="25:28" x14ac:dyDescent="0.2">
      <c r="Y1272" s="234"/>
      <c r="AA1272" s="234"/>
      <c r="AB1272" s="234"/>
    </row>
    <row r="1273" spans="25:28" x14ac:dyDescent="0.2">
      <c r="Y1273" s="234"/>
      <c r="AA1273" s="234"/>
      <c r="AB1273" s="234"/>
    </row>
    <row r="1274" spans="25:28" x14ac:dyDescent="0.2">
      <c r="Y1274" s="234"/>
      <c r="AA1274" s="234"/>
      <c r="AB1274" s="234"/>
    </row>
    <row r="1275" spans="25:28" x14ac:dyDescent="0.2">
      <c r="Y1275" s="234"/>
      <c r="AA1275" s="234"/>
      <c r="AB1275" s="234"/>
    </row>
    <row r="1276" spans="25:28" x14ac:dyDescent="0.2">
      <c r="Y1276" s="234"/>
      <c r="AA1276" s="234"/>
      <c r="AB1276" s="234"/>
    </row>
    <row r="1277" spans="25:28" x14ac:dyDescent="0.2">
      <c r="Y1277" s="234"/>
      <c r="AA1277" s="234"/>
      <c r="AB1277" s="234"/>
    </row>
    <row r="1278" spans="25:28" x14ac:dyDescent="0.2">
      <c r="Y1278" s="234"/>
      <c r="AA1278" s="234"/>
      <c r="AB1278" s="234"/>
    </row>
    <row r="1279" spans="25:28" x14ac:dyDescent="0.2">
      <c r="Y1279" s="234"/>
      <c r="AA1279" s="234"/>
      <c r="AB1279" s="234"/>
    </row>
    <row r="1280" spans="25:28" x14ac:dyDescent="0.2">
      <c r="Y1280" s="234"/>
      <c r="AA1280" s="234"/>
      <c r="AB1280" s="234"/>
    </row>
    <row r="1281" spans="25:28" x14ac:dyDescent="0.2">
      <c r="Y1281" s="234"/>
      <c r="AA1281" s="234"/>
      <c r="AB1281" s="234"/>
    </row>
    <row r="1282" spans="25:28" x14ac:dyDescent="0.2">
      <c r="Y1282" s="234"/>
      <c r="AA1282" s="234"/>
      <c r="AB1282" s="234"/>
    </row>
    <row r="1283" spans="25:28" x14ac:dyDescent="0.2">
      <c r="Y1283" s="234"/>
      <c r="AA1283" s="234"/>
      <c r="AB1283" s="234"/>
    </row>
    <row r="1284" spans="25:28" x14ac:dyDescent="0.2">
      <c r="Y1284" s="234"/>
      <c r="AA1284" s="234"/>
      <c r="AB1284" s="234"/>
    </row>
    <row r="1285" spans="25:28" x14ac:dyDescent="0.2">
      <c r="Y1285" s="234"/>
      <c r="AA1285" s="234"/>
      <c r="AB1285" s="234"/>
    </row>
    <row r="1286" spans="25:28" x14ac:dyDescent="0.2">
      <c r="Y1286" s="234"/>
      <c r="AA1286" s="234"/>
      <c r="AB1286" s="234"/>
    </row>
    <row r="1287" spans="25:28" x14ac:dyDescent="0.2">
      <c r="Y1287" s="234"/>
      <c r="AA1287" s="234"/>
      <c r="AB1287" s="234"/>
    </row>
    <row r="1288" spans="25:28" x14ac:dyDescent="0.2">
      <c r="Y1288" s="234"/>
      <c r="AA1288" s="234"/>
      <c r="AB1288" s="234"/>
    </row>
    <row r="1289" spans="25:28" x14ac:dyDescent="0.2">
      <c r="Y1289" s="234"/>
      <c r="AA1289" s="234"/>
      <c r="AB1289" s="234"/>
    </row>
    <row r="1290" spans="25:28" x14ac:dyDescent="0.2">
      <c r="Y1290" s="234"/>
      <c r="AA1290" s="234"/>
      <c r="AB1290" s="234"/>
    </row>
    <row r="1291" spans="25:28" x14ac:dyDescent="0.2">
      <c r="Y1291" s="234"/>
      <c r="AA1291" s="234"/>
      <c r="AB1291" s="234"/>
    </row>
    <row r="1292" spans="25:28" x14ac:dyDescent="0.2">
      <c r="Y1292" s="234"/>
      <c r="AA1292" s="234"/>
      <c r="AB1292" s="234"/>
    </row>
    <row r="1293" spans="25:28" x14ac:dyDescent="0.2">
      <c r="Y1293" s="234"/>
      <c r="AA1293" s="234"/>
      <c r="AB1293" s="234"/>
    </row>
    <row r="1294" spans="25:28" x14ac:dyDescent="0.2">
      <c r="Y1294" s="234"/>
      <c r="AA1294" s="234"/>
      <c r="AB1294" s="234"/>
    </row>
    <row r="1295" spans="25:28" x14ac:dyDescent="0.2">
      <c r="Y1295" s="234"/>
      <c r="AA1295" s="234"/>
      <c r="AB1295" s="234"/>
    </row>
    <row r="1296" spans="25:28" x14ac:dyDescent="0.2">
      <c r="Y1296" s="234"/>
      <c r="AA1296" s="234"/>
      <c r="AB1296" s="234"/>
    </row>
    <row r="1297" spans="25:28" x14ac:dyDescent="0.2">
      <c r="Y1297" s="234"/>
      <c r="AA1297" s="234"/>
      <c r="AB1297" s="234"/>
    </row>
    <row r="1298" spans="25:28" x14ac:dyDescent="0.2">
      <c r="Y1298" s="234"/>
      <c r="AA1298" s="234"/>
      <c r="AB1298" s="234"/>
    </row>
    <row r="1299" spans="25:28" x14ac:dyDescent="0.2">
      <c r="Y1299" s="234"/>
      <c r="AA1299" s="234"/>
      <c r="AB1299" s="234"/>
    </row>
    <row r="1300" spans="25:28" x14ac:dyDescent="0.2">
      <c r="Y1300" s="234"/>
      <c r="AA1300" s="234"/>
      <c r="AB1300" s="234"/>
    </row>
    <row r="1301" spans="25:28" x14ac:dyDescent="0.2">
      <c r="Y1301" s="234"/>
      <c r="AA1301" s="234"/>
      <c r="AB1301" s="234"/>
    </row>
    <row r="1302" spans="25:28" x14ac:dyDescent="0.2">
      <c r="Y1302" s="234"/>
      <c r="AA1302" s="234"/>
      <c r="AB1302" s="234"/>
    </row>
    <row r="1303" spans="25:28" x14ac:dyDescent="0.2">
      <c r="Y1303" s="234"/>
      <c r="AA1303" s="234"/>
      <c r="AB1303" s="234"/>
    </row>
    <row r="1304" spans="25:28" x14ac:dyDescent="0.2">
      <c r="Y1304" s="234"/>
      <c r="AA1304" s="234"/>
      <c r="AB1304" s="234"/>
    </row>
    <row r="1305" spans="25:28" x14ac:dyDescent="0.2">
      <c r="Y1305" s="234"/>
      <c r="AA1305" s="234"/>
      <c r="AB1305" s="234"/>
    </row>
    <row r="1306" spans="25:28" x14ac:dyDescent="0.2">
      <c r="Y1306" s="234"/>
      <c r="AA1306" s="234"/>
      <c r="AB1306" s="234"/>
    </row>
    <row r="1307" spans="25:28" x14ac:dyDescent="0.2">
      <c r="Y1307" s="234"/>
      <c r="AA1307" s="234"/>
      <c r="AB1307" s="234"/>
    </row>
    <row r="1308" spans="25:28" x14ac:dyDescent="0.2">
      <c r="Y1308" s="234"/>
      <c r="AA1308" s="234"/>
      <c r="AB1308" s="234"/>
    </row>
    <row r="1309" spans="25:28" x14ac:dyDescent="0.2">
      <c r="Y1309" s="234"/>
      <c r="AA1309" s="234"/>
      <c r="AB1309" s="234"/>
    </row>
    <row r="1310" spans="25:28" x14ac:dyDescent="0.2">
      <c r="Y1310" s="234"/>
      <c r="AA1310" s="234"/>
      <c r="AB1310" s="234"/>
    </row>
    <row r="1311" spans="25:28" x14ac:dyDescent="0.2">
      <c r="Y1311" s="234"/>
      <c r="AA1311" s="234"/>
      <c r="AB1311" s="234"/>
    </row>
    <row r="1312" spans="25:28" x14ac:dyDescent="0.2">
      <c r="Y1312" s="234"/>
      <c r="AA1312" s="234"/>
      <c r="AB1312" s="234"/>
    </row>
    <row r="1313" spans="25:28" x14ac:dyDescent="0.2">
      <c r="Y1313" s="234"/>
      <c r="AA1313" s="234"/>
      <c r="AB1313" s="234"/>
    </row>
    <row r="1314" spans="25:28" x14ac:dyDescent="0.2">
      <c r="Y1314" s="234"/>
      <c r="AA1314" s="234"/>
      <c r="AB1314" s="234"/>
    </row>
    <row r="1315" spans="25:28" x14ac:dyDescent="0.2">
      <c r="Y1315" s="234"/>
      <c r="AA1315" s="234"/>
      <c r="AB1315" s="234"/>
    </row>
    <row r="1316" spans="25:28" x14ac:dyDescent="0.2">
      <c r="Y1316" s="234"/>
      <c r="AA1316" s="234"/>
      <c r="AB1316" s="234"/>
    </row>
    <row r="1317" spans="25:28" x14ac:dyDescent="0.2">
      <c r="Y1317" s="234"/>
      <c r="AA1317" s="234"/>
      <c r="AB1317" s="234"/>
    </row>
    <row r="1318" spans="25:28" x14ac:dyDescent="0.2">
      <c r="Y1318" s="234"/>
      <c r="AA1318" s="234"/>
      <c r="AB1318" s="234"/>
    </row>
    <row r="1319" spans="25:28" x14ac:dyDescent="0.2">
      <c r="Y1319" s="234"/>
      <c r="AA1319" s="234"/>
      <c r="AB1319" s="234"/>
    </row>
    <row r="1320" spans="25:28" x14ac:dyDescent="0.2">
      <c r="Y1320" s="234"/>
      <c r="AA1320" s="234"/>
      <c r="AB1320" s="234"/>
    </row>
    <row r="1321" spans="25:28" x14ac:dyDescent="0.2">
      <c r="Y1321" s="234"/>
      <c r="AA1321" s="234"/>
      <c r="AB1321" s="234"/>
    </row>
    <row r="1322" spans="25:28" x14ac:dyDescent="0.2">
      <c r="Y1322" s="234"/>
      <c r="AA1322" s="234"/>
      <c r="AB1322" s="234"/>
    </row>
    <row r="1323" spans="25:28" x14ac:dyDescent="0.2">
      <c r="Y1323" s="234"/>
      <c r="AA1323" s="234"/>
      <c r="AB1323" s="234"/>
    </row>
    <row r="1324" spans="25:28" x14ac:dyDescent="0.2">
      <c r="Y1324" s="234"/>
      <c r="AA1324" s="234"/>
      <c r="AB1324" s="234"/>
    </row>
    <row r="1325" spans="25:28" x14ac:dyDescent="0.2">
      <c r="Y1325" s="234"/>
      <c r="AA1325" s="234"/>
      <c r="AB1325" s="234"/>
    </row>
    <row r="1326" spans="25:28" x14ac:dyDescent="0.2">
      <c r="Y1326" s="234"/>
      <c r="AA1326" s="234"/>
      <c r="AB1326" s="234"/>
    </row>
    <row r="1327" spans="25:28" x14ac:dyDescent="0.2">
      <c r="Y1327" s="234"/>
      <c r="AA1327" s="234"/>
      <c r="AB1327" s="234"/>
    </row>
    <row r="1328" spans="25:28" x14ac:dyDescent="0.2">
      <c r="Y1328" s="234"/>
      <c r="AA1328" s="234"/>
      <c r="AB1328" s="234"/>
    </row>
    <row r="1329" spans="25:28" x14ac:dyDescent="0.2">
      <c r="Y1329" s="234"/>
      <c r="AA1329" s="234"/>
      <c r="AB1329" s="234"/>
    </row>
    <row r="1330" spans="25:28" x14ac:dyDescent="0.2">
      <c r="Y1330" s="234"/>
      <c r="AA1330" s="234"/>
      <c r="AB1330" s="234"/>
    </row>
    <row r="1331" spans="25:28" x14ac:dyDescent="0.2">
      <c r="Y1331" s="234"/>
      <c r="AA1331" s="234"/>
      <c r="AB1331" s="234"/>
    </row>
    <row r="1332" spans="25:28" x14ac:dyDescent="0.2">
      <c r="Y1332" s="234"/>
      <c r="AA1332" s="234"/>
      <c r="AB1332" s="234"/>
    </row>
    <row r="1333" spans="25:28" x14ac:dyDescent="0.2">
      <c r="Y1333" s="234"/>
      <c r="AA1333" s="234"/>
      <c r="AB1333" s="234"/>
    </row>
    <row r="1334" spans="25:28" x14ac:dyDescent="0.2">
      <c r="Y1334" s="234"/>
      <c r="AA1334" s="234"/>
      <c r="AB1334" s="234"/>
    </row>
    <row r="1335" spans="25:28" x14ac:dyDescent="0.2">
      <c r="Y1335" s="234"/>
      <c r="AA1335" s="234"/>
      <c r="AB1335" s="234"/>
    </row>
    <row r="1336" spans="25:28" x14ac:dyDescent="0.2">
      <c r="Y1336" s="234"/>
      <c r="AA1336" s="234"/>
      <c r="AB1336" s="234"/>
    </row>
    <row r="1337" spans="25:28" x14ac:dyDescent="0.2">
      <c r="Y1337" s="234"/>
      <c r="AA1337" s="234"/>
      <c r="AB1337" s="234"/>
    </row>
    <row r="1338" spans="25:28" x14ac:dyDescent="0.2">
      <c r="Y1338" s="234"/>
      <c r="AA1338" s="234"/>
      <c r="AB1338" s="234"/>
    </row>
    <row r="1339" spans="25:28" x14ac:dyDescent="0.2">
      <c r="Y1339" s="234"/>
      <c r="AA1339" s="234"/>
      <c r="AB1339" s="234"/>
    </row>
    <row r="1340" spans="25:28" x14ac:dyDescent="0.2">
      <c r="Y1340" s="234"/>
      <c r="AA1340" s="234"/>
      <c r="AB1340" s="234"/>
    </row>
    <row r="1341" spans="25:28" x14ac:dyDescent="0.2">
      <c r="Y1341" s="234"/>
      <c r="AA1341" s="234"/>
      <c r="AB1341" s="234"/>
    </row>
    <row r="1342" spans="25:28" x14ac:dyDescent="0.2">
      <c r="Y1342" s="234"/>
      <c r="AA1342" s="234"/>
      <c r="AB1342" s="234"/>
    </row>
    <row r="1343" spans="25:28" x14ac:dyDescent="0.2">
      <c r="Y1343" s="234"/>
      <c r="AA1343" s="234"/>
      <c r="AB1343" s="234"/>
    </row>
    <row r="1344" spans="25:28" x14ac:dyDescent="0.2">
      <c r="Y1344" s="234"/>
      <c r="AA1344" s="234"/>
      <c r="AB1344" s="234"/>
    </row>
    <row r="1345" spans="25:28" x14ac:dyDescent="0.2">
      <c r="Y1345" s="234"/>
      <c r="AA1345" s="234"/>
      <c r="AB1345" s="234"/>
    </row>
    <row r="1346" spans="25:28" x14ac:dyDescent="0.2">
      <c r="Y1346" s="234"/>
      <c r="AA1346" s="234"/>
      <c r="AB1346" s="234"/>
    </row>
    <row r="1347" spans="25:28" x14ac:dyDescent="0.2">
      <c r="Y1347" s="234"/>
      <c r="AA1347" s="234"/>
      <c r="AB1347" s="234"/>
    </row>
    <row r="1348" spans="25:28" x14ac:dyDescent="0.2">
      <c r="Y1348" s="234"/>
      <c r="AA1348" s="234"/>
      <c r="AB1348" s="234"/>
    </row>
    <row r="1349" spans="25:28" x14ac:dyDescent="0.2">
      <c r="Y1349" s="234"/>
      <c r="AA1349" s="234"/>
      <c r="AB1349" s="234"/>
    </row>
    <row r="1350" spans="25:28" x14ac:dyDescent="0.2">
      <c r="Y1350" s="234"/>
      <c r="AA1350" s="234"/>
      <c r="AB1350" s="234"/>
    </row>
    <row r="1351" spans="25:28" x14ac:dyDescent="0.2">
      <c r="Y1351" s="234"/>
      <c r="AA1351" s="234"/>
      <c r="AB1351" s="234"/>
    </row>
    <row r="1352" spans="25:28" x14ac:dyDescent="0.2">
      <c r="Y1352" s="234"/>
      <c r="AA1352" s="234"/>
      <c r="AB1352" s="234"/>
    </row>
    <row r="1353" spans="25:28" x14ac:dyDescent="0.2">
      <c r="Y1353" s="234"/>
      <c r="AA1353" s="234"/>
      <c r="AB1353" s="234"/>
    </row>
    <row r="1354" spans="25:28" x14ac:dyDescent="0.2">
      <c r="Y1354" s="234"/>
      <c r="AA1354" s="234"/>
      <c r="AB1354" s="234"/>
    </row>
    <row r="1355" spans="25:28" x14ac:dyDescent="0.2">
      <c r="Y1355" s="234"/>
      <c r="AA1355" s="234"/>
      <c r="AB1355" s="234"/>
    </row>
    <row r="1356" spans="25:28" x14ac:dyDescent="0.2">
      <c r="Y1356" s="234"/>
      <c r="AA1356" s="234"/>
      <c r="AB1356" s="234"/>
    </row>
    <row r="1357" spans="25:28" x14ac:dyDescent="0.2">
      <c r="Y1357" s="234"/>
      <c r="AA1357" s="234"/>
      <c r="AB1357" s="234"/>
    </row>
    <row r="1358" spans="25:28" x14ac:dyDescent="0.2">
      <c r="Y1358" s="234"/>
      <c r="AA1358" s="234"/>
      <c r="AB1358" s="234"/>
    </row>
    <row r="1359" spans="25:28" x14ac:dyDescent="0.2">
      <c r="Y1359" s="234"/>
      <c r="AA1359" s="234"/>
      <c r="AB1359" s="234"/>
    </row>
    <row r="1360" spans="25:28" x14ac:dyDescent="0.2">
      <c r="Y1360" s="234"/>
      <c r="AA1360" s="234"/>
      <c r="AB1360" s="234"/>
    </row>
    <row r="1361" spans="25:28" x14ac:dyDescent="0.2">
      <c r="Y1361" s="234"/>
      <c r="AA1361" s="234"/>
      <c r="AB1361" s="234"/>
    </row>
    <row r="1362" spans="25:28" x14ac:dyDescent="0.2">
      <c r="Y1362" s="234"/>
      <c r="AA1362" s="234"/>
      <c r="AB1362" s="234"/>
    </row>
    <row r="1363" spans="25:28" x14ac:dyDescent="0.2">
      <c r="Y1363" s="234"/>
      <c r="AA1363" s="234"/>
      <c r="AB1363" s="234"/>
    </row>
    <row r="1364" spans="25:28" x14ac:dyDescent="0.2">
      <c r="Y1364" s="234"/>
      <c r="AA1364" s="234"/>
      <c r="AB1364" s="234"/>
    </row>
    <row r="1365" spans="25:28" x14ac:dyDescent="0.2">
      <c r="Y1365" s="234"/>
      <c r="AA1365" s="234"/>
      <c r="AB1365" s="234"/>
    </row>
    <row r="1366" spans="25:28" x14ac:dyDescent="0.2">
      <c r="Y1366" s="234"/>
      <c r="AA1366" s="234"/>
      <c r="AB1366" s="234"/>
    </row>
    <row r="1367" spans="25:28" x14ac:dyDescent="0.2">
      <c r="Y1367" s="234"/>
      <c r="AA1367" s="234"/>
      <c r="AB1367" s="234"/>
    </row>
    <row r="1368" spans="25:28" x14ac:dyDescent="0.2">
      <c r="Y1368" s="234"/>
      <c r="AA1368" s="234"/>
      <c r="AB1368" s="234"/>
    </row>
    <row r="1369" spans="25:28" x14ac:dyDescent="0.2">
      <c r="Y1369" s="234"/>
      <c r="AA1369" s="234"/>
      <c r="AB1369" s="234"/>
    </row>
    <row r="1370" spans="25:28" x14ac:dyDescent="0.2">
      <c r="Y1370" s="234"/>
      <c r="AA1370" s="234"/>
      <c r="AB1370" s="234"/>
    </row>
    <row r="1371" spans="25:28" x14ac:dyDescent="0.2">
      <c r="Y1371" s="234"/>
      <c r="AA1371" s="234"/>
      <c r="AB1371" s="234"/>
    </row>
    <row r="1372" spans="25:28" x14ac:dyDescent="0.2">
      <c r="Y1372" s="234"/>
      <c r="AA1372" s="234"/>
      <c r="AB1372" s="234"/>
    </row>
    <row r="1373" spans="25:28" x14ac:dyDescent="0.2">
      <c r="Y1373" s="234"/>
      <c r="AA1373" s="234"/>
      <c r="AB1373" s="234"/>
    </row>
    <row r="1374" spans="25:28" x14ac:dyDescent="0.2">
      <c r="Y1374" s="234"/>
      <c r="AA1374" s="234"/>
      <c r="AB1374" s="234"/>
    </row>
    <row r="1375" spans="25:28" x14ac:dyDescent="0.2">
      <c r="Y1375" s="234"/>
      <c r="AA1375" s="234"/>
      <c r="AB1375" s="234"/>
    </row>
    <row r="1376" spans="25:28" x14ac:dyDescent="0.2">
      <c r="Y1376" s="234"/>
      <c r="AA1376" s="234"/>
      <c r="AB1376" s="234"/>
    </row>
    <row r="1377" spans="25:28" x14ac:dyDescent="0.2">
      <c r="Y1377" s="234"/>
      <c r="AA1377" s="234"/>
      <c r="AB1377" s="234"/>
    </row>
    <row r="1378" spans="25:28" x14ac:dyDescent="0.2">
      <c r="Y1378" s="234"/>
      <c r="AA1378" s="234"/>
      <c r="AB1378" s="234"/>
    </row>
    <row r="1379" spans="25:28" x14ac:dyDescent="0.2">
      <c r="Y1379" s="234"/>
      <c r="AA1379" s="234"/>
      <c r="AB1379" s="234"/>
    </row>
    <row r="1380" spans="25:28" x14ac:dyDescent="0.2">
      <c r="Y1380" s="234"/>
      <c r="AA1380" s="234"/>
      <c r="AB1380" s="234"/>
    </row>
    <row r="1381" spans="25:28" x14ac:dyDescent="0.2">
      <c r="Y1381" s="234"/>
      <c r="AA1381" s="234"/>
      <c r="AB1381" s="234"/>
    </row>
    <row r="1382" spans="25:28" x14ac:dyDescent="0.2">
      <c r="Y1382" s="234"/>
      <c r="AA1382" s="234"/>
      <c r="AB1382" s="234"/>
    </row>
    <row r="1383" spans="25:28" x14ac:dyDescent="0.2">
      <c r="Y1383" s="234"/>
      <c r="AA1383" s="234"/>
      <c r="AB1383" s="234"/>
    </row>
    <row r="1384" spans="25:28" x14ac:dyDescent="0.2">
      <c r="Y1384" s="234"/>
      <c r="AA1384" s="234"/>
      <c r="AB1384" s="234"/>
    </row>
    <row r="1385" spans="25:28" x14ac:dyDescent="0.2">
      <c r="Y1385" s="234"/>
      <c r="AA1385" s="234"/>
      <c r="AB1385" s="234"/>
    </row>
    <row r="1386" spans="25:28" x14ac:dyDescent="0.2">
      <c r="Y1386" s="234"/>
      <c r="AA1386" s="234"/>
      <c r="AB1386" s="234"/>
    </row>
    <row r="1387" spans="25:28" x14ac:dyDescent="0.2">
      <c r="Y1387" s="234"/>
      <c r="AA1387" s="234"/>
      <c r="AB1387" s="234"/>
    </row>
    <row r="1388" spans="25:28" x14ac:dyDescent="0.2">
      <c r="Y1388" s="234"/>
      <c r="AA1388" s="234"/>
      <c r="AB1388" s="234"/>
    </row>
    <row r="1389" spans="25:28" x14ac:dyDescent="0.2">
      <c r="Y1389" s="234"/>
      <c r="AA1389" s="234"/>
      <c r="AB1389" s="234"/>
    </row>
    <row r="1390" spans="25:28" x14ac:dyDescent="0.2">
      <c r="Y1390" s="234"/>
      <c r="AA1390" s="234"/>
      <c r="AB1390" s="234"/>
    </row>
    <row r="1391" spans="25:28" x14ac:dyDescent="0.2">
      <c r="Y1391" s="234"/>
      <c r="AA1391" s="234"/>
      <c r="AB1391" s="234"/>
    </row>
    <row r="1392" spans="25:28" x14ac:dyDescent="0.2">
      <c r="Y1392" s="234"/>
      <c r="AA1392" s="234"/>
      <c r="AB1392" s="234"/>
    </row>
    <row r="1393" spans="25:28" x14ac:dyDescent="0.2">
      <c r="Y1393" s="234"/>
      <c r="AA1393" s="234"/>
      <c r="AB1393" s="234"/>
    </row>
    <row r="1394" spans="25:28" x14ac:dyDescent="0.2">
      <c r="Y1394" s="234"/>
      <c r="AA1394" s="234"/>
      <c r="AB1394" s="234"/>
    </row>
    <row r="1395" spans="25:28" x14ac:dyDescent="0.2">
      <c r="Y1395" s="234"/>
      <c r="AA1395" s="234"/>
      <c r="AB1395" s="234"/>
    </row>
    <row r="1396" spans="25:28" x14ac:dyDescent="0.2">
      <c r="Y1396" s="234"/>
      <c r="AA1396" s="234"/>
      <c r="AB1396" s="234"/>
    </row>
    <row r="1397" spans="25:28" x14ac:dyDescent="0.2">
      <c r="Y1397" s="234"/>
      <c r="AA1397" s="234"/>
      <c r="AB1397" s="234"/>
    </row>
    <row r="1398" spans="25:28" x14ac:dyDescent="0.2">
      <c r="Y1398" s="234"/>
      <c r="AA1398" s="234"/>
      <c r="AB1398" s="234"/>
    </row>
    <row r="1399" spans="25:28" x14ac:dyDescent="0.2">
      <c r="Y1399" s="234"/>
      <c r="AA1399" s="234"/>
      <c r="AB1399" s="234"/>
    </row>
    <row r="1400" spans="25:28" x14ac:dyDescent="0.2">
      <c r="Y1400" s="234"/>
      <c r="AA1400" s="234"/>
      <c r="AB1400" s="234"/>
    </row>
    <row r="1401" spans="25:28" x14ac:dyDescent="0.2">
      <c r="Y1401" s="234"/>
      <c r="AA1401" s="234"/>
      <c r="AB1401" s="234"/>
    </row>
    <row r="1402" spans="25:28" x14ac:dyDescent="0.2">
      <c r="Y1402" s="234"/>
      <c r="AA1402" s="234"/>
      <c r="AB1402" s="234"/>
    </row>
    <row r="1403" spans="25:28" x14ac:dyDescent="0.2">
      <c r="Y1403" s="234"/>
      <c r="AA1403" s="234"/>
      <c r="AB1403" s="234"/>
    </row>
    <row r="1404" spans="25:28" x14ac:dyDescent="0.2">
      <c r="Y1404" s="234"/>
      <c r="AA1404" s="234"/>
      <c r="AB1404" s="234"/>
    </row>
    <row r="1405" spans="25:28" x14ac:dyDescent="0.2">
      <c r="Y1405" s="234"/>
      <c r="AA1405" s="234"/>
      <c r="AB1405" s="234"/>
    </row>
    <row r="1406" spans="25:28" x14ac:dyDescent="0.2">
      <c r="Y1406" s="234"/>
      <c r="AA1406" s="234"/>
      <c r="AB1406" s="234"/>
    </row>
    <row r="1407" spans="25:28" x14ac:dyDescent="0.2">
      <c r="Y1407" s="234"/>
      <c r="AA1407" s="234"/>
      <c r="AB1407" s="234"/>
    </row>
    <row r="1408" spans="25:28" x14ac:dyDescent="0.2">
      <c r="Y1408" s="234"/>
      <c r="AA1408" s="234"/>
      <c r="AB1408" s="234"/>
    </row>
    <row r="1409" spans="25:28" x14ac:dyDescent="0.2">
      <c r="Y1409" s="234"/>
      <c r="AA1409" s="234"/>
      <c r="AB1409" s="234"/>
    </row>
    <row r="1410" spans="25:28" x14ac:dyDescent="0.2">
      <c r="Y1410" s="234"/>
      <c r="AA1410" s="234"/>
      <c r="AB1410" s="234"/>
    </row>
    <row r="1411" spans="25:28" x14ac:dyDescent="0.2">
      <c r="Y1411" s="234"/>
      <c r="AA1411" s="234"/>
      <c r="AB1411" s="234"/>
    </row>
    <row r="1412" spans="25:28" x14ac:dyDescent="0.2">
      <c r="Y1412" s="234"/>
      <c r="AA1412" s="234"/>
      <c r="AB1412" s="234"/>
    </row>
    <row r="1413" spans="25:28" x14ac:dyDescent="0.2">
      <c r="Y1413" s="234"/>
      <c r="AA1413" s="234"/>
      <c r="AB1413" s="234"/>
    </row>
    <row r="1414" spans="25:28" x14ac:dyDescent="0.2">
      <c r="Y1414" s="234"/>
      <c r="AA1414" s="234"/>
      <c r="AB1414" s="234"/>
    </row>
    <row r="1415" spans="25:28" x14ac:dyDescent="0.2">
      <c r="Y1415" s="234"/>
      <c r="AA1415" s="234"/>
      <c r="AB1415" s="234"/>
    </row>
    <row r="1416" spans="25:28" x14ac:dyDescent="0.2">
      <c r="Y1416" s="234"/>
      <c r="AA1416" s="234"/>
      <c r="AB1416" s="234"/>
    </row>
    <row r="1417" spans="25:28" x14ac:dyDescent="0.2">
      <c r="Y1417" s="234"/>
      <c r="AA1417" s="234"/>
      <c r="AB1417" s="234"/>
    </row>
    <row r="1418" spans="25:28" x14ac:dyDescent="0.2">
      <c r="Y1418" s="234"/>
      <c r="AA1418" s="234"/>
      <c r="AB1418" s="234"/>
    </row>
    <row r="1419" spans="25:28" x14ac:dyDescent="0.2">
      <c r="Y1419" s="234"/>
      <c r="AA1419" s="234"/>
      <c r="AB1419" s="234"/>
    </row>
    <row r="1420" spans="25:28" x14ac:dyDescent="0.2">
      <c r="Y1420" s="234"/>
      <c r="AA1420" s="234"/>
      <c r="AB1420" s="234"/>
    </row>
    <row r="1421" spans="25:28" x14ac:dyDescent="0.2">
      <c r="Y1421" s="234"/>
      <c r="AA1421" s="234"/>
      <c r="AB1421" s="234"/>
    </row>
    <row r="1422" spans="25:28" x14ac:dyDescent="0.2">
      <c r="Y1422" s="234"/>
      <c r="AA1422" s="234"/>
      <c r="AB1422" s="234"/>
    </row>
    <row r="1423" spans="25:28" x14ac:dyDescent="0.2">
      <c r="Y1423" s="234"/>
      <c r="AA1423" s="234"/>
      <c r="AB1423" s="234"/>
    </row>
    <row r="1424" spans="25:28" x14ac:dyDescent="0.2">
      <c r="Y1424" s="234"/>
      <c r="AA1424" s="234"/>
      <c r="AB1424" s="234"/>
    </row>
    <row r="1425" spans="25:28" x14ac:dyDescent="0.2">
      <c r="Y1425" s="234"/>
      <c r="AA1425" s="234"/>
      <c r="AB1425" s="234"/>
    </row>
    <row r="1426" spans="25:28" x14ac:dyDescent="0.2">
      <c r="Y1426" s="234"/>
      <c r="AA1426" s="234"/>
      <c r="AB1426" s="234"/>
    </row>
    <row r="1427" spans="25:28" x14ac:dyDescent="0.2">
      <c r="Y1427" s="234"/>
      <c r="AA1427" s="234"/>
      <c r="AB1427" s="234"/>
    </row>
    <row r="1428" spans="25:28" x14ac:dyDescent="0.2">
      <c r="Y1428" s="234"/>
      <c r="AA1428" s="234"/>
      <c r="AB1428" s="234"/>
    </row>
    <row r="1429" spans="25:28" x14ac:dyDescent="0.2">
      <c r="Y1429" s="234"/>
      <c r="AA1429" s="234"/>
      <c r="AB1429" s="234"/>
    </row>
    <row r="1430" spans="25:28" x14ac:dyDescent="0.2">
      <c r="Y1430" s="234"/>
      <c r="AA1430" s="234"/>
      <c r="AB1430" s="234"/>
    </row>
    <row r="1431" spans="25:28" x14ac:dyDescent="0.2">
      <c r="Y1431" s="234"/>
      <c r="AA1431" s="234"/>
      <c r="AB1431" s="234"/>
    </row>
    <row r="1432" spans="25:28" x14ac:dyDescent="0.2">
      <c r="Y1432" s="234"/>
      <c r="AA1432" s="234"/>
      <c r="AB1432" s="234"/>
    </row>
    <row r="1433" spans="25:28" x14ac:dyDescent="0.2">
      <c r="Y1433" s="234"/>
      <c r="AA1433" s="234"/>
      <c r="AB1433" s="234"/>
    </row>
    <row r="1434" spans="25:28" x14ac:dyDescent="0.2">
      <c r="Y1434" s="234"/>
      <c r="AA1434" s="234"/>
      <c r="AB1434" s="234"/>
    </row>
    <row r="1435" spans="25:28" x14ac:dyDescent="0.2">
      <c r="Y1435" s="234"/>
      <c r="AA1435" s="234"/>
      <c r="AB1435" s="234"/>
    </row>
    <row r="1436" spans="25:28" x14ac:dyDescent="0.2">
      <c r="Y1436" s="234"/>
      <c r="AA1436" s="234"/>
      <c r="AB1436" s="234"/>
    </row>
    <row r="1437" spans="25:28" x14ac:dyDescent="0.2">
      <c r="Y1437" s="234"/>
      <c r="AA1437" s="234"/>
      <c r="AB1437" s="234"/>
    </row>
    <row r="1438" spans="25:28" x14ac:dyDescent="0.2">
      <c r="Y1438" s="234"/>
      <c r="AA1438" s="234"/>
      <c r="AB1438" s="234"/>
    </row>
    <row r="1439" spans="25:28" x14ac:dyDescent="0.2">
      <c r="Y1439" s="234"/>
      <c r="AA1439" s="234"/>
      <c r="AB1439" s="234"/>
    </row>
    <row r="1440" spans="25:28" x14ac:dyDescent="0.2">
      <c r="Y1440" s="234"/>
      <c r="AA1440" s="234"/>
      <c r="AB1440" s="234"/>
    </row>
    <row r="1441" spans="25:28" x14ac:dyDescent="0.2">
      <c r="Y1441" s="234"/>
      <c r="AA1441" s="234"/>
      <c r="AB1441" s="234"/>
    </row>
    <row r="1442" spans="25:28" x14ac:dyDescent="0.2">
      <c r="Y1442" s="234"/>
      <c r="AA1442" s="234"/>
      <c r="AB1442" s="234"/>
    </row>
    <row r="1443" spans="25:28" x14ac:dyDescent="0.2">
      <c r="Y1443" s="234"/>
      <c r="AA1443" s="234"/>
      <c r="AB1443" s="234"/>
    </row>
    <row r="1444" spans="25:28" x14ac:dyDescent="0.2">
      <c r="Y1444" s="234"/>
      <c r="AA1444" s="234"/>
      <c r="AB1444" s="234"/>
    </row>
    <row r="1445" spans="25:28" x14ac:dyDescent="0.2">
      <c r="Y1445" s="234"/>
      <c r="AA1445" s="234"/>
      <c r="AB1445" s="234"/>
    </row>
    <row r="1446" spans="25:28" x14ac:dyDescent="0.2">
      <c r="Y1446" s="234"/>
      <c r="AA1446" s="234"/>
      <c r="AB1446" s="234"/>
    </row>
    <row r="1447" spans="25:28" x14ac:dyDescent="0.2">
      <c r="Y1447" s="234"/>
      <c r="AA1447" s="234"/>
      <c r="AB1447" s="234"/>
    </row>
    <row r="1448" spans="25:28" x14ac:dyDescent="0.2">
      <c r="Y1448" s="234"/>
      <c r="AA1448" s="234"/>
      <c r="AB1448" s="234"/>
    </row>
    <row r="1449" spans="25:28" x14ac:dyDescent="0.2">
      <c r="Y1449" s="234"/>
      <c r="AA1449" s="234"/>
      <c r="AB1449" s="234"/>
    </row>
    <row r="1450" spans="25:28" x14ac:dyDescent="0.2">
      <c r="Y1450" s="234"/>
      <c r="AA1450" s="234"/>
      <c r="AB1450" s="234"/>
    </row>
    <row r="1451" spans="25:28" x14ac:dyDescent="0.2">
      <c r="Y1451" s="234"/>
      <c r="AA1451" s="234"/>
      <c r="AB1451" s="234"/>
    </row>
    <row r="1452" spans="25:28" x14ac:dyDescent="0.2">
      <c r="Y1452" s="234"/>
      <c r="AA1452" s="234"/>
      <c r="AB1452" s="234"/>
    </row>
    <row r="1453" spans="25:28" x14ac:dyDescent="0.2">
      <c r="Y1453" s="234"/>
      <c r="AA1453" s="234"/>
      <c r="AB1453" s="234"/>
    </row>
    <row r="1454" spans="25:28" x14ac:dyDescent="0.2">
      <c r="Y1454" s="234"/>
      <c r="AA1454" s="234"/>
      <c r="AB1454" s="234"/>
    </row>
    <row r="1455" spans="25:28" x14ac:dyDescent="0.2">
      <c r="Y1455" s="234"/>
      <c r="AA1455" s="234"/>
      <c r="AB1455" s="234"/>
    </row>
    <row r="1456" spans="25:28" x14ac:dyDescent="0.2">
      <c r="Y1456" s="234"/>
      <c r="AA1456" s="234"/>
      <c r="AB1456" s="234"/>
    </row>
    <row r="1457" spans="25:28" x14ac:dyDescent="0.2">
      <c r="Y1457" s="234"/>
      <c r="AA1457" s="234"/>
      <c r="AB1457" s="234"/>
    </row>
    <row r="1458" spans="25:28" x14ac:dyDescent="0.2">
      <c r="Y1458" s="234"/>
      <c r="AA1458" s="234"/>
      <c r="AB1458" s="234"/>
    </row>
    <row r="1459" spans="25:28" x14ac:dyDescent="0.2">
      <c r="Y1459" s="234"/>
      <c r="AA1459" s="234"/>
      <c r="AB1459" s="234"/>
    </row>
    <row r="1460" spans="25:28" x14ac:dyDescent="0.2">
      <c r="Y1460" s="234"/>
      <c r="AA1460" s="234"/>
      <c r="AB1460" s="234"/>
    </row>
    <row r="1461" spans="25:28" x14ac:dyDescent="0.2">
      <c r="Y1461" s="234"/>
      <c r="AA1461" s="234"/>
      <c r="AB1461" s="234"/>
    </row>
    <row r="1462" spans="25:28" x14ac:dyDescent="0.2">
      <c r="Y1462" s="234"/>
      <c r="AA1462" s="234"/>
      <c r="AB1462" s="234"/>
    </row>
    <row r="1463" spans="25:28" x14ac:dyDescent="0.2">
      <c r="Y1463" s="234"/>
      <c r="AA1463" s="234"/>
      <c r="AB1463" s="234"/>
    </row>
    <row r="1464" spans="25:28" x14ac:dyDescent="0.2">
      <c r="Y1464" s="234"/>
      <c r="AA1464" s="234"/>
      <c r="AB1464" s="234"/>
    </row>
    <row r="1465" spans="25:28" x14ac:dyDescent="0.2">
      <c r="Y1465" s="234"/>
      <c r="AA1465" s="234"/>
      <c r="AB1465" s="234"/>
    </row>
    <row r="1466" spans="25:28" x14ac:dyDescent="0.2">
      <c r="Y1466" s="234"/>
      <c r="AA1466" s="234"/>
      <c r="AB1466" s="234"/>
    </row>
    <row r="1467" spans="25:28" x14ac:dyDescent="0.2">
      <c r="Y1467" s="234"/>
      <c r="AA1467" s="234"/>
      <c r="AB1467" s="234"/>
    </row>
    <row r="1468" spans="25:28" x14ac:dyDescent="0.2">
      <c r="Y1468" s="234"/>
      <c r="AA1468" s="234"/>
      <c r="AB1468" s="234"/>
    </row>
    <row r="1469" spans="25:28" x14ac:dyDescent="0.2">
      <c r="Y1469" s="234"/>
      <c r="AA1469" s="234"/>
      <c r="AB1469" s="234"/>
    </row>
    <row r="1470" spans="25:28" x14ac:dyDescent="0.2">
      <c r="Y1470" s="234"/>
      <c r="AA1470" s="234"/>
      <c r="AB1470" s="234"/>
    </row>
    <row r="1471" spans="25:28" x14ac:dyDescent="0.2">
      <c r="Y1471" s="234"/>
      <c r="AA1471" s="234"/>
      <c r="AB1471" s="234"/>
    </row>
    <row r="1472" spans="25:28" x14ac:dyDescent="0.2">
      <c r="Y1472" s="234"/>
      <c r="AA1472" s="234"/>
      <c r="AB1472" s="234"/>
    </row>
    <row r="1473" spans="25:28" x14ac:dyDescent="0.2">
      <c r="Y1473" s="234"/>
      <c r="AA1473" s="234"/>
      <c r="AB1473" s="234"/>
    </row>
    <row r="1474" spans="25:28" x14ac:dyDescent="0.2">
      <c r="Y1474" s="234"/>
      <c r="AA1474" s="234"/>
      <c r="AB1474" s="234"/>
    </row>
    <row r="1475" spans="25:28" x14ac:dyDescent="0.2">
      <c r="Y1475" s="234"/>
      <c r="AA1475" s="234"/>
      <c r="AB1475" s="234"/>
    </row>
    <row r="1476" spans="25:28" x14ac:dyDescent="0.2">
      <c r="Y1476" s="234"/>
      <c r="AA1476" s="234"/>
      <c r="AB1476" s="234"/>
    </row>
    <row r="1477" spans="25:28" x14ac:dyDescent="0.2">
      <c r="Y1477" s="234"/>
      <c r="AA1477" s="234"/>
      <c r="AB1477" s="234"/>
    </row>
    <row r="1478" spans="25:28" x14ac:dyDescent="0.2">
      <c r="Y1478" s="234"/>
      <c r="AA1478" s="234"/>
      <c r="AB1478" s="234"/>
    </row>
    <row r="1479" spans="25:28" x14ac:dyDescent="0.2">
      <c r="Y1479" s="234"/>
      <c r="AA1479" s="234"/>
      <c r="AB1479" s="234"/>
    </row>
    <row r="1480" spans="25:28" x14ac:dyDescent="0.2">
      <c r="Y1480" s="234"/>
      <c r="AA1480" s="234"/>
      <c r="AB1480" s="234"/>
    </row>
    <row r="1481" spans="25:28" x14ac:dyDescent="0.2">
      <c r="Y1481" s="234"/>
      <c r="AA1481" s="234"/>
      <c r="AB1481" s="234"/>
    </row>
    <row r="1482" spans="25:28" x14ac:dyDescent="0.2">
      <c r="Y1482" s="234"/>
      <c r="AA1482" s="234"/>
      <c r="AB1482" s="234"/>
    </row>
    <row r="1483" spans="25:28" x14ac:dyDescent="0.2">
      <c r="Y1483" s="234"/>
      <c r="AA1483" s="234"/>
      <c r="AB1483" s="234"/>
    </row>
    <row r="1484" spans="25:28" x14ac:dyDescent="0.2">
      <c r="Y1484" s="234"/>
      <c r="AA1484" s="234"/>
      <c r="AB1484" s="234"/>
    </row>
    <row r="1485" spans="25:28" x14ac:dyDescent="0.2">
      <c r="Y1485" s="234"/>
      <c r="AA1485" s="234"/>
      <c r="AB1485" s="234"/>
    </row>
    <row r="1486" spans="25:28" x14ac:dyDescent="0.2">
      <c r="Y1486" s="234"/>
      <c r="AA1486" s="234"/>
      <c r="AB1486" s="234"/>
    </row>
    <row r="1487" spans="25:28" x14ac:dyDescent="0.2">
      <c r="Y1487" s="234"/>
      <c r="AA1487" s="234"/>
      <c r="AB1487" s="234"/>
    </row>
    <row r="1488" spans="25:28" x14ac:dyDescent="0.2">
      <c r="Y1488" s="234"/>
      <c r="AA1488" s="234"/>
      <c r="AB1488" s="234"/>
    </row>
    <row r="1489" spans="25:28" x14ac:dyDescent="0.2">
      <c r="Y1489" s="234"/>
      <c r="AA1489" s="234"/>
      <c r="AB1489" s="234"/>
    </row>
    <row r="1490" spans="25:28" x14ac:dyDescent="0.2">
      <c r="Y1490" s="234"/>
      <c r="AA1490" s="234"/>
      <c r="AB1490" s="234"/>
    </row>
    <row r="1491" spans="25:28" x14ac:dyDescent="0.2">
      <c r="Y1491" s="234"/>
      <c r="AA1491" s="234"/>
      <c r="AB1491" s="234"/>
    </row>
    <row r="1492" spans="25:28" x14ac:dyDescent="0.2">
      <c r="Y1492" s="234"/>
      <c r="AA1492" s="234"/>
      <c r="AB1492" s="234"/>
    </row>
    <row r="1493" spans="25:28" x14ac:dyDescent="0.2">
      <c r="Y1493" s="234"/>
      <c r="AA1493" s="234"/>
      <c r="AB1493" s="234"/>
    </row>
    <row r="1494" spans="25:28" x14ac:dyDescent="0.2">
      <c r="Y1494" s="234"/>
      <c r="AA1494" s="234"/>
      <c r="AB1494" s="234"/>
    </row>
    <row r="1495" spans="25:28" x14ac:dyDescent="0.2">
      <c r="Y1495" s="234"/>
      <c r="AA1495" s="234"/>
      <c r="AB1495" s="234"/>
    </row>
    <row r="1496" spans="25:28" x14ac:dyDescent="0.2">
      <c r="Y1496" s="234"/>
      <c r="AA1496" s="234"/>
      <c r="AB1496" s="234"/>
    </row>
    <row r="1497" spans="25:28" x14ac:dyDescent="0.2">
      <c r="Y1497" s="234"/>
      <c r="AA1497" s="234"/>
      <c r="AB1497" s="234"/>
    </row>
    <row r="1498" spans="25:28" x14ac:dyDescent="0.2">
      <c r="Y1498" s="234"/>
      <c r="AA1498" s="234"/>
      <c r="AB1498" s="234"/>
    </row>
    <row r="1499" spans="25:28" x14ac:dyDescent="0.2">
      <c r="Y1499" s="234"/>
      <c r="AA1499" s="234"/>
      <c r="AB1499" s="234"/>
    </row>
    <row r="1500" spans="25:28" x14ac:dyDescent="0.2">
      <c r="Y1500" s="234"/>
      <c r="AA1500" s="234"/>
      <c r="AB1500" s="234"/>
    </row>
    <row r="1501" spans="25:28" x14ac:dyDescent="0.2">
      <c r="Y1501" s="234"/>
      <c r="AA1501" s="234"/>
      <c r="AB1501" s="234"/>
    </row>
    <row r="1502" spans="25:28" x14ac:dyDescent="0.2">
      <c r="Y1502" s="234"/>
      <c r="AA1502" s="234"/>
      <c r="AB1502" s="234"/>
    </row>
    <row r="1503" spans="25:28" x14ac:dyDescent="0.2">
      <c r="Y1503" s="234"/>
      <c r="AA1503" s="234"/>
      <c r="AB1503" s="234"/>
    </row>
    <row r="1504" spans="25:28" x14ac:dyDescent="0.2">
      <c r="Y1504" s="234"/>
      <c r="AA1504" s="234"/>
      <c r="AB1504" s="234"/>
    </row>
    <row r="1505" spans="25:28" x14ac:dyDescent="0.2">
      <c r="Y1505" s="234"/>
      <c r="AA1505" s="234"/>
      <c r="AB1505" s="234"/>
    </row>
    <row r="1506" spans="25:28" x14ac:dyDescent="0.2">
      <c r="Y1506" s="234"/>
      <c r="AA1506" s="234"/>
      <c r="AB1506" s="234"/>
    </row>
    <row r="1507" spans="25:28" x14ac:dyDescent="0.2">
      <c r="Y1507" s="234"/>
      <c r="AA1507" s="234"/>
      <c r="AB1507" s="234"/>
    </row>
    <row r="1508" spans="25:28" x14ac:dyDescent="0.2">
      <c r="Y1508" s="234"/>
      <c r="AA1508" s="234"/>
      <c r="AB1508" s="234"/>
    </row>
    <row r="1509" spans="25:28" x14ac:dyDescent="0.2">
      <c r="Y1509" s="234"/>
      <c r="AA1509" s="234"/>
      <c r="AB1509" s="234"/>
    </row>
    <row r="1510" spans="25:28" x14ac:dyDescent="0.2">
      <c r="Y1510" s="234"/>
      <c r="AA1510" s="234"/>
      <c r="AB1510" s="234"/>
    </row>
    <row r="1511" spans="25:28" x14ac:dyDescent="0.2">
      <c r="Y1511" s="234"/>
      <c r="AA1511" s="234"/>
      <c r="AB1511" s="234"/>
    </row>
    <row r="1512" spans="25:28" x14ac:dyDescent="0.2">
      <c r="Y1512" s="234"/>
      <c r="AA1512" s="234"/>
      <c r="AB1512" s="234"/>
    </row>
    <row r="1513" spans="25:28" x14ac:dyDescent="0.2">
      <c r="Y1513" s="234"/>
      <c r="AA1513" s="234"/>
      <c r="AB1513" s="234"/>
    </row>
    <row r="1514" spans="25:28" x14ac:dyDescent="0.2">
      <c r="Y1514" s="234"/>
      <c r="AA1514" s="234"/>
      <c r="AB1514" s="234"/>
    </row>
    <row r="1515" spans="25:28" x14ac:dyDescent="0.2">
      <c r="Y1515" s="234"/>
      <c r="AA1515" s="234"/>
      <c r="AB1515" s="234"/>
    </row>
    <row r="1516" spans="25:28" x14ac:dyDescent="0.2">
      <c r="Y1516" s="234"/>
      <c r="AA1516" s="234"/>
      <c r="AB1516" s="234"/>
    </row>
    <row r="1517" spans="25:28" x14ac:dyDescent="0.2">
      <c r="Y1517" s="234"/>
      <c r="AA1517" s="234"/>
      <c r="AB1517" s="234"/>
    </row>
    <row r="1518" spans="25:28" x14ac:dyDescent="0.2">
      <c r="Y1518" s="234"/>
      <c r="AA1518" s="234"/>
      <c r="AB1518" s="234"/>
    </row>
    <row r="1519" spans="25:28" x14ac:dyDescent="0.2">
      <c r="Y1519" s="234"/>
      <c r="AA1519" s="234"/>
      <c r="AB1519" s="234"/>
    </row>
    <row r="1520" spans="25:28" x14ac:dyDescent="0.2">
      <c r="Y1520" s="234"/>
      <c r="AA1520" s="234"/>
      <c r="AB1520" s="234"/>
    </row>
    <row r="1521" spans="25:28" x14ac:dyDescent="0.2">
      <c r="Y1521" s="234"/>
      <c r="AA1521" s="234"/>
      <c r="AB1521" s="234"/>
    </row>
    <row r="1522" spans="25:28" x14ac:dyDescent="0.2">
      <c r="Y1522" s="234"/>
      <c r="AA1522" s="234"/>
      <c r="AB1522" s="234"/>
    </row>
    <row r="1523" spans="25:28" x14ac:dyDescent="0.2">
      <c r="Y1523" s="234"/>
      <c r="AA1523" s="234"/>
      <c r="AB1523" s="234"/>
    </row>
    <row r="1524" spans="25:28" x14ac:dyDescent="0.2">
      <c r="Y1524" s="234"/>
      <c r="AA1524" s="234"/>
      <c r="AB1524" s="234"/>
    </row>
    <row r="1525" spans="25:28" x14ac:dyDescent="0.2">
      <c r="Y1525" s="234"/>
      <c r="AA1525" s="234"/>
      <c r="AB1525" s="234"/>
    </row>
    <row r="1526" spans="25:28" x14ac:dyDescent="0.2">
      <c r="Y1526" s="234"/>
      <c r="AA1526" s="234"/>
      <c r="AB1526" s="234"/>
    </row>
    <row r="1527" spans="25:28" x14ac:dyDescent="0.2">
      <c r="Y1527" s="234"/>
      <c r="AA1527" s="234"/>
      <c r="AB1527" s="234"/>
    </row>
    <row r="1528" spans="25:28" x14ac:dyDescent="0.2">
      <c r="Y1528" s="234"/>
      <c r="AA1528" s="234"/>
      <c r="AB1528" s="234"/>
    </row>
    <row r="1529" spans="25:28" x14ac:dyDescent="0.2">
      <c r="Y1529" s="234"/>
      <c r="AA1529" s="234"/>
      <c r="AB1529" s="234"/>
    </row>
    <row r="1530" spans="25:28" x14ac:dyDescent="0.2">
      <c r="Y1530" s="234"/>
      <c r="AA1530" s="234"/>
      <c r="AB1530" s="234"/>
    </row>
    <row r="1531" spans="25:28" x14ac:dyDescent="0.2">
      <c r="Y1531" s="234"/>
      <c r="AA1531" s="234"/>
      <c r="AB1531" s="234"/>
    </row>
    <row r="1532" spans="25:28" x14ac:dyDescent="0.2">
      <c r="Y1532" s="234"/>
      <c r="AA1532" s="234"/>
      <c r="AB1532" s="234"/>
    </row>
    <row r="1533" spans="25:28" x14ac:dyDescent="0.2">
      <c r="Y1533" s="234"/>
      <c r="AA1533" s="234"/>
      <c r="AB1533" s="234"/>
    </row>
    <row r="1534" spans="25:28" x14ac:dyDescent="0.2">
      <c r="Y1534" s="234"/>
      <c r="AA1534" s="234"/>
      <c r="AB1534" s="234"/>
    </row>
    <row r="1535" spans="25:28" x14ac:dyDescent="0.2">
      <c r="Y1535" s="234"/>
      <c r="AA1535" s="234"/>
      <c r="AB1535" s="234"/>
    </row>
    <row r="1536" spans="25:28" x14ac:dyDescent="0.2">
      <c r="Y1536" s="234"/>
      <c r="AA1536" s="234"/>
      <c r="AB1536" s="234"/>
    </row>
    <row r="1537" spans="25:28" x14ac:dyDescent="0.2">
      <c r="Y1537" s="234"/>
      <c r="AA1537" s="234"/>
      <c r="AB1537" s="234"/>
    </row>
    <row r="1538" spans="25:28" x14ac:dyDescent="0.2">
      <c r="Y1538" s="234"/>
      <c r="AA1538" s="234"/>
      <c r="AB1538" s="234"/>
    </row>
    <row r="1539" spans="25:28" x14ac:dyDescent="0.2">
      <c r="Y1539" s="234"/>
      <c r="AA1539" s="234"/>
      <c r="AB1539" s="234"/>
    </row>
    <row r="1540" spans="25:28" x14ac:dyDescent="0.2">
      <c r="Y1540" s="234"/>
      <c r="AA1540" s="234"/>
      <c r="AB1540" s="234"/>
    </row>
    <row r="1541" spans="25:28" x14ac:dyDescent="0.2">
      <c r="Y1541" s="234"/>
      <c r="AA1541" s="234"/>
      <c r="AB1541" s="234"/>
    </row>
    <row r="1542" spans="25:28" x14ac:dyDescent="0.2">
      <c r="Y1542" s="234"/>
      <c r="AA1542" s="234"/>
      <c r="AB1542" s="234"/>
    </row>
    <row r="1543" spans="25:28" x14ac:dyDescent="0.2">
      <c r="Y1543" s="234"/>
      <c r="AA1543" s="234"/>
      <c r="AB1543" s="234"/>
    </row>
    <row r="1544" spans="25:28" x14ac:dyDescent="0.2">
      <c r="Y1544" s="234"/>
      <c r="AA1544" s="234"/>
      <c r="AB1544" s="234"/>
    </row>
    <row r="1545" spans="25:28" x14ac:dyDescent="0.2">
      <c r="Y1545" s="234"/>
      <c r="AA1545" s="234"/>
      <c r="AB1545" s="234"/>
    </row>
    <row r="1546" spans="25:28" x14ac:dyDescent="0.2">
      <c r="Y1546" s="234"/>
      <c r="AA1546" s="234"/>
      <c r="AB1546" s="234"/>
    </row>
    <row r="1547" spans="25:28" x14ac:dyDescent="0.2">
      <c r="Y1547" s="234"/>
      <c r="AA1547" s="234"/>
      <c r="AB1547" s="234"/>
    </row>
    <row r="1548" spans="25:28" x14ac:dyDescent="0.2">
      <c r="Y1548" s="234"/>
      <c r="AA1548" s="234"/>
      <c r="AB1548" s="234"/>
    </row>
    <row r="1549" spans="25:28" x14ac:dyDescent="0.2">
      <c r="Y1549" s="234"/>
      <c r="AA1549" s="234"/>
      <c r="AB1549" s="234"/>
    </row>
    <row r="1550" spans="25:28" x14ac:dyDescent="0.2">
      <c r="Y1550" s="234"/>
      <c r="AA1550" s="234"/>
      <c r="AB1550" s="234"/>
    </row>
    <row r="1551" spans="25:28" x14ac:dyDescent="0.2">
      <c r="Y1551" s="234"/>
      <c r="AA1551" s="234"/>
      <c r="AB1551" s="234"/>
    </row>
    <row r="1552" spans="25:28" x14ac:dyDescent="0.2">
      <c r="Y1552" s="234"/>
      <c r="AA1552" s="234"/>
      <c r="AB1552" s="234"/>
    </row>
    <row r="1553" spans="25:28" x14ac:dyDescent="0.2">
      <c r="Y1553" s="234"/>
      <c r="AA1553" s="234"/>
      <c r="AB1553" s="234"/>
    </row>
    <row r="1554" spans="25:28" x14ac:dyDescent="0.2">
      <c r="Y1554" s="234"/>
      <c r="AA1554" s="234"/>
      <c r="AB1554" s="234"/>
    </row>
    <row r="1555" spans="25:28" x14ac:dyDescent="0.2">
      <c r="Y1555" s="234"/>
      <c r="AA1555" s="234"/>
      <c r="AB1555" s="234"/>
    </row>
    <row r="1556" spans="25:28" x14ac:dyDescent="0.2">
      <c r="Y1556" s="234"/>
      <c r="AA1556" s="234"/>
      <c r="AB1556" s="234"/>
    </row>
    <row r="1557" spans="25:28" x14ac:dyDescent="0.2">
      <c r="Y1557" s="234"/>
      <c r="AA1557" s="234"/>
      <c r="AB1557" s="234"/>
    </row>
    <row r="1558" spans="25:28" x14ac:dyDescent="0.2">
      <c r="Y1558" s="234"/>
      <c r="AA1558" s="234"/>
      <c r="AB1558" s="234"/>
    </row>
    <row r="1559" spans="25:28" x14ac:dyDescent="0.2">
      <c r="Y1559" s="234"/>
      <c r="AA1559" s="234"/>
      <c r="AB1559" s="234"/>
    </row>
    <row r="1560" spans="25:28" x14ac:dyDescent="0.2">
      <c r="Y1560" s="234"/>
      <c r="AA1560" s="234"/>
      <c r="AB1560" s="234"/>
    </row>
    <row r="1561" spans="25:28" x14ac:dyDescent="0.2">
      <c r="Y1561" s="234"/>
      <c r="AA1561" s="234"/>
      <c r="AB1561" s="234"/>
    </row>
    <row r="1562" spans="25:28" x14ac:dyDescent="0.2">
      <c r="Y1562" s="234"/>
      <c r="AA1562" s="234"/>
      <c r="AB1562" s="234"/>
    </row>
    <row r="1563" spans="25:28" x14ac:dyDescent="0.2">
      <c r="Y1563" s="234"/>
      <c r="AA1563" s="234"/>
      <c r="AB1563" s="234"/>
    </row>
    <row r="1564" spans="25:28" x14ac:dyDescent="0.2">
      <c r="Y1564" s="234"/>
      <c r="AA1564" s="234"/>
      <c r="AB1564" s="234"/>
    </row>
    <row r="1565" spans="25:28" x14ac:dyDescent="0.2">
      <c r="Y1565" s="234"/>
      <c r="AA1565" s="234"/>
      <c r="AB1565" s="234"/>
    </row>
    <row r="1566" spans="25:28" x14ac:dyDescent="0.2">
      <c r="Y1566" s="234"/>
      <c r="AA1566" s="234"/>
      <c r="AB1566" s="234"/>
    </row>
    <row r="1567" spans="25:28" x14ac:dyDescent="0.2">
      <c r="Y1567" s="234"/>
      <c r="AA1567" s="234"/>
      <c r="AB1567" s="234"/>
    </row>
    <row r="1568" spans="25:28" x14ac:dyDescent="0.2">
      <c r="Y1568" s="234"/>
      <c r="AA1568" s="234"/>
      <c r="AB1568" s="234"/>
    </row>
    <row r="1569" spans="25:28" x14ac:dyDescent="0.2">
      <c r="Y1569" s="234"/>
      <c r="AA1569" s="234"/>
      <c r="AB1569" s="234"/>
    </row>
    <row r="1570" spans="25:28" x14ac:dyDescent="0.2">
      <c r="Y1570" s="234"/>
      <c r="AA1570" s="234"/>
      <c r="AB1570" s="234"/>
    </row>
    <row r="1571" spans="25:28" x14ac:dyDescent="0.2">
      <c r="Y1571" s="234"/>
      <c r="AA1571" s="234"/>
      <c r="AB1571" s="234"/>
    </row>
    <row r="1572" spans="25:28" x14ac:dyDescent="0.2">
      <c r="Y1572" s="234"/>
      <c r="AA1572" s="234"/>
      <c r="AB1572" s="234"/>
    </row>
    <row r="1573" spans="25:28" x14ac:dyDescent="0.2">
      <c r="Y1573" s="234"/>
      <c r="AA1573" s="234"/>
      <c r="AB1573" s="234"/>
    </row>
    <row r="1574" spans="25:28" x14ac:dyDescent="0.2">
      <c r="Y1574" s="234"/>
      <c r="AA1574" s="234"/>
      <c r="AB1574" s="234"/>
    </row>
    <row r="1575" spans="25:28" x14ac:dyDescent="0.2">
      <c r="Y1575" s="234"/>
      <c r="AA1575" s="234"/>
      <c r="AB1575" s="234"/>
    </row>
    <row r="1576" spans="25:28" x14ac:dyDescent="0.2">
      <c r="Y1576" s="234"/>
      <c r="AA1576" s="234"/>
      <c r="AB1576" s="234"/>
    </row>
    <row r="1577" spans="25:28" x14ac:dyDescent="0.2">
      <c r="Y1577" s="234"/>
      <c r="AA1577" s="234"/>
      <c r="AB1577" s="234"/>
    </row>
    <row r="1578" spans="25:28" x14ac:dyDescent="0.2">
      <c r="Y1578" s="234"/>
      <c r="AA1578" s="234"/>
      <c r="AB1578" s="234"/>
    </row>
    <row r="1579" spans="25:28" x14ac:dyDescent="0.2">
      <c r="Y1579" s="234"/>
      <c r="AA1579" s="234"/>
      <c r="AB1579" s="234"/>
    </row>
    <row r="1580" spans="25:28" x14ac:dyDescent="0.2">
      <c r="Y1580" s="234"/>
      <c r="AA1580" s="234"/>
      <c r="AB1580" s="234"/>
    </row>
    <row r="1581" spans="25:28" x14ac:dyDescent="0.2">
      <c r="Y1581" s="234"/>
      <c r="AA1581" s="234"/>
      <c r="AB1581" s="234"/>
    </row>
    <row r="1582" spans="25:28" x14ac:dyDescent="0.2">
      <c r="Y1582" s="234"/>
      <c r="AA1582" s="234"/>
      <c r="AB1582" s="234"/>
    </row>
    <row r="1583" spans="25:28" x14ac:dyDescent="0.2">
      <c r="Y1583" s="234"/>
      <c r="AA1583" s="234"/>
      <c r="AB1583" s="234"/>
    </row>
    <row r="1584" spans="25:28" x14ac:dyDescent="0.2">
      <c r="Y1584" s="234"/>
      <c r="AA1584" s="234"/>
      <c r="AB1584" s="234"/>
    </row>
    <row r="1585" spans="25:28" x14ac:dyDescent="0.2">
      <c r="Y1585" s="234"/>
      <c r="AA1585" s="234"/>
      <c r="AB1585" s="234"/>
    </row>
    <row r="1586" spans="25:28" x14ac:dyDescent="0.2">
      <c r="Y1586" s="234"/>
      <c r="AA1586" s="234"/>
      <c r="AB1586" s="234"/>
    </row>
    <row r="1587" spans="25:28" x14ac:dyDescent="0.2">
      <c r="Y1587" s="234"/>
      <c r="AA1587" s="234"/>
      <c r="AB1587" s="234"/>
    </row>
    <row r="1588" spans="25:28" x14ac:dyDescent="0.2">
      <c r="Y1588" s="234"/>
      <c r="AA1588" s="234"/>
      <c r="AB1588" s="234"/>
    </row>
    <row r="1589" spans="25:28" x14ac:dyDescent="0.2">
      <c r="Y1589" s="234"/>
      <c r="AA1589" s="234"/>
      <c r="AB1589" s="234"/>
    </row>
    <row r="1590" spans="25:28" x14ac:dyDescent="0.2">
      <c r="Y1590" s="234"/>
      <c r="AA1590" s="234"/>
      <c r="AB1590" s="234"/>
    </row>
    <row r="1591" spans="25:28" x14ac:dyDescent="0.2">
      <c r="Y1591" s="234"/>
      <c r="AA1591" s="234"/>
      <c r="AB1591" s="234"/>
    </row>
    <row r="1592" spans="25:28" x14ac:dyDescent="0.2">
      <c r="Y1592" s="234"/>
      <c r="AA1592" s="234"/>
      <c r="AB1592" s="234"/>
    </row>
    <row r="1593" spans="25:28" x14ac:dyDescent="0.2">
      <c r="Y1593" s="234"/>
      <c r="AA1593" s="234"/>
      <c r="AB1593" s="234"/>
    </row>
    <row r="1594" spans="25:28" x14ac:dyDescent="0.2">
      <c r="Y1594" s="234"/>
      <c r="AA1594" s="234"/>
      <c r="AB1594" s="234"/>
    </row>
    <row r="1595" spans="25:28" x14ac:dyDescent="0.2">
      <c r="Y1595" s="234"/>
      <c r="AA1595" s="234"/>
      <c r="AB1595" s="234"/>
    </row>
    <row r="1596" spans="25:28" x14ac:dyDescent="0.2">
      <c r="Y1596" s="234"/>
      <c r="AA1596" s="234"/>
      <c r="AB1596" s="234"/>
    </row>
    <row r="1597" spans="25:28" x14ac:dyDescent="0.2">
      <c r="Y1597" s="234"/>
      <c r="AA1597" s="234"/>
      <c r="AB1597" s="234"/>
    </row>
    <row r="1598" spans="25:28" x14ac:dyDescent="0.2">
      <c r="Y1598" s="234"/>
      <c r="AA1598" s="234"/>
      <c r="AB1598" s="234"/>
    </row>
    <row r="1599" spans="25:28" x14ac:dyDescent="0.2">
      <c r="Y1599" s="234"/>
      <c r="AA1599" s="234"/>
      <c r="AB1599" s="234"/>
    </row>
    <row r="1600" spans="25:28" x14ac:dyDescent="0.2">
      <c r="Y1600" s="234"/>
      <c r="AA1600" s="234"/>
      <c r="AB1600" s="234"/>
    </row>
    <row r="1601" spans="25:28" x14ac:dyDescent="0.2">
      <c r="Y1601" s="234"/>
      <c r="AA1601" s="234"/>
      <c r="AB1601" s="234"/>
    </row>
    <row r="1602" spans="25:28" x14ac:dyDescent="0.2">
      <c r="Y1602" s="234"/>
      <c r="AA1602" s="234"/>
      <c r="AB1602" s="234"/>
    </row>
    <row r="1603" spans="25:28" x14ac:dyDescent="0.2">
      <c r="Y1603" s="234"/>
      <c r="AA1603" s="234"/>
      <c r="AB1603" s="234"/>
    </row>
    <row r="1604" spans="25:28" x14ac:dyDescent="0.2">
      <c r="Y1604" s="234"/>
      <c r="AA1604" s="234"/>
      <c r="AB1604" s="234"/>
    </row>
    <row r="1605" spans="25:28" x14ac:dyDescent="0.2">
      <c r="Y1605" s="234"/>
      <c r="AA1605" s="234"/>
      <c r="AB1605" s="234"/>
    </row>
    <row r="1606" spans="25:28" x14ac:dyDescent="0.2">
      <c r="Y1606" s="234"/>
      <c r="AA1606" s="234"/>
      <c r="AB1606" s="234"/>
    </row>
    <row r="1607" spans="25:28" x14ac:dyDescent="0.2">
      <c r="Y1607" s="234"/>
      <c r="AA1607" s="234"/>
      <c r="AB1607" s="234"/>
    </row>
    <row r="1608" spans="25:28" x14ac:dyDescent="0.2">
      <c r="Y1608" s="234"/>
      <c r="AA1608" s="234"/>
      <c r="AB1608" s="234"/>
    </row>
    <row r="1609" spans="25:28" x14ac:dyDescent="0.2">
      <c r="Y1609" s="234"/>
      <c r="AA1609" s="234"/>
      <c r="AB1609" s="234"/>
    </row>
    <row r="1610" spans="25:28" x14ac:dyDescent="0.2">
      <c r="Y1610" s="234"/>
      <c r="AA1610" s="234"/>
      <c r="AB1610" s="234"/>
    </row>
    <row r="1611" spans="25:28" x14ac:dyDescent="0.2">
      <c r="Y1611" s="234"/>
      <c r="AA1611" s="234"/>
      <c r="AB1611" s="234"/>
    </row>
    <row r="1612" spans="25:28" x14ac:dyDescent="0.2">
      <c r="Y1612" s="234"/>
      <c r="AA1612" s="234"/>
      <c r="AB1612" s="234"/>
    </row>
    <row r="1613" spans="25:28" x14ac:dyDescent="0.2">
      <c r="Y1613" s="234"/>
      <c r="AA1613" s="234"/>
      <c r="AB1613" s="234"/>
    </row>
    <row r="1614" spans="25:28" x14ac:dyDescent="0.2">
      <c r="Y1614" s="234"/>
      <c r="AA1614" s="234"/>
      <c r="AB1614" s="234"/>
    </row>
    <row r="1615" spans="25:28" x14ac:dyDescent="0.2">
      <c r="Y1615" s="234"/>
      <c r="AA1615" s="234"/>
      <c r="AB1615" s="234"/>
    </row>
    <row r="1616" spans="25:28" x14ac:dyDescent="0.2">
      <c r="Y1616" s="234"/>
      <c r="AA1616" s="234"/>
      <c r="AB1616" s="234"/>
    </row>
    <row r="1617" spans="25:28" x14ac:dyDescent="0.2">
      <c r="Y1617" s="234"/>
      <c r="AA1617" s="234"/>
      <c r="AB1617" s="234"/>
    </row>
    <row r="1618" spans="25:28" x14ac:dyDescent="0.2">
      <c r="Y1618" s="234"/>
      <c r="AA1618" s="234"/>
      <c r="AB1618" s="234"/>
    </row>
    <row r="1619" spans="25:28" x14ac:dyDescent="0.2">
      <c r="Y1619" s="234"/>
      <c r="AA1619" s="234"/>
      <c r="AB1619" s="234"/>
    </row>
    <row r="1620" spans="25:28" x14ac:dyDescent="0.2">
      <c r="Y1620" s="234"/>
      <c r="AA1620" s="234"/>
      <c r="AB1620" s="234"/>
    </row>
    <row r="1621" spans="25:28" x14ac:dyDescent="0.2">
      <c r="Y1621" s="234"/>
      <c r="AA1621" s="234"/>
      <c r="AB1621" s="234"/>
    </row>
    <row r="1622" spans="25:28" x14ac:dyDescent="0.2">
      <c r="Y1622" s="234"/>
      <c r="AA1622" s="234"/>
      <c r="AB1622" s="234"/>
    </row>
    <row r="1623" spans="25:28" x14ac:dyDescent="0.2">
      <c r="Y1623" s="234"/>
      <c r="AA1623" s="234"/>
      <c r="AB1623" s="234"/>
    </row>
    <row r="1624" spans="25:28" x14ac:dyDescent="0.2">
      <c r="Y1624" s="234"/>
      <c r="AA1624" s="234"/>
      <c r="AB1624" s="234"/>
    </row>
    <row r="1625" spans="25:28" x14ac:dyDescent="0.2">
      <c r="Y1625" s="234"/>
      <c r="AA1625" s="234"/>
      <c r="AB1625" s="234"/>
    </row>
    <row r="1626" spans="25:28" x14ac:dyDescent="0.2">
      <c r="Y1626" s="234"/>
      <c r="AA1626" s="234"/>
      <c r="AB1626" s="234"/>
    </row>
    <row r="1627" spans="25:28" x14ac:dyDescent="0.2">
      <c r="Y1627" s="234"/>
      <c r="AA1627" s="234"/>
      <c r="AB1627" s="234"/>
    </row>
    <row r="1628" spans="25:28" x14ac:dyDescent="0.2">
      <c r="Y1628" s="234"/>
      <c r="AA1628" s="234"/>
      <c r="AB1628" s="234"/>
    </row>
    <row r="1629" spans="25:28" x14ac:dyDescent="0.2">
      <c r="Y1629" s="234"/>
      <c r="AA1629" s="234"/>
      <c r="AB1629" s="234"/>
    </row>
    <row r="1630" spans="25:28" x14ac:dyDescent="0.2">
      <c r="Y1630" s="234"/>
      <c r="AA1630" s="234"/>
      <c r="AB1630" s="234"/>
    </row>
    <row r="1631" spans="25:28" x14ac:dyDescent="0.2">
      <c r="Y1631" s="234"/>
      <c r="AA1631" s="234"/>
      <c r="AB1631" s="234"/>
    </row>
    <row r="1632" spans="25:28" x14ac:dyDescent="0.2">
      <c r="Y1632" s="234"/>
      <c r="AA1632" s="234"/>
      <c r="AB1632" s="234"/>
    </row>
    <row r="1633" spans="25:28" x14ac:dyDescent="0.2">
      <c r="Y1633" s="234"/>
      <c r="AA1633" s="234"/>
      <c r="AB1633" s="234"/>
    </row>
    <row r="1634" spans="25:28" x14ac:dyDescent="0.2">
      <c r="Y1634" s="234"/>
      <c r="AA1634" s="234"/>
      <c r="AB1634" s="234"/>
    </row>
    <row r="1635" spans="25:28" x14ac:dyDescent="0.2">
      <c r="Y1635" s="234"/>
      <c r="AA1635" s="234"/>
      <c r="AB1635" s="234"/>
    </row>
    <row r="1636" spans="25:28" x14ac:dyDescent="0.2">
      <c r="Y1636" s="234"/>
      <c r="AA1636" s="234"/>
      <c r="AB1636" s="234"/>
    </row>
    <row r="1637" spans="25:28" x14ac:dyDescent="0.2">
      <c r="Y1637" s="234"/>
      <c r="AA1637" s="234"/>
      <c r="AB1637" s="234"/>
    </row>
    <row r="1638" spans="25:28" x14ac:dyDescent="0.2">
      <c r="Y1638" s="234"/>
      <c r="AA1638" s="234"/>
      <c r="AB1638" s="234"/>
    </row>
    <row r="1639" spans="25:28" x14ac:dyDescent="0.2">
      <c r="Y1639" s="234"/>
      <c r="AA1639" s="234"/>
      <c r="AB1639" s="234"/>
    </row>
    <row r="1640" spans="25:28" x14ac:dyDescent="0.2">
      <c r="Y1640" s="234"/>
      <c r="AA1640" s="234"/>
      <c r="AB1640" s="234"/>
    </row>
    <row r="1641" spans="25:28" x14ac:dyDescent="0.2">
      <c r="Y1641" s="234"/>
      <c r="AA1641" s="234"/>
      <c r="AB1641" s="234"/>
    </row>
    <row r="1642" spans="25:28" x14ac:dyDescent="0.2">
      <c r="Y1642" s="234"/>
      <c r="AA1642" s="234"/>
      <c r="AB1642" s="234"/>
    </row>
    <row r="1643" spans="25:28" x14ac:dyDescent="0.2">
      <c r="Y1643" s="234"/>
      <c r="AA1643" s="234"/>
      <c r="AB1643" s="234"/>
    </row>
    <row r="1644" spans="25:28" x14ac:dyDescent="0.2">
      <c r="Y1644" s="234"/>
      <c r="AA1644" s="234"/>
      <c r="AB1644" s="234"/>
    </row>
    <row r="1645" spans="25:28" x14ac:dyDescent="0.2">
      <c r="Y1645" s="234"/>
      <c r="AA1645" s="234"/>
      <c r="AB1645" s="234"/>
    </row>
    <row r="1646" spans="25:28" x14ac:dyDescent="0.2">
      <c r="Y1646" s="234"/>
      <c r="AA1646" s="234"/>
      <c r="AB1646" s="234"/>
    </row>
    <row r="1647" spans="25:28" x14ac:dyDescent="0.2">
      <c r="Y1647" s="234"/>
      <c r="AA1647" s="234"/>
      <c r="AB1647" s="234"/>
    </row>
    <row r="1648" spans="25:28" x14ac:dyDescent="0.2">
      <c r="Y1648" s="234"/>
      <c r="AA1648" s="234"/>
      <c r="AB1648" s="234"/>
    </row>
    <row r="1649" spans="25:28" x14ac:dyDescent="0.2">
      <c r="Y1649" s="234"/>
      <c r="AA1649" s="234"/>
      <c r="AB1649" s="234"/>
    </row>
    <row r="1650" spans="25:28" x14ac:dyDescent="0.2">
      <c r="Y1650" s="234"/>
      <c r="AA1650" s="234"/>
      <c r="AB1650" s="234"/>
    </row>
    <row r="1651" spans="25:28" x14ac:dyDescent="0.2">
      <c r="Y1651" s="234"/>
      <c r="AA1651" s="234"/>
      <c r="AB1651" s="234"/>
    </row>
    <row r="1652" spans="25:28" x14ac:dyDescent="0.2">
      <c r="Y1652" s="234"/>
      <c r="AA1652" s="234"/>
      <c r="AB1652" s="234"/>
    </row>
    <row r="1653" spans="25:28" x14ac:dyDescent="0.2">
      <c r="Y1653" s="234"/>
      <c r="AA1653" s="234"/>
      <c r="AB1653" s="234"/>
    </row>
    <row r="1654" spans="25:28" x14ac:dyDescent="0.2">
      <c r="Y1654" s="234"/>
      <c r="AA1654" s="234"/>
      <c r="AB1654" s="234"/>
    </row>
    <row r="1655" spans="25:28" x14ac:dyDescent="0.2">
      <c r="Y1655" s="234"/>
      <c r="AA1655" s="234"/>
      <c r="AB1655" s="234"/>
    </row>
    <row r="1656" spans="25:28" x14ac:dyDescent="0.2">
      <c r="Y1656" s="234"/>
      <c r="AA1656" s="234"/>
      <c r="AB1656" s="234"/>
    </row>
    <row r="1657" spans="25:28" x14ac:dyDescent="0.2">
      <c r="Y1657" s="234"/>
      <c r="AA1657" s="234"/>
      <c r="AB1657" s="234"/>
    </row>
    <row r="1658" spans="25:28" x14ac:dyDescent="0.2">
      <c r="Y1658" s="234"/>
      <c r="AA1658" s="234"/>
      <c r="AB1658" s="234"/>
    </row>
    <row r="1659" spans="25:28" x14ac:dyDescent="0.2">
      <c r="Y1659" s="234"/>
      <c r="AA1659" s="234"/>
      <c r="AB1659" s="234"/>
    </row>
    <row r="1660" spans="25:28" x14ac:dyDescent="0.2">
      <c r="Y1660" s="234"/>
      <c r="AA1660" s="234"/>
      <c r="AB1660" s="234"/>
    </row>
    <row r="1661" spans="25:28" x14ac:dyDescent="0.2">
      <c r="Y1661" s="234"/>
      <c r="AA1661" s="234"/>
      <c r="AB1661" s="234"/>
    </row>
    <row r="1662" spans="25:28" x14ac:dyDescent="0.2">
      <c r="Y1662" s="234"/>
      <c r="AA1662" s="234"/>
      <c r="AB1662" s="234"/>
    </row>
    <row r="1663" spans="25:28" x14ac:dyDescent="0.2">
      <c r="Y1663" s="234"/>
      <c r="AA1663" s="234"/>
      <c r="AB1663" s="234"/>
    </row>
    <row r="1664" spans="25:28" x14ac:dyDescent="0.2">
      <c r="Y1664" s="234"/>
      <c r="AA1664" s="234"/>
      <c r="AB1664" s="234"/>
    </row>
    <row r="1665" spans="25:28" x14ac:dyDescent="0.2">
      <c r="Y1665" s="234"/>
      <c r="AA1665" s="234"/>
      <c r="AB1665" s="234"/>
    </row>
    <row r="1666" spans="25:28" x14ac:dyDescent="0.2">
      <c r="Y1666" s="234"/>
      <c r="AA1666" s="234"/>
      <c r="AB1666" s="234"/>
    </row>
    <row r="1667" spans="25:28" x14ac:dyDescent="0.2">
      <c r="Y1667" s="234"/>
      <c r="AA1667" s="234"/>
      <c r="AB1667" s="234"/>
    </row>
    <row r="1668" spans="25:28" x14ac:dyDescent="0.2">
      <c r="Y1668" s="234"/>
      <c r="AA1668" s="234"/>
      <c r="AB1668" s="234"/>
    </row>
    <row r="1669" spans="25:28" x14ac:dyDescent="0.2">
      <c r="Y1669" s="234"/>
      <c r="AA1669" s="234"/>
      <c r="AB1669" s="234"/>
    </row>
    <row r="1670" spans="25:28" x14ac:dyDescent="0.2">
      <c r="Y1670" s="234"/>
      <c r="AA1670" s="234"/>
      <c r="AB1670" s="234"/>
    </row>
    <row r="1671" spans="25:28" x14ac:dyDescent="0.2">
      <c r="Y1671" s="234"/>
      <c r="AA1671" s="234"/>
      <c r="AB1671" s="234"/>
    </row>
    <row r="1672" spans="25:28" x14ac:dyDescent="0.2">
      <c r="Y1672" s="234"/>
      <c r="AA1672" s="234"/>
      <c r="AB1672" s="234"/>
    </row>
    <row r="1673" spans="25:28" x14ac:dyDescent="0.2">
      <c r="Y1673" s="234"/>
      <c r="AA1673" s="234"/>
      <c r="AB1673" s="234"/>
    </row>
    <row r="1674" spans="25:28" x14ac:dyDescent="0.2">
      <c r="Y1674" s="234"/>
      <c r="AA1674" s="234"/>
      <c r="AB1674" s="234"/>
    </row>
    <row r="1675" spans="25:28" x14ac:dyDescent="0.2">
      <c r="Y1675" s="234"/>
      <c r="AA1675" s="234"/>
      <c r="AB1675" s="234"/>
    </row>
    <row r="1676" spans="25:28" x14ac:dyDescent="0.2">
      <c r="Y1676" s="234"/>
      <c r="AA1676" s="234"/>
      <c r="AB1676" s="234"/>
    </row>
    <row r="1677" spans="25:28" x14ac:dyDescent="0.2">
      <c r="Y1677" s="234"/>
      <c r="AA1677" s="234"/>
      <c r="AB1677" s="234"/>
    </row>
    <row r="1678" spans="25:28" x14ac:dyDescent="0.2">
      <c r="Y1678" s="234"/>
      <c r="AA1678" s="234"/>
      <c r="AB1678" s="234"/>
    </row>
    <row r="1679" spans="25:28" x14ac:dyDescent="0.2">
      <c r="Y1679" s="234"/>
      <c r="AA1679" s="234"/>
      <c r="AB1679" s="234"/>
    </row>
    <row r="1680" spans="25:28" x14ac:dyDescent="0.2">
      <c r="Y1680" s="234"/>
      <c r="AA1680" s="234"/>
      <c r="AB1680" s="234"/>
    </row>
    <row r="1681" spans="25:28" x14ac:dyDescent="0.2">
      <c r="Y1681" s="234"/>
      <c r="AA1681" s="234"/>
      <c r="AB1681" s="234"/>
    </row>
    <row r="1682" spans="25:28" x14ac:dyDescent="0.2">
      <c r="Y1682" s="234"/>
      <c r="AA1682" s="234"/>
      <c r="AB1682" s="234"/>
    </row>
    <row r="1683" spans="25:28" x14ac:dyDescent="0.2">
      <c r="Y1683" s="234"/>
      <c r="AA1683" s="234"/>
      <c r="AB1683" s="234"/>
    </row>
    <row r="1684" spans="25:28" x14ac:dyDescent="0.2">
      <c r="Y1684" s="234"/>
      <c r="AA1684" s="234"/>
      <c r="AB1684" s="234"/>
    </row>
    <row r="1685" spans="25:28" x14ac:dyDescent="0.2">
      <c r="Y1685" s="234"/>
      <c r="AA1685" s="234"/>
      <c r="AB1685" s="234"/>
    </row>
    <row r="1686" spans="25:28" x14ac:dyDescent="0.2">
      <c r="Y1686" s="234"/>
      <c r="AA1686" s="234"/>
      <c r="AB1686" s="234"/>
    </row>
    <row r="1687" spans="25:28" x14ac:dyDescent="0.2">
      <c r="Y1687" s="234"/>
      <c r="AA1687" s="234"/>
      <c r="AB1687" s="234"/>
    </row>
    <row r="1688" spans="25:28" x14ac:dyDescent="0.2">
      <c r="Y1688" s="234"/>
      <c r="AA1688" s="234"/>
      <c r="AB1688" s="234"/>
    </row>
    <row r="1689" spans="25:28" x14ac:dyDescent="0.2">
      <c r="Y1689" s="234"/>
      <c r="AA1689" s="234"/>
      <c r="AB1689" s="234"/>
    </row>
    <row r="1690" spans="25:28" x14ac:dyDescent="0.2">
      <c r="Y1690" s="234"/>
      <c r="AA1690" s="234"/>
      <c r="AB1690" s="234"/>
    </row>
    <row r="1691" spans="25:28" x14ac:dyDescent="0.2">
      <c r="Y1691" s="234"/>
      <c r="AA1691" s="234"/>
      <c r="AB1691" s="234"/>
    </row>
    <row r="1692" spans="25:28" x14ac:dyDescent="0.2">
      <c r="Y1692" s="234"/>
      <c r="AA1692" s="234"/>
      <c r="AB1692" s="234"/>
    </row>
    <row r="1693" spans="25:28" x14ac:dyDescent="0.2">
      <c r="Y1693" s="234"/>
      <c r="AA1693" s="234"/>
      <c r="AB1693" s="234"/>
    </row>
    <row r="1694" spans="25:28" x14ac:dyDescent="0.2">
      <c r="Y1694" s="234"/>
      <c r="AA1694" s="234"/>
      <c r="AB1694" s="234"/>
    </row>
    <row r="1695" spans="25:28" x14ac:dyDescent="0.2">
      <c r="Y1695" s="234"/>
      <c r="AA1695" s="234"/>
      <c r="AB1695" s="234"/>
    </row>
    <row r="1696" spans="25:28" x14ac:dyDescent="0.2">
      <c r="Y1696" s="234"/>
      <c r="AA1696" s="234"/>
      <c r="AB1696" s="234"/>
    </row>
    <row r="1697" spans="25:28" x14ac:dyDescent="0.2">
      <c r="Y1697" s="234"/>
      <c r="AA1697" s="234"/>
      <c r="AB1697" s="234"/>
    </row>
    <row r="1698" spans="25:28" x14ac:dyDescent="0.2">
      <c r="Y1698" s="234"/>
      <c r="AA1698" s="234"/>
      <c r="AB1698" s="234"/>
    </row>
    <row r="1699" spans="25:28" x14ac:dyDescent="0.2">
      <c r="Y1699" s="234"/>
      <c r="AA1699" s="234"/>
      <c r="AB1699" s="234"/>
    </row>
    <row r="1700" spans="25:28" x14ac:dyDescent="0.2">
      <c r="Y1700" s="234"/>
      <c r="AA1700" s="234"/>
      <c r="AB1700" s="234"/>
    </row>
    <row r="1701" spans="25:28" x14ac:dyDescent="0.2">
      <c r="Y1701" s="234"/>
      <c r="AA1701" s="234"/>
      <c r="AB1701" s="234"/>
    </row>
    <row r="1702" spans="25:28" x14ac:dyDescent="0.2">
      <c r="Y1702" s="234"/>
      <c r="AA1702" s="234"/>
      <c r="AB1702" s="234"/>
    </row>
    <row r="1703" spans="25:28" x14ac:dyDescent="0.2">
      <c r="Y1703" s="234"/>
      <c r="AA1703" s="234"/>
      <c r="AB1703" s="234"/>
    </row>
    <row r="1704" spans="25:28" x14ac:dyDescent="0.2">
      <c r="Y1704" s="234"/>
      <c r="AA1704" s="234"/>
      <c r="AB1704" s="234"/>
    </row>
    <row r="1705" spans="25:28" x14ac:dyDescent="0.2">
      <c r="Y1705" s="234"/>
      <c r="AA1705" s="234"/>
      <c r="AB1705" s="234"/>
    </row>
    <row r="1706" spans="25:28" x14ac:dyDescent="0.2">
      <c r="Y1706" s="234"/>
      <c r="AA1706" s="234"/>
      <c r="AB1706" s="234"/>
    </row>
    <row r="1707" spans="25:28" x14ac:dyDescent="0.2">
      <c r="Y1707" s="234"/>
      <c r="AA1707" s="234"/>
      <c r="AB1707" s="234"/>
    </row>
    <row r="1708" spans="25:28" x14ac:dyDescent="0.2">
      <c r="Y1708" s="234"/>
      <c r="AA1708" s="234"/>
      <c r="AB1708" s="234"/>
    </row>
    <row r="1709" spans="25:28" x14ac:dyDescent="0.2">
      <c r="Y1709" s="234"/>
      <c r="AA1709" s="234"/>
      <c r="AB1709" s="234"/>
    </row>
    <row r="1710" spans="25:28" x14ac:dyDescent="0.2">
      <c r="Y1710" s="234"/>
      <c r="AA1710" s="234"/>
      <c r="AB1710" s="234"/>
    </row>
    <row r="1711" spans="25:28" x14ac:dyDescent="0.2">
      <c r="Y1711" s="234"/>
      <c r="AA1711" s="234"/>
      <c r="AB1711" s="234"/>
    </row>
    <row r="1712" spans="25:28" x14ac:dyDescent="0.2">
      <c r="Y1712" s="234"/>
      <c r="AA1712" s="234"/>
      <c r="AB1712" s="234"/>
    </row>
    <row r="1713" spans="25:28" x14ac:dyDescent="0.2">
      <c r="Y1713" s="234"/>
      <c r="AA1713" s="234"/>
      <c r="AB1713" s="234"/>
    </row>
    <row r="1714" spans="25:28" x14ac:dyDescent="0.2">
      <c r="Y1714" s="234"/>
      <c r="AA1714" s="234"/>
      <c r="AB1714" s="234"/>
    </row>
    <row r="1715" spans="25:28" x14ac:dyDescent="0.2">
      <c r="Y1715" s="234"/>
      <c r="AA1715" s="234"/>
      <c r="AB1715" s="234"/>
    </row>
    <row r="1716" spans="25:28" x14ac:dyDescent="0.2">
      <c r="Y1716" s="234"/>
      <c r="AA1716" s="234"/>
      <c r="AB1716" s="234"/>
    </row>
    <row r="1717" spans="25:28" x14ac:dyDescent="0.2">
      <c r="Y1717" s="234"/>
      <c r="AA1717" s="234"/>
      <c r="AB1717" s="234"/>
    </row>
    <row r="1718" spans="25:28" x14ac:dyDescent="0.2">
      <c r="Y1718" s="234"/>
      <c r="AA1718" s="234"/>
      <c r="AB1718" s="234"/>
    </row>
    <row r="1719" spans="25:28" x14ac:dyDescent="0.2">
      <c r="Y1719" s="234"/>
      <c r="AA1719" s="234"/>
      <c r="AB1719" s="234"/>
    </row>
    <row r="1720" spans="25:28" x14ac:dyDescent="0.2">
      <c r="Y1720" s="234"/>
      <c r="AA1720" s="234"/>
      <c r="AB1720" s="234"/>
    </row>
    <row r="1721" spans="25:28" x14ac:dyDescent="0.2">
      <c r="Y1721" s="234"/>
      <c r="AA1721" s="234"/>
      <c r="AB1721" s="234"/>
    </row>
    <row r="1722" spans="25:28" x14ac:dyDescent="0.2">
      <c r="Y1722" s="234"/>
      <c r="AA1722" s="234"/>
      <c r="AB1722" s="234"/>
    </row>
    <row r="1723" spans="25:28" x14ac:dyDescent="0.2">
      <c r="Y1723" s="234"/>
      <c r="AA1723" s="234"/>
      <c r="AB1723" s="234"/>
    </row>
    <row r="1724" spans="25:28" x14ac:dyDescent="0.2">
      <c r="Y1724" s="234"/>
      <c r="AA1724" s="234"/>
      <c r="AB1724" s="234"/>
    </row>
    <row r="1725" spans="25:28" x14ac:dyDescent="0.2">
      <c r="Y1725" s="234"/>
      <c r="AA1725" s="234"/>
      <c r="AB1725" s="234"/>
    </row>
    <row r="1726" spans="25:28" x14ac:dyDescent="0.2">
      <c r="Y1726" s="234"/>
      <c r="AA1726" s="234"/>
      <c r="AB1726" s="234"/>
    </row>
    <row r="1727" spans="25:28" x14ac:dyDescent="0.2">
      <c r="Y1727" s="234"/>
      <c r="AA1727" s="234"/>
      <c r="AB1727" s="234"/>
    </row>
    <row r="1728" spans="25:28" x14ac:dyDescent="0.2">
      <c r="Y1728" s="234"/>
      <c r="AA1728" s="234"/>
      <c r="AB1728" s="234"/>
    </row>
    <row r="1729" spans="25:28" x14ac:dyDescent="0.2">
      <c r="Y1729" s="234"/>
      <c r="AA1729" s="234"/>
      <c r="AB1729" s="234"/>
    </row>
    <row r="1730" spans="25:28" x14ac:dyDescent="0.2">
      <c r="Y1730" s="234"/>
      <c r="AA1730" s="234"/>
      <c r="AB1730" s="234"/>
    </row>
    <row r="1731" spans="25:28" x14ac:dyDescent="0.2">
      <c r="Y1731" s="234"/>
      <c r="AA1731" s="234"/>
      <c r="AB1731" s="234"/>
    </row>
    <row r="1732" spans="25:28" x14ac:dyDescent="0.2">
      <c r="Y1732" s="234"/>
      <c r="AA1732" s="234"/>
      <c r="AB1732" s="234"/>
    </row>
    <row r="1733" spans="25:28" x14ac:dyDescent="0.2">
      <c r="Y1733" s="234"/>
      <c r="AA1733" s="234"/>
      <c r="AB1733" s="234"/>
    </row>
    <row r="1734" spans="25:28" x14ac:dyDescent="0.2">
      <c r="Y1734" s="234"/>
      <c r="AA1734" s="234"/>
      <c r="AB1734" s="234"/>
    </row>
    <row r="1735" spans="25:28" x14ac:dyDescent="0.2">
      <c r="Y1735" s="234"/>
      <c r="AA1735" s="234"/>
      <c r="AB1735" s="234"/>
    </row>
    <row r="1736" spans="25:28" x14ac:dyDescent="0.2">
      <c r="Y1736" s="234"/>
      <c r="AA1736" s="234"/>
      <c r="AB1736" s="234"/>
    </row>
    <row r="1737" spans="25:28" x14ac:dyDescent="0.2">
      <c r="Y1737" s="234"/>
      <c r="AA1737" s="234"/>
      <c r="AB1737" s="234"/>
    </row>
    <row r="1738" spans="25:28" x14ac:dyDescent="0.2">
      <c r="Y1738" s="234"/>
      <c r="AA1738" s="234"/>
      <c r="AB1738" s="234"/>
    </row>
    <row r="1739" spans="25:28" x14ac:dyDescent="0.2">
      <c r="Y1739" s="234"/>
      <c r="AA1739" s="234"/>
      <c r="AB1739" s="234"/>
    </row>
    <row r="1740" spans="25:28" x14ac:dyDescent="0.2">
      <c r="Y1740" s="234"/>
      <c r="AA1740" s="234"/>
      <c r="AB1740" s="234"/>
    </row>
    <row r="1741" spans="25:28" x14ac:dyDescent="0.2">
      <c r="Y1741" s="234"/>
      <c r="AA1741" s="234"/>
      <c r="AB1741" s="234"/>
    </row>
    <row r="1742" spans="25:28" x14ac:dyDescent="0.2">
      <c r="Y1742" s="234"/>
      <c r="AA1742" s="234"/>
      <c r="AB1742" s="234"/>
    </row>
    <row r="1743" spans="25:28" x14ac:dyDescent="0.2">
      <c r="Y1743" s="234"/>
      <c r="AA1743" s="234"/>
      <c r="AB1743" s="234"/>
    </row>
    <row r="1744" spans="25:28" x14ac:dyDescent="0.2">
      <c r="Y1744" s="234"/>
      <c r="AA1744" s="234"/>
      <c r="AB1744" s="234"/>
    </row>
    <row r="1745" spans="25:28" x14ac:dyDescent="0.2">
      <c r="Y1745" s="234"/>
      <c r="AA1745" s="234"/>
      <c r="AB1745" s="234"/>
    </row>
    <row r="1746" spans="25:28" x14ac:dyDescent="0.2">
      <c r="Y1746" s="234"/>
      <c r="AA1746" s="234"/>
      <c r="AB1746" s="234"/>
    </row>
    <row r="1747" spans="25:28" x14ac:dyDescent="0.2">
      <c r="Y1747" s="234"/>
      <c r="AA1747" s="234"/>
      <c r="AB1747" s="234"/>
    </row>
    <row r="1748" spans="25:28" x14ac:dyDescent="0.2">
      <c r="Y1748" s="234"/>
      <c r="AA1748" s="234"/>
      <c r="AB1748" s="234"/>
    </row>
    <row r="1749" spans="25:28" x14ac:dyDescent="0.2">
      <c r="Y1749" s="234"/>
      <c r="AA1749" s="234"/>
      <c r="AB1749" s="234"/>
    </row>
    <row r="1750" spans="25:28" x14ac:dyDescent="0.2">
      <c r="Y1750" s="234"/>
      <c r="AA1750" s="234"/>
      <c r="AB1750" s="234"/>
    </row>
    <row r="1751" spans="25:28" x14ac:dyDescent="0.2">
      <c r="Y1751" s="234"/>
      <c r="AA1751" s="234"/>
      <c r="AB1751" s="234"/>
    </row>
    <row r="1752" spans="25:28" x14ac:dyDescent="0.2">
      <c r="Y1752" s="234"/>
      <c r="AA1752" s="234"/>
      <c r="AB1752" s="234"/>
    </row>
    <row r="1753" spans="25:28" x14ac:dyDescent="0.2">
      <c r="Y1753" s="234"/>
      <c r="AA1753" s="234"/>
      <c r="AB1753" s="234"/>
    </row>
    <row r="1754" spans="25:28" x14ac:dyDescent="0.2">
      <c r="Y1754" s="234"/>
      <c r="AA1754" s="234"/>
      <c r="AB1754" s="234"/>
    </row>
    <row r="1755" spans="25:28" x14ac:dyDescent="0.2">
      <c r="Y1755" s="234"/>
      <c r="AA1755" s="234"/>
      <c r="AB1755" s="234"/>
    </row>
    <row r="1756" spans="25:28" x14ac:dyDescent="0.2">
      <c r="Y1756" s="234"/>
      <c r="AA1756" s="234"/>
      <c r="AB1756" s="234"/>
    </row>
    <row r="1757" spans="25:28" x14ac:dyDescent="0.2">
      <c r="Y1757" s="234"/>
      <c r="AA1757" s="234"/>
      <c r="AB1757" s="234"/>
    </row>
    <row r="1758" spans="25:28" x14ac:dyDescent="0.2">
      <c r="Y1758" s="234"/>
      <c r="AA1758" s="234"/>
      <c r="AB1758" s="234"/>
    </row>
    <row r="1759" spans="25:28" x14ac:dyDescent="0.2">
      <c r="Y1759" s="234"/>
      <c r="AA1759" s="234"/>
      <c r="AB1759" s="234"/>
    </row>
    <row r="1760" spans="25:28" x14ac:dyDescent="0.2">
      <c r="Y1760" s="234"/>
      <c r="AA1760" s="234"/>
      <c r="AB1760" s="234"/>
    </row>
    <row r="1761" spans="25:28" x14ac:dyDescent="0.2">
      <c r="Y1761" s="234"/>
      <c r="AA1761" s="234"/>
      <c r="AB1761" s="234"/>
    </row>
    <row r="1762" spans="25:28" x14ac:dyDescent="0.2">
      <c r="Y1762" s="234"/>
      <c r="AA1762" s="234"/>
      <c r="AB1762" s="234"/>
    </row>
    <row r="1763" spans="25:28" x14ac:dyDescent="0.2">
      <c r="Y1763" s="234"/>
      <c r="AA1763" s="234"/>
      <c r="AB1763" s="234"/>
    </row>
    <row r="1764" spans="25:28" x14ac:dyDescent="0.2">
      <c r="Y1764" s="234"/>
      <c r="AA1764" s="234"/>
      <c r="AB1764" s="234"/>
    </row>
    <row r="1765" spans="25:28" x14ac:dyDescent="0.2">
      <c r="Y1765" s="234"/>
      <c r="AA1765" s="234"/>
      <c r="AB1765" s="234"/>
    </row>
    <row r="1766" spans="25:28" x14ac:dyDescent="0.2">
      <c r="Y1766" s="234"/>
      <c r="AA1766" s="234"/>
      <c r="AB1766" s="234"/>
    </row>
    <row r="1767" spans="25:28" x14ac:dyDescent="0.2">
      <c r="Y1767" s="234"/>
      <c r="AA1767" s="234"/>
      <c r="AB1767" s="234"/>
    </row>
    <row r="1768" spans="25:28" x14ac:dyDescent="0.2">
      <c r="Y1768" s="234"/>
      <c r="AA1768" s="234"/>
      <c r="AB1768" s="234"/>
    </row>
    <row r="1769" spans="25:28" x14ac:dyDescent="0.2">
      <c r="Y1769" s="234"/>
      <c r="AA1769" s="234"/>
      <c r="AB1769" s="234"/>
    </row>
    <row r="1770" spans="25:28" x14ac:dyDescent="0.2">
      <c r="Y1770" s="234"/>
      <c r="AA1770" s="234"/>
      <c r="AB1770" s="234"/>
    </row>
    <row r="1771" spans="25:28" x14ac:dyDescent="0.2">
      <c r="Y1771" s="234"/>
      <c r="AA1771" s="234"/>
      <c r="AB1771" s="234"/>
    </row>
    <row r="1772" spans="25:28" x14ac:dyDescent="0.2">
      <c r="Y1772" s="234"/>
      <c r="AA1772" s="234"/>
      <c r="AB1772" s="234"/>
    </row>
    <row r="1773" spans="25:28" x14ac:dyDescent="0.2">
      <c r="Y1773" s="234"/>
      <c r="AA1773" s="234"/>
      <c r="AB1773" s="234"/>
    </row>
    <row r="1774" spans="25:28" x14ac:dyDescent="0.2">
      <c r="Y1774" s="234"/>
      <c r="AA1774" s="234"/>
      <c r="AB1774" s="234"/>
    </row>
    <row r="1775" spans="25:28" x14ac:dyDescent="0.2">
      <c r="Y1775" s="234"/>
      <c r="AA1775" s="234"/>
      <c r="AB1775" s="234"/>
    </row>
    <row r="1776" spans="25:28" x14ac:dyDescent="0.2">
      <c r="Y1776" s="234"/>
      <c r="AA1776" s="234"/>
      <c r="AB1776" s="234"/>
    </row>
    <row r="1777" spans="25:28" x14ac:dyDescent="0.2">
      <c r="Y1777" s="234"/>
      <c r="AA1777" s="234"/>
      <c r="AB1777" s="234"/>
    </row>
    <row r="1778" spans="25:28" x14ac:dyDescent="0.2">
      <c r="Y1778" s="234"/>
      <c r="AA1778" s="234"/>
      <c r="AB1778" s="234"/>
    </row>
    <row r="1779" spans="25:28" x14ac:dyDescent="0.2">
      <c r="Y1779" s="234"/>
      <c r="AA1779" s="234"/>
      <c r="AB1779" s="234"/>
    </row>
    <row r="1780" spans="25:28" x14ac:dyDescent="0.2">
      <c r="Y1780" s="234"/>
      <c r="AA1780" s="234"/>
      <c r="AB1780" s="234"/>
    </row>
    <row r="1781" spans="25:28" x14ac:dyDescent="0.2">
      <c r="Y1781" s="234"/>
      <c r="AA1781" s="234"/>
      <c r="AB1781" s="234"/>
    </row>
    <row r="1782" spans="25:28" x14ac:dyDescent="0.2">
      <c r="Y1782" s="234"/>
      <c r="AA1782" s="234"/>
      <c r="AB1782" s="234"/>
    </row>
    <row r="1783" spans="25:28" x14ac:dyDescent="0.2">
      <c r="Y1783" s="234"/>
      <c r="AA1783" s="234"/>
      <c r="AB1783" s="234"/>
    </row>
    <row r="1784" spans="25:28" x14ac:dyDescent="0.2">
      <c r="Y1784" s="234"/>
      <c r="AA1784" s="234"/>
      <c r="AB1784" s="234"/>
    </row>
    <row r="1785" spans="25:28" x14ac:dyDescent="0.2">
      <c r="Y1785" s="234"/>
      <c r="AA1785" s="234"/>
      <c r="AB1785" s="234"/>
    </row>
    <row r="1786" spans="25:28" x14ac:dyDescent="0.2">
      <c r="Y1786" s="234"/>
      <c r="AA1786" s="234"/>
      <c r="AB1786" s="234"/>
    </row>
    <row r="1787" spans="25:28" x14ac:dyDescent="0.2">
      <c r="Y1787" s="234"/>
      <c r="AA1787" s="234"/>
      <c r="AB1787" s="234"/>
    </row>
    <row r="1788" spans="25:28" x14ac:dyDescent="0.2">
      <c r="Y1788" s="234"/>
      <c r="AA1788" s="234"/>
      <c r="AB1788" s="234"/>
    </row>
    <row r="1789" spans="25:28" x14ac:dyDescent="0.2">
      <c r="Y1789" s="234"/>
      <c r="AA1789" s="234"/>
      <c r="AB1789" s="234"/>
    </row>
    <row r="1790" spans="25:28" x14ac:dyDescent="0.2">
      <c r="Y1790" s="234"/>
      <c r="AA1790" s="234"/>
      <c r="AB1790" s="234"/>
    </row>
    <row r="1791" spans="25:28" x14ac:dyDescent="0.2">
      <c r="Y1791" s="234"/>
      <c r="AA1791" s="234"/>
      <c r="AB1791" s="234"/>
    </row>
    <row r="1792" spans="25:28" x14ac:dyDescent="0.2">
      <c r="Y1792" s="234"/>
      <c r="AA1792" s="234"/>
      <c r="AB1792" s="234"/>
    </row>
    <row r="1793" spans="25:28" x14ac:dyDescent="0.2">
      <c r="Y1793" s="234"/>
      <c r="AA1793" s="234"/>
      <c r="AB1793" s="234"/>
    </row>
    <row r="1794" spans="25:28" x14ac:dyDescent="0.2">
      <c r="Y1794" s="234"/>
      <c r="AA1794" s="234"/>
      <c r="AB1794" s="234"/>
    </row>
    <row r="1795" spans="25:28" x14ac:dyDescent="0.2">
      <c r="Y1795" s="234"/>
      <c r="AA1795" s="234"/>
      <c r="AB1795" s="234"/>
    </row>
    <row r="1796" spans="25:28" x14ac:dyDescent="0.2">
      <c r="Y1796" s="234"/>
      <c r="AA1796" s="234"/>
      <c r="AB1796" s="234"/>
    </row>
    <row r="1797" spans="25:28" x14ac:dyDescent="0.2">
      <c r="Y1797" s="234"/>
      <c r="AA1797" s="234"/>
      <c r="AB1797" s="234"/>
    </row>
    <row r="1798" spans="25:28" x14ac:dyDescent="0.2">
      <c r="Y1798" s="234"/>
      <c r="AA1798" s="234"/>
      <c r="AB1798" s="234"/>
    </row>
    <row r="1799" spans="25:28" x14ac:dyDescent="0.2">
      <c r="Y1799" s="234"/>
      <c r="AA1799" s="234"/>
      <c r="AB1799" s="234"/>
    </row>
    <row r="1800" spans="25:28" x14ac:dyDescent="0.2">
      <c r="Y1800" s="234"/>
      <c r="AA1800" s="234"/>
      <c r="AB1800" s="234"/>
    </row>
    <row r="1801" spans="25:28" x14ac:dyDescent="0.2">
      <c r="Y1801" s="234"/>
      <c r="AA1801" s="234"/>
      <c r="AB1801" s="234"/>
    </row>
    <row r="1802" spans="25:28" x14ac:dyDescent="0.2">
      <c r="Y1802" s="234"/>
      <c r="AA1802" s="234"/>
      <c r="AB1802" s="234"/>
    </row>
    <row r="1803" spans="25:28" x14ac:dyDescent="0.2">
      <c r="Y1803" s="234"/>
      <c r="AA1803" s="234"/>
      <c r="AB1803" s="234"/>
    </row>
    <row r="1804" spans="25:28" x14ac:dyDescent="0.2">
      <c r="Y1804" s="234"/>
      <c r="AA1804" s="234"/>
      <c r="AB1804" s="234"/>
    </row>
    <row r="1805" spans="25:28" x14ac:dyDescent="0.2">
      <c r="Y1805" s="234"/>
      <c r="AA1805" s="234"/>
      <c r="AB1805" s="234"/>
    </row>
    <row r="1806" spans="25:28" x14ac:dyDescent="0.2">
      <c r="Y1806" s="234"/>
      <c r="AA1806" s="234"/>
      <c r="AB1806" s="234"/>
    </row>
    <row r="1807" spans="25:28" x14ac:dyDescent="0.2">
      <c r="Y1807" s="234"/>
      <c r="AA1807" s="234"/>
      <c r="AB1807" s="234"/>
    </row>
    <row r="1808" spans="25:28" x14ac:dyDescent="0.2">
      <c r="Y1808" s="234"/>
      <c r="AA1808" s="234"/>
      <c r="AB1808" s="234"/>
    </row>
    <row r="1809" spans="25:28" x14ac:dyDescent="0.2">
      <c r="Y1809" s="234"/>
      <c r="AA1809" s="234"/>
      <c r="AB1809" s="234"/>
    </row>
    <row r="1810" spans="25:28" x14ac:dyDescent="0.2">
      <c r="Y1810" s="234"/>
      <c r="AA1810" s="234"/>
      <c r="AB1810" s="234"/>
    </row>
    <row r="1811" spans="25:28" x14ac:dyDescent="0.2">
      <c r="Y1811" s="234"/>
      <c r="AA1811" s="234"/>
      <c r="AB1811" s="234"/>
    </row>
    <row r="1812" spans="25:28" x14ac:dyDescent="0.2">
      <c r="Y1812" s="234"/>
      <c r="AA1812" s="234"/>
      <c r="AB1812" s="234"/>
    </row>
    <row r="1813" spans="25:28" x14ac:dyDescent="0.2">
      <c r="Y1813" s="234"/>
      <c r="AA1813" s="234"/>
      <c r="AB1813" s="234"/>
    </row>
    <row r="1814" spans="25:28" x14ac:dyDescent="0.2">
      <c r="Y1814" s="234"/>
      <c r="AA1814" s="234"/>
      <c r="AB1814" s="234"/>
    </row>
    <row r="1815" spans="25:28" x14ac:dyDescent="0.2">
      <c r="Y1815" s="234"/>
      <c r="AA1815" s="234"/>
      <c r="AB1815" s="234"/>
    </row>
    <row r="1816" spans="25:28" x14ac:dyDescent="0.2">
      <c r="Y1816" s="234"/>
      <c r="AA1816" s="234"/>
      <c r="AB1816" s="234"/>
    </row>
    <row r="1817" spans="25:28" x14ac:dyDescent="0.2">
      <c r="Y1817" s="234"/>
      <c r="AA1817" s="234"/>
      <c r="AB1817" s="234"/>
    </row>
    <row r="1818" spans="25:28" x14ac:dyDescent="0.2">
      <c r="Y1818" s="234"/>
      <c r="AA1818" s="234"/>
      <c r="AB1818" s="234"/>
    </row>
    <row r="1819" spans="25:28" x14ac:dyDescent="0.2">
      <c r="Y1819" s="234"/>
      <c r="AA1819" s="234"/>
      <c r="AB1819" s="234"/>
    </row>
    <row r="1820" spans="25:28" x14ac:dyDescent="0.2">
      <c r="Y1820" s="234"/>
      <c r="AA1820" s="234"/>
      <c r="AB1820" s="234"/>
    </row>
    <row r="1821" spans="25:28" x14ac:dyDescent="0.2">
      <c r="Y1821" s="234"/>
      <c r="AA1821" s="234"/>
      <c r="AB1821" s="234"/>
    </row>
    <row r="1822" spans="25:28" x14ac:dyDescent="0.2">
      <c r="Y1822" s="234"/>
      <c r="AA1822" s="234"/>
      <c r="AB1822" s="234"/>
    </row>
    <row r="1823" spans="25:28" x14ac:dyDescent="0.2">
      <c r="Y1823" s="234"/>
      <c r="AA1823" s="234"/>
      <c r="AB1823" s="234"/>
    </row>
    <row r="1824" spans="25:28" x14ac:dyDescent="0.2">
      <c r="Y1824" s="234"/>
      <c r="AA1824" s="234"/>
      <c r="AB1824" s="234"/>
    </row>
    <row r="1825" spans="25:28" x14ac:dyDescent="0.2">
      <c r="Y1825" s="234"/>
      <c r="AA1825" s="234"/>
      <c r="AB1825" s="234"/>
    </row>
    <row r="1826" spans="25:28" x14ac:dyDescent="0.2">
      <c r="Y1826" s="234"/>
      <c r="AA1826" s="234"/>
      <c r="AB1826" s="234"/>
    </row>
    <row r="1827" spans="25:28" x14ac:dyDescent="0.2">
      <c r="Y1827" s="234"/>
      <c r="AA1827" s="234"/>
      <c r="AB1827" s="234"/>
    </row>
    <row r="1828" spans="25:28" x14ac:dyDescent="0.2">
      <c r="Y1828" s="234"/>
      <c r="AA1828" s="234"/>
      <c r="AB1828" s="234"/>
    </row>
    <row r="1829" spans="25:28" x14ac:dyDescent="0.2">
      <c r="Y1829" s="234"/>
      <c r="AA1829" s="234"/>
      <c r="AB1829" s="234"/>
    </row>
    <row r="1830" spans="25:28" x14ac:dyDescent="0.2">
      <c r="Y1830" s="234"/>
      <c r="AA1830" s="234"/>
      <c r="AB1830" s="234"/>
    </row>
    <row r="1831" spans="25:28" x14ac:dyDescent="0.2">
      <c r="Y1831" s="234"/>
      <c r="AA1831" s="234"/>
      <c r="AB1831" s="234"/>
    </row>
    <row r="1832" spans="25:28" x14ac:dyDescent="0.2">
      <c r="Y1832" s="234"/>
      <c r="AA1832" s="234"/>
      <c r="AB1832" s="234"/>
    </row>
    <row r="1833" spans="25:28" x14ac:dyDescent="0.2">
      <c r="Y1833" s="234"/>
      <c r="AA1833" s="234"/>
      <c r="AB1833" s="234"/>
    </row>
    <row r="1834" spans="25:28" x14ac:dyDescent="0.2">
      <c r="Y1834" s="234"/>
      <c r="AA1834" s="234"/>
      <c r="AB1834" s="234"/>
    </row>
    <row r="1835" spans="25:28" x14ac:dyDescent="0.2">
      <c r="Y1835" s="234"/>
      <c r="AA1835" s="234"/>
      <c r="AB1835" s="234"/>
    </row>
    <row r="1836" spans="25:28" x14ac:dyDescent="0.2">
      <c r="Y1836" s="234"/>
      <c r="AA1836" s="234"/>
      <c r="AB1836" s="234"/>
    </row>
    <row r="1837" spans="25:28" x14ac:dyDescent="0.2">
      <c r="Y1837" s="234"/>
      <c r="AA1837" s="234"/>
      <c r="AB1837" s="234"/>
    </row>
    <row r="1838" spans="25:28" x14ac:dyDescent="0.2">
      <c r="Y1838" s="234"/>
      <c r="AA1838" s="234"/>
      <c r="AB1838" s="234"/>
    </row>
    <row r="1839" spans="25:28" x14ac:dyDescent="0.2">
      <c r="Y1839" s="234"/>
      <c r="AA1839" s="234"/>
      <c r="AB1839" s="234"/>
    </row>
    <row r="1840" spans="25:28" x14ac:dyDescent="0.2">
      <c r="Y1840" s="234"/>
      <c r="AA1840" s="234"/>
      <c r="AB1840" s="234"/>
    </row>
    <row r="1841" spans="25:28" x14ac:dyDescent="0.2">
      <c r="Y1841" s="234"/>
      <c r="AA1841" s="234"/>
      <c r="AB1841" s="234"/>
    </row>
    <row r="1842" spans="25:28" x14ac:dyDescent="0.2">
      <c r="Y1842" s="234"/>
      <c r="AA1842" s="234"/>
      <c r="AB1842" s="234"/>
    </row>
    <row r="1843" spans="25:28" x14ac:dyDescent="0.2">
      <c r="Y1843" s="234"/>
      <c r="AA1843" s="234"/>
      <c r="AB1843" s="234"/>
    </row>
    <row r="1844" spans="25:28" x14ac:dyDescent="0.2">
      <c r="Y1844" s="234"/>
      <c r="AA1844" s="234"/>
      <c r="AB1844" s="234"/>
    </row>
    <row r="1845" spans="25:28" x14ac:dyDescent="0.2">
      <c r="Y1845" s="234"/>
      <c r="AA1845" s="234"/>
      <c r="AB1845" s="234"/>
    </row>
    <row r="1846" spans="25:28" x14ac:dyDescent="0.2">
      <c r="Y1846" s="234"/>
      <c r="AA1846" s="234"/>
      <c r="AB1846" s="234"/>
    </row>
    <row r="1847" spans="25:28" x14ac:dyDescent="0.2">
      <c r="Y1847" s="234"/>
      <c r="AA1847" s="234"/>
      <c r="AB1847" s="234"/>
    </row>
    <row r="1848" spans="25:28" x14ac:dyDescent="0.2">
      <c r="Y1848" s="234"/>
      <c r="AA1848" s="234"/>
      <c r="AB1848" s="234"/>
    </row>
    <row r="1849" spans="25:28" x14ac:dyDescent="0.2">
      <c r="Y1849" s="234"/>
      <c r="AA1849" s="234"/>
      <c r="AB1849" s="234"/>
    </row>
    <row r="1850" spans="25:28" x14ac:dyDescent="0.2">
      <c r="Y1850" s="234"/>
      <c r="AA1850" s="234"/>
      <c r="AB1850" s="234"/>
    </row>
    <row r="1851" spans="25:28" x14ac:dyDescent="0.2">
      <c r="Y1851" s="234"/>
      <c r="AA1851" s="234"/>
      <c r="AB1851" s="234"/>
    </row>
    <row r="1852" spans="25:28" x14ac:dyDescent="0.2">
      <c r="Y1852" s="234"/>
      <c r="AA1852" s="234"/>
      <c r="AB1852" s="234"/>
    </row>
    <row r="1853" spans="25:28" x14ac:dyDescent="0.2">
      <c r="Y1853" s="234"/>
      <c r="AA1853" s="234"/>
      <c r="AB1853" s="234"/>
    </row>
    <row r="1854" spans="25:28" x14ac:dyDescent="0.2">
      <c r="Y1854" s="234"/>
      <c r="AA1854" s="234"/>
      <c r="AB1854" s="234"/>
    </row>
    <row r="1855" spans="25:28" x14ac:dyDescent="0.2">
      <c r="Y1855" s="234"/>
      <c r="AA1855" s="234"/>
      <c r="AB1855" s="234"/>
    </row>
    <row r="1856" spans="25:28" x14ac:dyDescent="0.2">
      <c r="Y1856" s="234"/>
      <c r="AA1856" s="234"/>
      <c r="AB1856" s="234"/>
    </row>
    <row r="1857" spans="25:28" x14ac:dyDescent="0.2">
      <c r="Y1857" s="234"/>
      <c r="AA1857" s="234"/>
      <c r="AB1857" s="234"/>
    </row>
    <row r="1858" spans="25:28" x14ac:dyDescent="0.2">
      <c r="Y1858" s="234"/>
      <c r="AA1858" s="234"/>
      <c r="AB1858" s="234"/>
    </row>
    <row r="1859" spans="25:28" x14ac:dyDescent="0.2">
      <c r="Y1859" s="234"/>
      <c r="AA1859" s="234"/>
      <c r="AB1859" s="234"/>
    </row>
    <row r="1860" spans="25:28" x14ac:dyDescent="0.2">
      <c r="Y1860" s="234"/>
      <c r="AA1860" s="234"/>
      <c r="AB1860" s="234"/>
    </row>
    <row r="1861" spans="25:28" x14ac:dyDescent="0.2">
      <c r="Y1861" s="234"/>
      <c r="AA1861" s="234"/>
      <c r="AB1861" s="234"/>
    </row>
    <row r="1862" spans="25:28" x14ac:dyDescent="0.2">
      <c r="Y1862" s="234"/>
      <c r="AA1862" s="234"/>
      <c r="AB1862" s="234"/>
    </row>
    <row r="1863" spans="25:28" x14ac:dyDescent="0.2">
      <c r="Y1863" s="234"/>
      <c r="AA1863" s="234"/>
      <c r="AB1863" s="234"/>
    </row>
    <row r="1864" spans="25:28" x14ac:dyDescent="0.2">
      <c r="Y1864" s="234"/>
      <c r="AA1864" s="234"/>
      <c r="AB1864" s="234"/>
    </row>
    <row r="1865" spans="25:28" x14ac:dyDescent="0.2">
      <c r="Y1865" s="234"/>
      <c r="AA1865" s="234"/>
      <c r="AB1865" s="234"/>
    </row>
    <row r="1866" spans="25:28" x14ac:dyDescent="0.2">
      <c r="Y1866" s="234"/>
      <c r="AA1866" s="234"/>
      <c r="AB1866" s="234"/>
    </row>
    <row r="1867" spans="25:28" x14ac:dyDescent="0.2">
      <c r="Y1867" s="234"/>
      <c r="AA1867" s="234"/>
      <c r="AB1867" s="234"/>
    </row>
    <row r="1868" spans="25:28" x14ac:dyDescent="0.2">
      <c r="Y1868" s="234"/>
      <c r="AA1868" s="234"/>
      <c r="AB1868" s="234"/>
    </row>
    <row r="1869" spans="25:28" x14ac:dyDescent="0.2">
      <c r="Y1869" s="234"/>
      <c r="AA1869" s="234"/>
      <c r="AB1869" s="234"/>
    </row>
    <row r="1870" spans="25:28" x14ac:dyDescent="0.2">
      <c r="Y1870" s="234"/>
      <c r="AA1870" s="234"/>
      <c r="AB1870" s="234"/>
    </row>
    <row r="1871" spans="25:28" x14ac:dyDescent="0.2">
      <c r="Y1871" s="234"/>
      <c r="AA1871" s="234"/>
      <c r="AB1871" s="234"/>
    </row>
    <row r="1872" spans="25:28" x14ac:dyDescent="0.2">
      <c r="Y1872" s="234"/>
      <c r="AA1872" s="234"/>
      <c r="AB1872" s="234"/>
    </row>
    <row r="1873" spans="25:28" x14ac:dyDescent="0.2">
      <c r="Y1873" s="234"/>
      <c r="AA1873" s="234"/>
      <c r="AB1873" s="234"/>
    </row>
    <row r="1874" spans="25:28" x14ac:dyDescent="0.2">
      <c r="Y1874" s="234"/>
      <c r="AA1874" s="234"/>
      <c r="AB1874" s="234"/>
    </row>
    <row r="1875" spans="25:28" x14ac:dyDescent="0.2">
      <c r="Y1875" s="234"/>
      <c r="AA1875" s="234"/>
      <c r="AB1875" s="234"/>
    </row>
    <row r="1876" spans="25:28" x14ac:dyDescent="0.2">
      <c r="Y1876" s="234"/>
      <c r="AA1876" s="234"/>
      <c r="AB1876" s="234"/>
    </row>
    <row r="1877" spans="25:28" x14ac:dyDescent="0.2">
      <c r="Y1877" s="234"/>
      <c r="AA1877" s="234"/>
      <c r="AB1877" s="234"/>
    </row>
    <row r="1878" spans="25:28" x14ac:dyDescent="0.2">
      <c r="Y1878" s="234"/>
      <c r="AA1878" s="234"/>
      <c r="AB1878" s="234"/>
    </row>
    <row r="1879" spans="25:28" x14ac:dyDescent="0.2">
      <c r="Y1879" s="234"/>
      <c r="AA1879" s="234"/>
      <c r="AB1879" s="234"/>
    </row>
    <row r="1880" spans="25:28" x14ac:dyDescent="0.2">
      <c r="Y1880" s="234"/>
      <c r="AA1880" s="234"/>
      <c r="AB1880" s="234"/>
    </row>
    <row r="1881" spans="25:28" x14ac:dyDescent="0.2">
      <c r="Y1881" s="234"/>
      <c r="AA1881" s="234"/>
      <c r="AB1881" s="234"/>
    </row>
    <row r="1882" spans="25:28" x14ac:dyDescent="0.2">
      <c r="Y1882" s="234"/>
      <c r="AA1882" s="234"/>
      <c r="AB1882" s="234"/>
    </row>
    <row r="1883" spans="25:28" x14ac:dyDescent="0.2">
      <c r="Y1883" s="234"/>
      <c r="AA1883" s="234"/>
      <c r="AB1883" s="234"/>
    </row>
    <row r="1884" spans="25:28" x14ac:dyDescent="0.2">
      <c r="Y1884" s="234"/>
      <c r="AA1884" s="234"/>
      <c r="AB1884" s="234"/>
    </row>
    <row r="1885" spans="25:28" x14ac:dyDescent="0.2">
      <c r="Y1885" s="234"/>
      <c r="AA1885" s="234"/>
      <c r="AB1885" s="234"/>
    </row>
    <row r="1886" spans="25:28" x14ac:dyDescent="0.2">
      <c r="Y1886" s="234"/>
      <c r="AA1886" s="234"/>
      <c r="AB1886" s="234"/>
    </row>
    <row r="1887" spans="25:28" x14ac:dyDescent="0.2">
      <c r="Y1887" s="234"/>
      <c r="AA1887" s="234"/>
      <c r="AB1887" s="234"/>
    </row>
    <row r="1888" spans="25:28" x14ac:dyDescent="0.2">
      <c r="Y1888" s="234"/>
      <c r="AA1888" s="234"/>
      <c r="AB1888" s="234"/>
    </row>
    <row r="1889" spans="25:28" x14ac:dyDescent="0.2">
      <c r="Y1889" s="234"/>
      <c r="AA1889" s="234"/>
      <c r="AB1889" s="234"/>
    </row>
    <row r="1890" spans="25:28" x14ac:dyDescent="0.2">
      <c r="Y1890" s="234"/>
      <c r="AA1890" s="234"/>
      <c r="AB1890" s="234"/>
    </row>
    <row r="1891" spans="25:28" x14ac:dyDescent="0.2">
      <c r="Y1891" s="234"/>
      <c r="AA1891" s="234"/>
      <c r="AB1891" s="234"/>
    </row>
    <row r="1892" spans="25:28" x14ac:dyDescent="0.2">
      <c r="Y1892" s="234"/>
      <c r="AA1892" s="234"/>
      <c r="AB1892" s="234"/>
    </row>
    <row r="1893" spans="25:28" x14ac:dyDescent="0.2">
      <c r="Y1893" s="234"/>
      <c r="AA1893" s="234"/>
      <c r="AB1893" s="234"/>
    </row>
    <row r="1894" spans="25:28" x14ac:dyDescent="0.2">
      <c r="Y1894" s="234"/>
      <c r="AA1894" s="234"/>
      <c r="AB1894" s="234"/>
    </row>
    <row r="1895" spans="25:28" x14ac:dyDescent="0.2">
      <c r="Y1895" s="234"/>
      <c r="AA1895" s="234"/>
      <c r="AB1895" s="234"/>
    </row>
    <row r="1896" spans="25:28" x14ac:dyDescent="0.2">
      <c r="Y1896" s="234"/>
      <c r="AA1896" s="234"/>
      <c r="AB1896" s="234"/>
    </row>
    <row r="1897" spans="25:28" x14ac:dyDescent="0.2">
      <c r="Y1897" s="234"/>
      <c r="AA1897" s="234"/>
      <c r="AB1897" s="234"/>
    </row>
    <row r="1898" spans="25:28" x14ac:dyDescent="0.2">
      <c r="Y1898" s="234"/>
      <c r="AA1898" s="234"/>
      <c r="AB1898" s="234"/>
    </row>
    <row r="1899" spans="25:28" x14ac:dyDescent="0.2">
      <c r="Y1899" s="234"/>
      <c r="AA1899" s="234"/>
      <c r="AB1899" s="234"/>
    </row>
    <row r="1900" spans="25:28" x14ac:dyDescent="0.2">
      <c r="Y1900" s="234"/>
      <c r="AA1900" s="234"/>
      <c r="AB1900" s="234"/>
    </row>
    <row r="1901" spans="25:28" x14ac:dyDescent="0.2">
      <c r="Y1901" s="234"/>
      <c r="AA1901" s="234"/>
      <c r="AB1901" s="234"/>
    </row>
    <row r="1902" spans="25:28" x14ac:dyDescent="0.2">
      <c r="Y1902" s="234"/>
      <c r="AA1902" s="234"/>
      <c r="AB1902" s="234"/>
    </row>
    <row r="1903" spans="25:28" x14ac:dyDescent="0.2">
      <c r="Y1903" s="234"/>
      <c r="AA1903" s="234"/>
      <c r="AB1903" s="234"/>
    </row>
    <row r="1904" spans="25:28" x14ac:dyDescent="0.2">
      <c r="Y1904" s="234"/>
      <c r="AA1904" s="234"/>
      <c r="AB1904" s="234"/>
    </row>
    <row r="1905" spans="25:28" x14ac:dyDescent="0.2">
      <c r="Y1905" s="234"/>
      <c r="AA1905" s="234"/>
      <c r="AB1905" s="234"/>
    </row>
    <row r="1906" spans="25:28" x14ac:dyDescent="0.2">
      <c r="Y1906" s="234"/>
      <c r="AA1906" s="234"/>
      <c r="AB1906" s="234"/>
    </row>
    <row r="1907" spans="25:28" x14ac:dyDescent="0.2">
      <c r="Y1907" s="234"/>
      <c r="AA1907" s="234"/>
      <c r="AB1907" s="234"/>
    </row>
    <row r="1908" spans="25:28" x14ac:dyDescent="0.2">
      <c r="Y1908" s="234"/>
      <c r="AA1908" s="234"/>
      <c r="AB1908" s="234"/>
    </row>
    <row r="1909" spans="25:28" x14ac:dyDescent="0.2">
      <c r="Y1909" s="234"/>
      <c r="AA1909" s="234"/>
      <c r="AB1909" s="234"/>
    </row>
    <row r="1910" spans="25:28" x14ac:dyDescent="0.2">
      <c r="Y1910" s="234"/>
      <c r="AA1910" s="234"/>
      <c r="AB1910" s="234"/>
    </row>
    <row r="1911" spans="25:28" x14ac:dyDescent="0.2">
      <c r="Y1911" s="234"/>
      <c r="AA1911" s="234"/>
      <c r="AB1911" s="234"/>
    </row>
    <row r="1912" spans="25:28" x14ac:dyDescent="0.2">
      <c r="Y1912" s="234"/>
      <c r="AA1912" s="234"/>
      <c r="AB1912" s="234"/>
    </row>
    <row r="1913" spans="25:28" x14ac:dyDescent="0.2">
      <c r="Y1913" s="234"/>
      <c r="AA1913" s="234"/>
      <c r="AB1913" s="234"/>
    </row>
    <row r="1914" spans="25:28" x14ac:dyDescent="0.2">
      <c r="Y1914" s="234"/>
      <c r="AA1914" s="234"/>
      <c r="AB1914" s="234"/>
    </row>
    <row r="1915" spans="25:28" x14ac:dyDescent="0.2">
      <c r="Y1915" s="234"/>
      <c r="AA1915" s="234"/>
      <c r="AB1915" s="234"/>
    </row>
    <row r="1916" spans="25:28" x14ac:dyDescent="0.2">
      <c r="Y1916" s="234"/>
      <c r="AA1916" s="234"/>
      <c r="AB1916" s="234"/>
    </row>
    <row r="1917" spans="25:28" x14ac:dyDescent="0.2">
      <c r="Y1917" s="234"/>
      <c r="AA1917" s="234"/>
      <c r="AB1917" s="234"/>
    </row>
    <row r="1918" spans="25:28" x14ac:dyDescent="0.2">
      <c r="Y1918" s="234"/>
      <c r="AA1918" s="234"/>
      <c r="AB1918" s="234"/>
    </row>
    <row r="1919" spans="25:28" x14ac:dyDescent="0.2">
      <c r="Y1919" s="234"/>
      <c r="AA1919" s="234"/>
      <c r="AB1919" s="234"/>
    </row>
    <row r="1920" spans="25:28" x14ac:dyDescent="0.2">
      <c r="Y1920" s="234"/>
      <c r="AA1920" s="234"/>
      <c r="AB1920" s="234"/>
    </row>
    <row r="1921" spans="25:28" x14ac:dyDescent="0.2">
      <c r="Y1921" s="234"/>
      <c r="AA1921" s="234"/>
      <c r="AB1921" s="234"/>
    </row>
    <row r="1922" spans="25:28" x14ac:dyDescent="0.2">
      <c r="Y1922" s="234"/>
      <c r="AA1922" s="234"/>
      <c r="AB1922" s="234"/>
    </row>
    <row r="1923" spans="25:28" x14ac:dyDescent="0.2">
      <c r="Y1923" s="234"/>
      <c r="AA1923" s="234"/>
      <c r="AB1923" s="234"/>
    </row>
    <row r="1924" spans="25:28" x14ac:dyDescent="0.2">
      <c r="Y1924" s="234"/>
      <c r="AA1924" s="234"/>
      <c r="AB1924" s="234"/>
    </row>
    <row r="1925" spans="25:28" x14ac:dyDescent="0.2">
      <c r="Y1925" s="234"/>
      <c r="AA1925" s="234"/>
      <c r="AB1925" s="234"/>
    </row>
    <row r="1926" spans="25:28" x14ac:dyDescent="0.2">
      <c r="Y1926" s="234"/>
      <c r="AA1926" s="234"/>
      <c r="AB1926" s="234"/>
    </row>
    <row r="1927" spans="25:28" x14ac:dyDescent="0.2">
      <c r="Y1927" s="234"/>
      <c r="AA1927" s="234"/>
      <c r="AB1927" s="234"/>
    </row>
    <row r="1928" spans="25:28" x14ac:dyDescent="0.2">
      <c r="Y1928" s="234"/>
      <c r="AA1928" s="234"/>
      <c r="AB1928" s="234"/>
    </row>
    <row r="1929" spans="25:28" x14ac:dyDescent="0.2">
      <c r="Y1929" s="234"/>
      <c r="AA1929" s="234"/>
      <c r="AB1929" s="234"/>
    </row>
    <row r="1930" spans="25:28" x14ac:dyDescent="0.2">
      <c r="Y1930" s="234"/>
      <c r="AA1930" s="234"/>
      <c r="AB1930" s="234"/>
    </row>
    <row r="1931" spans="25:28" x14ac:dyDescent="0.2">
      <c r="Y1931" s="234"/>
      <c r="AA1931" s="234"/>
      <c r="AB1931" s="234"/>
    </row>
    <row r="1932" spans="25:28" x14ac:dyDescent="0.2">
      <c r="Y1932" s="234"/>
      <c r="AA1932" s="234"/>
      <c r="AB1932" s="234"/>
    </row>
    <row r="1933" spans="25:28" x14ac:dyDescent="0.2">
      <c r="Y1933" s="234"/>
      <c r="AA1933" s="234"/>
      <c r="AB1933" s="234"/>
    </row>
    <row r="1934" spans="25:28" x14ac:dyDescent="0.2">
      <c r="Y1934" s="234"/>
      <c r="AA1934" s="234"/>
      <c r="AB1934" s="234"/>
    </row>
    <row r="1935" spans="25:28" x14ac:dyDescent="0.2">
      <c r="Y1935" s="234"/>
      <c r="AA1935" s="234"/>
      <c r="AB1935" s="234"/>
    </row>
    <row r="1936" spans="25:28" x14ac:dyDescent="0.2">
      <c r="Y1936" s="234"/>
      <c r="AA1936" s="234"/>
      <c r="AB1936" s="234"/>
    </row>
    <row r="1937" spans="25:28" x14ac:dyDescent="0.2">
      <c r="Y1937" s="234"/>
      <c r="AA1937" s="234"/>
      <c r="AB1937" s="234"/>
    </row>
    <row r="1938" spans="25:28" x14ac:dyDescent="0.2">
      <c r="Y1938" s="234"/>
      <c r="AA1938" s="234"/>
      <c r="AB1938" s="234"/>
    </row>
    <row r="1939" spans="25:28" x14ac:dyDescent="0.2">
      <c r="Y1939" s="234"/>
      <c r="AA1939" s="234"/>
      <c r="AB1939" s="234"/>
    </row>
    <row r="1940" spans="25:28" x14ac:dyDescent="0.2">
      <c r="Y1940" s="234"/>
      <c r="AA1940" s="234"/>
      <c r="AB1940" s="234"/>
    </row>
    <row r="1941" spans="25:28" x14ac:dyDescent="0.2">
      <c r="Y1941" s="234"/>
      <c r="AA1941" s="234"/>
      <c r="AB1941" s="234"/>
    </row>
    <row r="1942" spans="25:28" x14ac:dyDescent="0.2">
      <c r="Y1942" s="234"/>
      <c r="AA1942" s="234"/>
      <c r="AB1942" s="234"/>
    </row>
    <row r="1943" spans="25:28" x14ac:dyDescent="0.2">
      <c r="Y1943" s="234"/>
      <c r="AA1943" s="234"/>
      <c r="AB1943" s="234"/>
    </row>
    <row r="1944" spans="25:28" x14ac:dyDescent="0.2">
      <c r="Y1944" s="234"/>
      <c r="AA1944" s="234"/>
      <c r="AB1944" s="234"/>
    </row>
    <row r="1945" spans="25:28" x14ac:dyDescent="0.2">
      <c r="Y1945" s="234"/>
      <c r="AA1945" s="234"/>
      <c r="AB1945" s="234"/>
    </row>
    <row r="1946" spans="25:28" x14ac:dyDescent="0.2">
      <c r="Y1946" s="234"/>
      <c r="AA1946" s="234"/>
      <c r="AB1946" s="234"/>
    </row>
    <row r="1947" spans="25:28" x14ac:dyDescent="0.2">
      <c r="Y1947" s="234"/>
      <c r="AA1947" s="234"/>
      <c r="AB1947" s="234"/>
    </row>
    <row r="1948" spans="25:28" x14ac:dyDescent="0.2">
      <c r="Y1948" s="234"/>
      <c r="AA1948" s="234"/>
      <c r="AB1948" s="234"/>
    </row>
    <row r="1949" spans="25:28" x14ac:dyDescent="0.2">
      <c r="Y1949" s="234"/>
      <c r="AA1949" s="234"/>
      <c r="AB1949" s="234"/>
    </row>
    <row r="1950" spans="25:28" x14ac:dyDescent="0.2">
      <c r="Y1950" s="234"/>
      <c r="AA1950" s="234"/>
      <c r="AB1950" s="234"/>
    </row>
    <row r="1951" spans="25:28" x14ac:dyDescent="0.2">
      <c r="Y1951" s="234"/>
      <c r="AA1951" s="234"/>
      <c r="AB1951" s="234"/>
    </row>
    <row r="1952" spans="25:28" x14ac:dyDescent="0.2">
      <c r="Y1952" s="234"/>
      <c r="AA1952" s="234"/>
      <c r="AB1952" s="234"/>
    </row>
    <row r="1953" spans="25:28" x14ac:dyDescent="0.2">
      <c r="Y1953" s="234"/>
      <c r="AA1953" s="234"/>
      <c r="AB1953" s="234"/>
    </row>
    <row r="1954" spans="25:28" x14ac:dyDescent="0.2">
      <c r="Y1954" s="234"/>
      <c r="AA1954" s="234"/>
      <c r="AB1954" s="234"/>
    </row>
    <row r="1955" spans="25:28" x14ac:dyDescent="0.2">
      <c r="Y1955" s="234"/>
      <c r="AA1955" s="234"/>
      <c r="AB1955" s="234"/>
    </row>
    <row r="1956" spans="25:28" x14ac:dyDescent="0.2">
      <c r="Y1956" s="234"/>
      <c r="AA1956" s="234"/>
      <c r="AB1956" s="234"/>
    </row>
    <row r="1957" spans="25:28" x14ac:dyDescent="0.2">
      <c r="Y1957" s="234"/>
      <c r="AA1957" s="234"/>
      <c r="AB1957" s="234"/>
    </row>
    <row r="1958" spans="25:28" x14ac:dyDescent="0.2">
      <c r="Y1958" s="234"/>
      <c r="AA1958" s="234"/>
      <c r="AB1958" s="234"/>
    </row>
    <row r="1959" spans="25:28" x14ac:dyDescent="0.2">
      <c r="Y1959" s="234"/>
      <c r="AA1959" s="234"/>
      <c r="AB1959" s="234"/>
    </row>
    <row r="1960" spans="25:28" x14ac:dyDescent="0.2">
      <c r="Y1960" s="234"/>
      <c r="AA1960" s="234"/>
      <c r="AB1960" s="234"/>
    </row>
    <row r="1961" spans="25:28" x14ac:dyDescent="0.2">
      <c r="Y1961" s="234"/>
      <c r="AA1961" s="234"/>
      <c r="AB1961" s="234"/>
    </row>
    <row r="1962" spans="25:28" x14ac:dyDescent="0.2">
      <c r="Y1962" s="234"/>
      <c r="AA1962" s="234"/>
      <c r="AB1962" s="234"/>
    </row>
    <row r="1963" spans="25:28" x14ac:dyDescent="0.2">
      <c r="Y1963" s="234"/>
      <c r="AA1963" s="234"/>
      <c r="AB1963" s="234"/>
    </row>
    <row r="1964" spans="25:28" x14ac:dyDescent="0.2">
      <c r="Y1964" s="234"/>
      <c r="AA1964" s="234"/>
      <c r="AB1964" s="234"/>
    </row>
    <row r="1965" spans="25:28" x14ac:dyDescent="0.2">
      <c r="Y1965" s="234"/>
      <c r="AA1965" s="234"/>
      <c r="AB1965" s="234"/>
    </row>
    <row r="1966" spans="25:28" x14ac:dyDescent="0.2">
      <c r="Y1966" s="234"/>
      <c r="AA1966" s="234"/>
      <c r="AB1966" s="234"/>
    </row>
    <row r="1967" spans="25:28" x14ac:dyDescent="0.2">
      <c r="Y1967" s="234"/>
      <c r="AA1967" s="234"/>
      <c r="AB1967" s="234"/>
    </row>
    <row r="1968" spans="25:28" x14ac:dyDescent="0.2">
      <c r="Y1968" s="234"/>
      <c r="AA1968" s="234"/>
      <c r="AB1968" s="234"/>
    </row>
    <row r="1969" spans="25:28" x14ac:dyDescent="0.2">
      <c r="Y1969" s="234"/>
      <c r="AA1969" s="234"/>
      <c r="AB1969" s="234"/>
    </row>
    <row r="1970" spans="25:28" x14ac:dyDescent="0.2">
      <c r="Y1970" s="234"/>
      <c r="AA1970" s="234"/>
      <c r="AB1970" s="234"/>
    </row>
    <row r="1971" spans="25:28" x14ac:dyDescent="0.2">
      <c r="Y1971" s="234"/>
      <c r="AA1971" s="234"/>
      <c r="AB1971" s="234"/>
    </row>
    <row r="1972" spans="25:28" x14ac:dyDescent="0.2">
      <c r="Y1972" s="234"/>
      <c r="AA1972" s="234"/>
      <c r="AB1972" s="234"/>
    </row>
    <row r="1973" spans="25:28" x14ac:dyDescent="0.2">
      <c r="Y1973" s="234"/>
      <c r="AA1973" s="234"/>
      <c r="AB1973" s="234"/>
    </row>
    <row r="1974" spans="25:28" x14ac:dyDescent="0.2">
      <c r="Y1974" s="234"/>
      <c r="AA1974" s="234"/>
      <c r="AB1974" s="234"/>
    </row>
    <row r="1975" spans="25:28" x14ac:dyDescent="0.2">
      <c r="Y1975" s="234"/>
      <c r="AA1975" s="234"/>
      <c r="AB1975" s="234"/>
    </row>
    <row r="1976" spans="25:28" x14ac:dyDescent="0.2">
      <c r="Y1976" s="234"/>
      <c r="AA1976" s="234"/>
      <c r="AB1976" s="234"/>
    </row>
    <row r="1977" spans="25:28" x14ac:dyDescent="0.2">
      <c r="Y1977" s="234"/>
      <c r="AA1977" s="234"/>
      <c r="AB1977" s="234"/>
    </row>
    <row r="1978" spans="25:28" x14ac:dyDescent="0.2">
      <c r="Y1978" s="234"/>
      <c r="AA1978" s="234"/>
      <c r="AB1978" s="234"/>
    </row>
    <row r="1979" spans="25:28" x14ac:dyDescent="0.2">
      <c r="Y1979" s="234"/>
      <c r="AA1979" s="234"/>
      <c r="AB1979" s="234"/>
    </row>
    <row r="1980" spans="25:28" x14ac:dyDescent="0.2">
      <c r="Y1980" s="234"/>
      <c r="AA1980" s="234"/>
      <c r="AB1980" s="234"/>
    </row>
    <row r="1981" spans="25:28" x14ac:dyDescent="0.2">
      <c r="Y1981" s="234"/>
      <c r="AA1981" s="234"/>
      <c r="AB1981" s="234"/>
    </row>
    <row r="1982" spans="25:28" x14ac:dyDescent="0.2">
      <c r="Y1982" s="234"/>
      <c r="AA1982" s="234"/>
      <c r="AB1982" s="234"/>
    </row>
    <row r="1983" spans="25:28" x14ac:dyDescent="0.2">
      <c r="Y1983" s="234"/>
      <c r="AA1983" s="234"/>
      <c r="AB1983" s="234"/>
    </row>
    <row r="1984" spans="25:28" x14ac:dyDescent="0.2">
      <c r="Y1984" s="234"/>
      <c r="AA1984" s="234"/>
      <c r="AB1984" s="234"/>
    </row>
    <row r="1985" spans="25:28" x14ac:dyDescent="0.2">
      <c r="Y1985" s="234"/>
      <c r="AA1985" s="234"/>
      <c r="AB1985" s="234"/>
    </row>
    <row r="1986" spans="25:28" x14ac:dyDescent="0.2">
      <c r="Y1986" s="234"/>
      <c r="AA1986" s="234"/>
      <c r="AB1986" s="234"/>
    </row>
    <row r="1987" spans="25:28" x14ac:dyDescent="0.2">
      <c r="Y1987" s="234"/>
      <c r="AA1987" s="234"/>
      <c r="AB1987" s="234"/>
    </row>
    <row r="1988" spans="25:28" x14ac:dyDescent="0.2">
      <c r="Y1988" s="234"/>
      <c r="AA1988" s="234"/>
      <c r="AB1988" s="234"/>
    </row>
    <row r="1989" spans="25:28" x14ac:dyDescent="0.2">
      <c r="Y1989" s="234"/>
      <c r="AA1989" s="234"/>
      <c r="AB1989" s="234"/>
    </row>
    <row r="1990" spans="25:28" x14ac:dyDescent="0.2">
      <c r="Y1990" s="234"/>
      <c r="AA1990" s="234"/>
      <c r="AB1990" s="234"/>
    </row>
    <row r="1991" spans="25:28" x14ac:dyDescent="0.2">
      <c r="Y1991" s="234"/>
      <c r="AA1991" s="234"/>
      <c r="AB1991" s="234"/>
    </row>
    <row r="1992" spans="25:28" x14ac:dyDescent="0.2">
      <c r="Y1992" s="234"/>
      <c r="AA1992" s="234"/>
      <c r="AB1992" s="234"/>
    </row>
    <row r="1993" spans="25:28" x14ac:dyDescent="0.2">
      <c r="Y1993" s="234"/>
      <c r="AA1993" s="234"/>
      <c r="AB1993" s="234"/>
    </row>
    <row r="1994" spans="25:28" x14ac:dyDescent="0.2">
      <c r="Y1994" s="234"/>
      <c r="AA1994" s="234"/>
      <c r="AB1994" s="234"/>
    </row>
    <row r="1995" spans="25:28" x14ac:dyDescent="0.2">
      <c r="Y1995" s="234"/>
      <c r="AA1995" s="234"/>
      <c r="AB1995" s="234"/>
    </row>
    <row r="1996" spans="25:28" x14ac:dyDescent="0.2">
      <c r="Y1996" s="234"/>
      <c r="AA1996" s="234"/>
      <c r="AB1996" s="234"/>
    </row>
    <row r="1997" spans="25:28" x14ac:dyDescent="0.2">
      <c r="Y1997" s="234"/>
      <c r="AA1997" s="234"/>
      <c r="AB1997" s="234"/>
    </row>
    <row r="1998" spans="25:28" x14ac:dyDescent="0.2">
      <c r="Y1998" s="234"/>
      <c r="AA1998" s="234"/>
      <c r="AB1998" s="234"/>
    </row>
    <row r="1999" spans="25:28" x14ac:dyDescent="0.2">
      <c r="Y1999" s="234"/>
      <c r="AA1999" s="234"/>
      <c r="AB1999" s="234"/>
    </row>
    <row r="2000" spans="25:28" x14ac:dyDescent="0.2">
      <c r="Y2000" s="234"/>
      <c r="AA2000" s="234"/>
      <c r="AB2000" s="234"/>
    </row>
    <row r="2001" spans="25:28" x14ac:dyDescent="0.2">
      <c r="Y2001" s="234"/>
      <c r="AA2001" s="234"/>
      <c r="AB2001" s="234"/>
    </row>
    <row r="2002" spans="25:28" x14ac:dyDescent="0.2">
      <c r="Y2002" s="234"/>
      <c r="AA2002" s="234"/>
      <c r="AB2002" s="234"/>
    </row>
    <row r="2003" spans="25:28" x14ac:dyDescent="0.2">
      <c r="Y2003" s="234"/>
      <c r="AA2003" s="234"/>
      <c r="AB2003" s="234"/>
    </row>
    <row r="2004" spans="25:28" x14ac:dyDescent="0.2">
      <c r="Y2004" s="234"/>
      <c r="AA2004" s="234"/>
      <c r="AB2004" s="234"/>
    </row>
    <row r="2005" spans="25:28" x14ac:dyDescent="0.2">
      <c r="Y2005" s="234"/>
      <c r="AA2005" s="234"/>
      <c r="AB2005" s="234"/>
    </row>
    <row r="2006" spans="25:28" x14ac:dyDescent="0.2">
      <c r="Y2006" s="234"/>
      <c r="AA2006" s="234"/>
      <c r="AB2006" s="234"/>
    </row>
    <row r="2007" spans="25:28" x14ac:dyDescent="0.2">
      <c r="Y2007" s="234"/>
      <c r="AA2007" s="234"/>
      <c r="AB2007" s="234"/>
    </row>
    <row r="2008" spans="25:28" x14ac:dyDescent="0.2">
      <c r="Y2008" s="234"/>
      <c r="AA2008" s="234"/>
      <c r="AB2008" s="234"/>
    </row>
    <row r="2009" spans="25:28" x14ac:dyDescent="0.2">
      <c r="Y2009" s="234"/>
      <c r="AA2009" s="234"/>
      <c r="AB2009" s="234"/>
    </row>
    <row r="2010" spans="25:28" x14ac:dyDescent="0.2">
      <c r="Y2010" s="234"/>
      <c r="AA2010" s="234"/>
      <c r="AB2010" s="234"/>
    </row>
    <row r="2011" spans="25:28" x14ac:dyDescent="0.2">
      <c r="Y2011" s="234"/>
      <c r="AA2011" s="234"/>
      <c r="AB2011" s="234"/>
    </row>
    <row r="2012" spans="25:28" x14ac:dyDescent="0.2">
      <c r="Y2012" s="234"/>
      <c r="AA2012" s="234"/>
      <c r="AB2012" s="234"/>
    </row>
    <row r="2013" spans="25:28" x14ac:dyDescent="0.2">
      <c r="Y2013" s="234"/>
      <c r="AA2013" s="234"/>
      <c r="AB2013" s="234"/>
    </row>
    <row r="2014" spans="25:28" x14ac:dyDescent="0.2">
      <c r="Y2014" s="234"/>
      <c r="AA2014" s="234"/>
      <c r="AB2014" s="234"/>
    </row>
    <row r="2015" spans="25:28" x14ac:dyDescent="0.2">
      <c r="Y2015" s="234"/>
      <c r="AA2015" s="234"/>
      <c r="AB2015" s="234"/>
    </row>
    <row r="2016" spans="25:28" x14ac:dyDescent="0.2">
      <c r="Y2016" s="234"/>
      <c r="AA2016" s="234"/>
      <c r="AB2016" s="234"/>
    </row>
    <row r="2017" spans="25:28" x14ac:dyDescent="0.2">
      <c r="Y2017" s="234"/>
      <c r="AA2017" s="234"/>
      <c r="AB2017" s="234"/>
    </row>
    <row r="2018" spans="25:28" x14ac:dyDescent="0.2">
      <c r="Y2018" s="234"/>
      <c r="AA2018" s="234"/>
      <c r="AB2018" s="234"/>
    </row>
    <row r="2019" spans="25:28" x14ac:dyDescent="0.2">
      <c r="Y2019" s="234"/>
      <c r="AA2019" s="234"/>
      <c r="AB2019" s="234"/>
    </row>
    <row r="2020" spans="25:28" x14ac:dyDescent="0.2">
      <c r="Y2020" s="234"/>
      <c r="AA2020" s="234"/>
      <c r="AB2020" s="234"/>
    </row>
    <row r="2021" spans="25:28" x14ac:dyDescent="0.2">
      <c r="Y2021" s="234"/>
      <c r="AA2021" s="234"/>
      <c r="AB2021" s="234"/>
    </row>
    <row r="2022" spans="25:28" x14ac:dyDescent="0.2">
      <c r="Y2022" s="234"/>
      <c r="AA2022" s="234"/>
      <c r="AB2022" s="234"/>
    </row>
    <row r="2023" spans="25:28" x14ac:dyDescent="0.2">
      <c r="Y2023" s="234"/>
      <c r="AA2023" s="234"/>
      <c r="AB2023" s="234"/>
    </row>
    <row r="2024" spans="25:28" x14ac:dyDescent="0.2">
      <c r="Y2024" s="234"/>
      <c r="AA2024" s="234"/>
      <c r="AB2024" s="234"/>
    </row>
    <row r="2025" spans="25:28" x14ac:dyDescent="0.2">
      <c r="Y2025" s="234"/>
      <c r="AA2025" s="234"/>
      <c r="AB2025" s="234"/>
    </row>
    <row r="2026" spans="25:28" x14ac:dyDescent="0.2">
      <c r="Y2026" s="234"/>
      <c r="AA2026" s="234"/>
      <c r="AB2026" s="234"/>
    </row>
    <row r="2027" spans="25:28" x14ac:dyDescent="0.2">
      <c r="Y2027" s="234"/>
      <c r="AA2027" s="234"/>
      <c r="AB2027" s="234"/>
    </row>
    <row r="2028" spans="25:28" x14ac:dyDescent="0.2">
      <c r="Y2028" s="234"/>
      <c r="AA2028" s="234"/>
      <c r="AB2028" s="234"/>
    </row>
    <row r="2029" spans="25:28" x14ac:dyDescent="0.2">
      <c r="Y2029" s="234"/>
      <c r="AA2029" s="234"/>
      <c r="AB2029" s="234"/>
    </row>
    <row r="2030" spans="25:28" x14ac:dyDescent="0.2">
      <c r="Y2030" s="234"/>
      <c r="AA2030" s="234"/>
      <c r="AB2030" s="234"/>
    </row>
    <row r="2031" spans="25:28" x14ac:dyDescent="0.2">
      <c r="Y2031" s="234"/>
      <c r="AA2031" s="234"/>
      <c r="AB2031" s="234"/>
    </row>
    <row r="2032" spans="25:28" x14ac:dyDescent="0.2">
      <c r="Y2032" s="234"/>
      <c r="AA2032" s="234"/>
      <c r="AB2032" s="234"/>
    </row>
    <row r="2033" spans="25:28" x14ac:dyDescent="0.2">
      <c r="Y2033" s="234"/>
      <c r="AA2033" s="234"/>
      <c r="AB2033" s="234"/>
    </row>
    <row r="2034" spans="25:28" x14ac:dyDescent="0.2">
      <c r="Y2034" s="234"/>
      <c r="AA2034" s="234"/>
      <c r="AB2034" s="234"/>
    </row>
    <row r="2035" spans="25:28" x14ac:dyDescent="0.2">
      <c r="Y2035" s="234"/>
      <c r="AA2035" s="234"/>
      <c r="AB2035" s="234"/>
    </row>
    <row r="2036" spans="25:28" x14ac:dyDescent="0.2">
      <c r="Y2036" s="234"/>
      <c r="AA2036" s="234"/>
      <c r="AB2036" s="234"/>
    </row>
    <row r="2037" spans="25:28" x14ac:dyDescent="0.2">
      <c r="Y2037" s="234"/>
      <c r="AA2037" s="234"/>
      <c r="AB2037" s="234"/>
    </row>
    <row r="2038" spans="25:28" x14ac:dyDescent="0.2">
      <c r="Y2038" s="234"/>
      <c r="AA2038" s="234"/>
      <c r="AB2038" s="234"/>
    </row>
    <row r="2039" spans="25:28" x14ac:dyDescent="0.2">
      <c r="Y2039" s="234"/>
      <c r="AA2039" s="234"/>
      <c r="AB2039" s="234"/>
    </row>
    <row r="2040" spans="25:28" x14ac:dyDescent="0.2">
      <c r="Y2040" s="234"/>
      <c r="AA2040" s="234"/>
      <c r="AB2040" s="234"/>
    </row>
    <row r="2041" spans="25:28" x14ac:dyDescent="0.2">
      <c r="Y2041" s="234"/>
      <c r="AA2041" s="234"/>
      <c r="AB2041" s="234"/>
    </row>
    <row r="2042" spans="25:28" x14ac:dyDescent="0.2">
      <c r="Y2042" s="234"/>
      <c r="AA2042" s="234"/>
      <c r="AB2042" s="234"/>
    </row>
    <row r="2043" spans="25:28" x14ac:dyDescent="0.2">
      <c r="Y2043" s="234"/>
      <c r="AA2043" s="234"/>
      <c r="AB2043" s="234"/>
    </row>
    <row r="2044" spans="25:28" x14ac:dyDescent="0.2">
      <c r="Y2044" s="234"/>
      <c r="AA2044" s="234"/>
      <c r="AB2044" s="234"/>
    </row>
    <row r="2045" spans="25:28" x14ac:dyDescent="0.2">
      <c r="Y2045" s="234"/>
      <c r="AA2045" s="234"/>
      <c r="AB2045" s="234"/>
    </row>
    <row r="2046" spans="25:28" x14ac:dyDescent="0.2">
      <c r="Y2046" s="234"/>
      <c r="AA2046" s="234"/>
      <c r="AB2046" s="234"/>
    </row>
    <row r="2047" spans="25:28" x14ac:dyDescent="0.2">
      <c r="Y2047" s="234"/>
      <c r="AA2047" s="234"/>
      <c r="AB2047" s="234"/>
    </row>
    <row r="2048" spans="25:28" x14ac:dyDescent="0.2">
      <c r="Y2048" s="234"/>
      <c r="AA2048" s="234"/>
      <c r="AB2048" s="234"/>
    </row>
    <row r="2049" spans="25:28" x14ac:dyDescent="0.2">
      <c r="Y2049" s="234"/>
      <c r="AA2049" s="234"/>
      <c r="AB2049" s="234"/>
    </row>
    <row r="2050" spans="25:28" x14ac:dyDescent="0.2">
      <c r="Y2050" s="234"/>
      <c r="AA2050" s="234"/>
      <c r="AB2050" s="234"/>
    </row>
    <row r="2051" spans="25:28" x14ac:dyDescent="0.2">
      <c r="Y2051" s="234"/>
      <c r="AA2051" s="234"/>
      <c r="AB2051" s="234"/>
    </row>
    <row r="2052" spans="25:28" x14ac:dyDescent="0.2">
      <c r="Y2052" s="234"/>
      <c r="AA2052" s="234"/>
      <c r="AB2052" s="234"/>
    </row>
    <row r="2053" spans="25:28" x14ac:dyDescent="0.2">
      <c r="Y2053" s="234"/>
      <c r="AA2053" s="234"/>
      <c r="AB2053" s="234"/>
    </row>
    <row r="2054" spans="25:28" x14ac:dyDescent="0.2">
      <c r="Y2054" s="234"/>
      <c r="AA2054" s="234"/>
      <c r="AB2054" s="234"/>
    </row>
    <row r="2055" spans="25:28" x14ac:dyDescent="0.2">
      <c r="Y2055" s="234"/>
      <c r="AA2055" s="234"/>
      <c r="AB2055" s="234"/>
    </row>
    <row r="2056" spans="25:28" x14ac:dyDescent="0.2">
      <c r="Y2056" s="234"/>
      <c r="AA2056" s="234"/>
      <c r="AB2056" s="234"/>
    </row>
    <row r="2057" spans="25:28" x14ac:dyDescent="0.2">
      <c r="Y2057" s="234"/>
      <c r="AA2057" s="234"/>
      <c r="AB2057" s="234"/>
    </row>
    <row r="2058" spans="25:28" x14ac:dyDescent="0.2">
      <c r="Y2058" s="234"/>
      <c r="AA2058" s="234"/>
      <c r="AB2058" s="234"/>
    </row>
    <row r="2059" spans="25:28" x14ac:dyDescent="0.2">
      <c r="Y2059" s="234"/>
      <c r="AA2059" s="234"/>
      <c r="AB2059" s="234"/>
    </row>
    <row r="2060" spans="25:28" x14ac:dyDescent="0.2">
      <c r="Y2060" s="234"/>
      <c r="AA2060" s="234"/>
      <c r="AB2060" s="234"/>
    </row>
    <row r="2061" spans="25:28" x14ac:dyDescent="0.2">
      <c r="Y2061" s="234"/>
      <c r="AA2061" s="234"/>
      <c r="AB2061" s="234"/>
    </row>
    <row r="2062" spans="25:28" x14ac:dyDescent="0.2">
      <c r="Y2062" s="234"/>
      <c r="AA2062" s="234"/>
      <c r="AB2062" s="234"/>
    </row>
    <row r="2063" spans="25:28" x14ac:dyDescent="0.2">
      <c r="Y2063" s="234"/>
      <c r="AA2063" s="234"/>
      <c r="AB2063" s="234"/>
    </row>
    <row r="2064" spans="25:28" x14ac:dyDescent="0.2">
      <c r="Y2064" s="234"/>
      <c r="AA2064" s="234"/>
      <c r="AB2064" s="234"/>
    </row>
    <row r="2065" spans="25:28" x14ac:dyDescent="0.2">
      <c r="Y2065" s="234"/>
      <c r="AA2065" s="234"/>
      <c r="AB2065" s="234"/>
    </row>
    <row r="2066" spans="25:28" x14ac:dyDescent="0.2">
      <c r="Y2066" s="234"/>
      <c r="AA2066" s="234"/>
      <c r="AB2066" s="234"/>
    </row>
    <row r="2067" spans="25:28" x14ac:dyDescent="0.2">
      <c r="Y2067" s="234"/>
      <c r="AA2067" s="234"/>
      <c r="AB2067" s="234"/>
    </row>
    <row r="2068" spans="25:28" x14ac:dyDescent="0.2">
      <c r="Y2068" s="234"/>
      <c r="AA2068" s="234"/>
      <c r="AB2068" s="234"/>
    </row>
    <row r="2069" spans="25:28" x14ac:dyDescent="0.2">
      <c r="Y2069" s="234"/>
      <c r="AA2069" s="234"/>
      <c r="AB2069" s="234"/>
    </row>
    <row r="2070" spans="25:28" x14ac:dyDescent="0.2">
      <c r="Y2070" s="234"/>
      <c r="AA2070" s="234"/>
      <c r="AB2070" s="234"/>
    </row>
    <row r="2071" spans="25:28" x14ac:dyDescent="0.2">
      <c r="Y2071" s="234"/>
      <c r="AA2071" s="234"/>
      <c r="AB2071" s="234"/>
    </row>
    <row r="2072" spans="25:28" x14ac:dyDescent="0.2">
      <c r="Y2072" s="234"/>
      <c r="AA2072" s="234"/>
      <c r="AB2072" s="234"/>
    </row>
    <row r="2073" spans="25:28" x14ac:dyDescent="0.2">
      <c r="Y2073" s="234"/>
      <c r="AA2073" s="234"/>
      <c r="AB2073" s="234"/>
    </row>
    <row r="2074" spans="25:28" x14ac:dyDescent="0.2">
      <c r="Y2074" s="234"/>
      <c r="AA2074" s="234"/>
      <c r="AB2074" s="234"/>
    </row>
    <row r="2075" spans="25:28" x14ac:dyDescent="0.2">
      <c r="Y2075" s="234"/>
      <c r="AA2075" s="234"/>
      <c r="AB2075" s="234"/>
    </row>
    <row r="2076" spans="25:28" x14ac:dyDescent="0.2">
      <c r="Y2076" s="234"/>
      <c r="AA2076" s="234"/>
      <c r="AB2076" s="234"/>
    </row>
    <row r="2077" spans="25:28" x14ac:dyDescent="0.2">
      <c r="Y2077" s="234"/>
      <c r="AA2077" s="234"/>
      <c r="AB2077" s="234"/>
    </row>
    <row r="2078" spans="25:28" x14ac:dyDescent="0.2">
      <c r="Y2078" s="234"/>
      <c r="AA2078" s="234"/>
      <c r="AB2078" s="234"/>
    </row>
    <row r="2079" spans="25:28" x14ac:dyDescent="0.2">
      <c r="Y2079" s="234"/>
      <c r="AA2079" s="234"/>
      <c r="AB2079" s="234"/>
    </row>
    <row r="2080" spans="25:28" x14ac:dyDescent="0.2">
      <c r="Y2080" s="234"/>
      <c r="AA2080" s="234"/>
      <c r="AB2080" s="234"/>
    </row>
    <row r="2081" spans="25:28" x14ac:dyDescent="0.2">
      <c r="Y2081" s="234"/>
      <c r="AA2081" s="234"/>
      <c r="AB2081" s="234"/>
    </row>
    <row r="2082" spans="25:28" x14ac:dyDescent="0.2">
      <c r="Y2082" s="234"/>
      <c r="AA2082" s="234"/>
      <c r="AB2082" s="234"/>
    </row>
    <row r="2083" spans="25:28" x14ac:dyDescent="0.2">
      <c r="Y2083" s="234"/>
      <c r="AA2083" s="234"/>
      <c r="AB2083" s="234"/>
    </row>
    <row r="2084" spans="25:28" x14ac:dyDescent="0.2">
      <c r="Y2084" s="234"/>
      <c r="AA2084" s="234"/>
      <c r="AB2084" s="234"/>
    </row>
    <row r="2085" spans="25:28" x14ac:dyDescent="0.2">
      <c r="Y2085" s="234"/>
      <c r="AA2085" s="234"/>
      <c r="AB2085" s="234"/>
    </row>
    <row r="2086" spans="25:28" x14ac:dyDescent="0.2">
      <c r="Y2086" s="234"/>
      <c r="AA2086" s="234"/>
      <c r="AB2086" s="234"/>
    </row>
    <row r="2087" spans="25:28" x14ac:dyDescent="0.2">
      <c r="Y2087" s="234"/>
      <c r="AA2087" s="234"/>
      <c r="AB2087" s="234"/>
    </row>
    <row r="2088" spans="25:28" x14ac:dyDescent="0.2">
      <c r="Y2088" s="234"/>
      <c r="AA2088" s="234"/>
      <c r="AB2088" s="234"/>
    </row>
    <row r="2089" spans="25:28" x14ac:dyDescent="0.2">
      <c r="Y2089" s="234"/>
      <c r="AA2089" s="234"/>
      <c r="AB2089" s="234"/>
    </row>
    <row r="2090" spans="25:28" x14ac:dyDescent="0.2">
      <c r="Y2090" s="234"/>
      <c r="AA2090" s="234"/>
      <c r="AB2090" s="234"/>
    </row>
    <row r="2091" spans="25:28" x14ac:dyDescent="0.2">
      <c r="Y2091" s="234"/>
      <c r="AA2091" s="234"/>
      <c r="AB2091" s="234"/>
    </row>
    <row r="2092" spans="25:28" x14ac:dyDescent="0.2">
      <c r="Y2092" s="234"/>
      <c r="AA2092" s="234"/>
      <c r="AB2092" s="234"/>
    </row>
    <row r="2093" spans="25:28" x14ac:dyDescent="0.2">
      <c r="Y2093" s="234"/>
      <c r="AA2093" s="234"/>
      <c r="AB2093" s="234"/>
    </row>
    <row r="2094" spans="25:28" x14ac:dyDescent="0.2">
      <c r="Y2094" s="234"/>
      <c r="AA2094" s="234"/>
      <c r="AB2094" s="234"/>
    </row>
    <row r="2095" spans="25:28" x14ac:dyDescent="0.2">
      <c r="Y2095" s="234"/>
      <c r="AA2095" s="234"/>
      <c r="AB2095" s="234"/>
    </row>
    <row r="2096" spans="25:28" x14ac:dyDescent="0.2">
      <c r="Y2096" s="234"/>
      <c r="AA2096" s="234"/>
      <c r="AB2096" s="234"/>
    </row>
    <row r="2097" spans="25:28" x14ac:dyDescent="0.2">
      <c r="Y2097" s="234"/>
      <c r="AA2097" s="234"/>
      <c r="AB2097" s="234"/>
    </row>
    <row r="2098" spans="25:28" x14ac:dyDescent="0.2">
      <c r="Y2098" s="234"/>
      <c r="AA2098" s="234"/>
      <c r="AB2098" s="234"/>
    </row>
    <row r="2099" spans="25:28" x14ac:dyDescent="0.2">
      <c r="Y2099" s="234"/>
      <c r="AA2099" s="234"/>
      <c r="AB2099" s="234"/>
    </row>
    <row r="2100" spans="25:28" x14ac:dyDescent="0.2">
      <c r="Y2100" s="234"/>
      <c r="AA2100" s="234"/>
      <c r="AB2100" s="234"/>
    </row>
    <row r="2101" spans="25:28" x14ac:dyDescent="0.2">
      <c r="Y2101" s="234"/>
      <c r="AA2101" s="234"/>
      <c r="AB2101" s="234"/>
    </row>
    <row r="2102" spans="25:28" x14ac:dyDescent="0.2">
      <c r="Y2102" s="234"/>
      <c r="AA2102" s="234"/>
      <c r="AB2102" s="234"/>
    </row>
    <row r="2103" spans="25:28" x14ac:dyDescent="0.2">
      <c r="Y2103" s="234"/>
      <c r="AA2103" s="234"/>
      <c r="AB2103" s="234"/>
    </row>
    <row r="2104" spans="25:28" x14ac:dyDescent="0.2">
      <c r="Y2104" s="234"/>
      <c r="AA2104" s="234"/>
      <c r="AB2104" s="234"/>
    </row>
    <row r="2105" spans="25:28" x14ac:dyDescent="0.2">
      <c r="Y2105" s="234"/>
      <c r="AA2105" s="234"/>
      <c r="AB2105" s="234"/>
    </row>
    <row r="2106" spans="25:28" x14ac:dyDescent="0.2">
      <c r="Y2106" s="234"/>
      <c r="AA2106" s="234"/>
      <c r="AB2106" s="234"/>
    </row>
    <row r="2107" spans="25:28" x14ac:dyDescent="0.2">
      <c r="Y2107" s="234"/>
      <c r="AA2107" s="234"/>
      <c r="AB2107" s="234"/>
    </row>
    <row r="2108" spans="25:28" x14ac:dyDescent="0.2">
      <c r="Y2108" s="234"/>
      <c r="AA2108" s="234"/>
      <c r="AB2108" s="234"/>
    </row>
    <row r="2109" spans="25:28" x14ac:dyDescent="0.2">
      <c r="Y2109" s="234"/>
      <c r="AA2109" s="234"/>
      <c r="AB2109" s="234"/>
    </row>
    <row r="2110" spans="25:28" x14ac:dyDescent="0.2">
      <c r="Y2110" s="234"/>
      <c r="AA2110" s="234"/>
      <c r="AB2110" s="234"/>
    </row>
    <row r="2111" spans="25:28" x14ac:dyDescent="0.2">
      <c r="Y2111" s="234"/>
      <c r="AA2111" s="234"/>
      <c r="AB2111" s="234"/>
    </row>
    <row r="2112" spans="25:28" x14ac:dyDescent="0.2">
      <c r="Y2112" s="234"/>
      <c r="AA2112" s="234"/>
      <c r="AB2112" s="234"/>
    </row>
    <row r="2113" spans="25:28" x14ac:dyDescent="0.2">
      <c r="Y2113" s="234"/>
      <c r="AA2113" s="234"/>
      <c r="AB2113" s="234"/>
    </row>
    <row r="2114" spans="25:28" x14ac:dyDescent="0.2">
      <c r="Y2114" s="234"/>
      <c r="AA2114" s="234"/>
      <c r="AB2114" s="234"/>
    </row>
    <row r="2115" spans="25:28" x14ac:dyDescent="0.2">
      <c r="Y2115" s="234"/>
      <c r="AA2115" s="234"/>
      <c r="AB2115" s="234"/>
    </row>
    <row r="2116" spans="25:28" x14ac:dyDescent="0.2">
      <c r="Y2116" s="234"/>
      <c r="AA2116" s="234"/>
      <c r="AB2116" s="234"/>
    </row>
    <row r="2117" spans="25:28" x14ac:dyDescent="0.2">
      <c r="Y2117" s="234"/>
      <c r="AA2117" s="234"/>
      <c r="AB2117" s="234"/>
    </row>
    <row r="2118" spans="25:28" x14ac:dyDescent="0.2">
      <c r="Y2118" s="234"/>
      <c r="AA2118" s="234"/>
      <c r="AB2118" s="234"/>
    </row>
    <row r="2119" spans="25:28" x14ac:dyDescent="0.2">
      <c r="Y2119" s="234"/>
      <c r="AA2119" s="234"/>
      <c r="AB2119" s="234"/>
    </row>
    <row r="2120" spans="25:28" x14ac:dyDescent="0.2">
      <c r="Y2120" s="234"/>
      <c r="AA2120" s="234"/>
      <c r="AB2120" s="234"/>
    </row>
    <row r="2121" spans="25:28" x14ac:dyDescent="0.2">
      <c r="Y2121" s="234"/>
      <c r="AA2121" s="234"/>
      <c r="AB2121" s="234"/>
    </row>
    <row r="2122" spans="25:28" x14ac:dyDescent="0.2">
      <c r="Y2122" s="234"/>
      <c r="AA2122" s="234"/>
      <c r="AB2122" s="234"/>
    </row>
    <row r="2123" spans="25:28" x14ac:dyDescent="0.2">
      <c r="Y2123" s="234"/>
      <c r="AA2123" s="234"/>
      <c r="AB2123" s="234"/>
    </row>
    <row r="2124" spans="25:28" x14ac:dyDescent="0.2">
      <c r="Y2124" s="234"/>
      <c r="AA2124" s="234"/>
      <c r="AB2124" s="234"/>
    </row>
    <row r="2125" spans="25:28" x14ac:dyDescent="0.2">
      <c r="Y2125" s="234"/>
      <c r="AA2125" s="234"/>
      <c r="AB2125" s="234"/>
    </row>
    <row r="2126" spans="25:28" x14ac:dyDescent="0.2">
      <c r="Y2126" s="234"/>
      <c r="AA2126" s="234"/>
      <c r="AB2126" s="234"/>
    </row>
    <row r="2127" spans="25:28" x14ac:dyDescent="0.2">
      <c r="Y2127" s="234"/>
      <c r="AA2127" s="234"/>
      <c r="AB2127" s="234"/>
    </row>
    <row r="2128" spans="25:28" x14ac:dyDescent="0.2">
      <c r="Y2128" s="234"/>
      <c r="AA2128" s="234"/>
      <c r="AB2128" s="234"/>
    </row>
    <row r="2129" spans="25:28" x14ac:dyDescent="0.2">
      <c r="Y2129" s="234"/>
      <c r="AA2129" s="234"/>
      <c r="AB2129" s="234"/>
    </row>
    <row r="2130" spans="25:28" x14ac:dyDescent="0.2">
      <c r="Y2130" s="234"/>
      <c r="AA2130" s="234"/>
      <c r="AB2130" s="234"/>
    </row>
    <row r="2131" spans="25:28" x14ac:dyDescent="0.2">
      <c r="Y2131" s="234"/>
      <c r="AA2131" s="234"/>
      <c r="AB2131" s="234"/>
    </row>
    <row r="2132" spans="25:28" x14ac:dyDescent="0.2">
      <c r="Y2132" s="234"/>
      <c r="AA2132" s="234"/>
      <c r="AB2132" s="234"/>
    </row>
    <row r="2133" spans="25:28" x14ac:dyDescent="0.2">
      <c r="Y2133" s="234"/>
      <c r="AA2133" s="234"/>
      <c r="AB2133" s="234"/>
    </row>
    <row r="2134" spans="25:28" x14ac:dyDescent="0.2">
      <c r="Y2134" s="234"/>
      <c r="AA2134" s="234"/>
      <c r="AB2134" s="234"/>
    </row>
    <row r="2135" spans="25:28" x14ac:dyDescent="0.2">
      <c r="Y2135" s="234"/>
      <c r="AA2135" s="234"/>
      <c r="AB2135" s="234"/>
    </row>
    <row r="2136" spans="25:28" x14ac:dyDescent="0.2">
      <c r="Y2136" s="234"/>
      <c r="AA2136" s="234"/>
      <c r="AB2136" s="234"/>
    </row>
    <row r="2137" spans="25:28" x14ac:dyDescent="0.2">
      <c r="Y2137" s="234"/>
      <c r="AA2137" s="234"/>
      <c r="AB2137" s="234"/>
    </row>
    <row r="2138" spans="25:28" x14ac:dyDescent="0.2">
      <c r="Y2138" s="234"/>
      <c r="AA2138" s="234"/>
      <c r="AB2138" s="234"/>
    </row>
    <row r="2139" spans="25:28" x14ac:dyDescent="0.2">
      <c r="Y2139" s="234"/>
      <c r="AA2139" s="234"/>
      <c r="AB2139" s="234"/>
    </row>
    <row r="2140" spans="25:28" x14ac:dyDescent="0.2">
      <c r="Y2140" s="234"/>
      <c r="AA2140" s="234"/>
      <c r="AB2140" s="234"/>
    </row>
    <row r="2141" spans="25:28" x14ac:dyDescent="0.2">
      <c r="Y2141" s="234"/>
      <c r="AA2141" s="234"/>
      <c r="AB2141" s="234"/>
    </row>
    <row r="2142" spans="25:28" x14ac:dyDescent="0.2">
      <c r="Y2142" s="234"/>
      <c r="AA2142" s="234"/>
      <c r="AB2142" s="234"/>
    </row>
    <row r="2143" spans="25:28" x14ac:dyDescent="0.2">
      <c r="Y2143" s="234"/>
      <c r="AA2143" s="234"/>
      <c r="AB2143" s="234"/>
    </row>
    <row r="2144" spans="25:28" x14ac:dyDescent="0.2">
      <c r="Y2144" s="234"/>
      <c r="AA2144" s="234"/>
      <c r="AB2144" s="234"/>
    </row>
    <row r="2145" spans="25:28" x14ac:dyDescent="0.2">
      <c r="Y2145" s="234"/>
      <c r="AA2145" s="234"/>
      <c r="AB2145" s="234"/>
    </row>
    <row r="2146" spans="25:28" x14ac:dyDescent="0.2">
      <c r="Y2146" s="234"/>
      <c r="AA2146" s="234"/>
      <c r="AB2146" s="234"/>
    </row>
    <row r="2147" spans="25:28" x14ac:dyDescent="0.2">
      <c r="Y2147" s="234"/>
      <c r="AA2147" s="234"/>
      <c r="AB2147" s="234"/>
    </row>
    <row r="2148" spans="25:28" x14ac:dyDescent="0.2">
      <c r="Y2148" s="234"/>
      <c r="AA2148" s="234"/>
      <c r="AB2148" s="234"/>
    </row>
    <row r="2149" spans="25:28" x14ac:dyDescent="0.2">
      <c r="Y2149" s="234"/>
      <c r="AA2149" s="234"/>
      <c r="AB2149" s="234"/>
    </row>
    <row r="2150" spans="25:28" x14ac:dyDescent="0.2">
      <c r="Y2150" s="234"/>
      <c r="AA2150" s="234"/>
      <c r="AB2150" s="234"/>
    </row>
    <row r="2151" spans="25:28" x14ac:dyDescent="0.2">
      <c r="Y2151" s="234"/>
      <c r="AA2151" s="234"/>
      <c r="AB2151" s="234"/>
    </row>
    <row r="2152" spans="25:28" x14ac:dyDescent="0.2">
      <c r="Y2152" s="234"/>
      <c r="AA2152" s="234"/>
      <c r="AB2152" s="234"/>
    </row>
    <row r="2153" spans="25:28" x14ac:dyDescent="0.2">
      <c r="Y2153" s="234"/>
      <c r="AA2153" s="234"/>
      <c r="AB2153" s="234"/>
    </row>
    <row r="2154" spans="25:28" x14ac:dyDescent="0.2">
      <c r="Y2154" s="234"/>
      <c r="AA2154" s="234"/>
      <c r="AB2154" s="234"/>
    </row>
    <row r="2155" spans="25:28" x14ac:dyDescent="0.2">
      <c r="Y2155" s="234"/>
      <c r="AA2155" s="234"/>
      <c r="AB2155" s="234"/>
    </row>
    <row r="2156" spans="25:28" x14ac:dyDescent="0.2">
      <c r="Y2156" s="234"/>
      <c r="AA2156" s="234"/>
      <c r="AB2156" s="234"/>
    </row>
    <row r="2157" spans="25:28" x14ac:dyDescent="0.2">
      <c r="Y2157" s="234"/>
      <c r="AA2157" s="234"/>
      <c r="AB2157" s="234"/>
    </row>
    <row r="2158" spans="25:28" x14ac:dyDescent="0.2">
      <c r="Y2158" s="234"/>
      <c r="AA2158" s="234"/>
      <c r="AB2158" s="234"/>
    </row>
    <row r="2159" spans="25:28" x14ac:dyDescent="0.2">
      <c r="Y2159" s="234"/>
      <c r="AA2159" s="234"/>
      <c r="AB2159" s="234"/>
    </row>
    <row r="2160" spans="25:28" x14ac:dyDescent="0.2">
      <c r="Y2160" s="234"/>
      <c r="AA2160" s="234"/>
      <c r="AB2160" s="234"/>
    </row>
    <row r="2161" spans="25:28" x14ac:dyDescent="0.2">
      <c r="Y2161" s="234"/>
      <c r="AA2161" s="234"/>
      <c r="AB2161" s="234"/>
    </row>
    <row r="2162" spans="25:28" x14ac:dyDescent="0.2">
      <c r="Y2162" s="234"/>
      <c r="AA2162" s="234"/>
      <c r="AB2162" s="234"/>
    </row>
    <row r="2163" spans="25:28" x14ac:dyDescent="0.2">
      <c r="Y2163" s="234"/>
      <c r="AA2163" s="234"/>
      <c r="AB2163" s="234"/>
    </row>
    <row r="2164" spans="25:28" x14ac:dyDescent="0.2">
      <c r="Y2164" s="234"/>
      <c r="AA2164" s="234"/>
      <c r="AB2164" s="234"/>
    </row>
    <row r="2165" spans="25:28" x14ac:dyDescent="0.2">
      <c r="Y2165" s="234"/>
      <c r="AA2165" s="234"/>
      <c r="AB2165" s="234"/>
    </row>
    <row r="2166" spans="25:28" x14ac:dyDescent="0.2">
      <c r="Y2166" s="234"/>
      <c r="AA2166" s="234"/>
      <c r="AB2166" s="234"/>
    </row>
    <row r="2167" spans="25:28" x14ac:dyDescent="0.2">
      <c r="Y2167" s="234"/>
      <c r="AA2167" s="234"/>
      <c r="AB2167" s="234"/>
    </row>
    <row r="2168" spans="25:28" x14ac:dyDescent="0.2">
      <c r="Y2168" s="234"/>
      <c r="AA2168" s="234"/>
      <c r="AB2168" s="234"/>
    </row>
    <row r="2169" spans="25:28" x14ac:dyDescent="0.2">
      <c r="Y2169" s="234"/>
      <c r="AA2169" s="234"/>
      <c r="AB2169" s="234"/>
    </row>
    <row r="2170" spans="25:28" x14ac:dyDescent="0.2">
      <c r="Y2170" s="234"/>
      <c r="AA2170" s="234"/>
      <c r="AB2170" s="234"/>
    </row>
    <row r="2171" spans="25:28" x14ac:dyDescent="0.2">
      <c r="Y2171" s="234"/>
      <c r="AA2171" s="234"/>
      <c r="AB2171" s="234"/>
    </row>
    <row r="2172" spans="25:28" x14ac:dyDescent="0.2">
      <c r="Y2172" s="234"/>
      <c r="AA2172" s="234"/>
      <c r="AB2172" s="234"/>
    </row>
    <row r="2173" spans="25:28" x14ac:dyDescent="0.2">
      <c r="Y2173" s="234"/>
      <c r="AA2173" s="234"/>
      <c r="AB2173" s="234"/>
    </row>
    <row r="2174" spans="25:28" x14ac:dyDescent="0.2">
      <c r="Y2174" s="234"/>
      <c r="AA2174" s="234"/>
      <c r="AB2174" s="234"/>
    </row>
    <row r="2175" spans="25:28" x14ac:dyDescent="0.2">
      <c r="Y2175" s="234"/>
      <c r="AA2175" s="234"/>
      <c r="AB2175" s="234"/>
    </row>
    <row r="2176" spans="25:28" x14ac:dyDescent="0.2">
      <c r="Y2176" s="234"/>
      <c r="AA2176" s="234"/>
      <c r="AB2176" s="234"/>
    </row>
    <row r="2177" spans="25:28" x14ac:dyDescent="0.2">
      <c r="Y2177" s="234"/>
      <c r="AA2177" s="234"/>
      <c r="AB2177" s="234"/>
    </row>
    <row r="2178" spans="25:28" x14ac:dyDescent="0.2">
      <c r="Y2178" s="234"/>
      <c r="AA2178" s="234"/>
      <c r="AB2178" s="234"/>
    </row>
    <row r="2179" spans="25:28" x14ac:dyDescent="0.2">
      <c r="Y2179" s="234"/>
      <c r="AA2179" s="234"/>
      <c r="AB2179" s="234"/>
    </row>
    <row r="2180" spans="25:28" x14ac:dyDescent="0.2">
      <c r="Y2180" s="234"/>
      <c r="AA2180" s="234"/>
      <c r="AB2180" s="234"/>
    </row>
    <row r="2181" spans="25:28" x14ac:dyDescent="0.2">
      <c r="Y2181" s="234"/>
      <c r="AA2181" s="234"/>
      <c r="AB2181" s="234"/>
    </row>
    <row r="2182" spans="25:28" x14ac:dyDescent="0.2">
      <c r="Y2182" s="234"/>
      <c r="AA2182" s="234"/>
      <c r="AB2182" s="234"/>
    </row>
    <row r="2183" spans="25:28" x14ac:dyDescent="0.2">
      <c r="Y2183" s="234"/>
      <c r="AA2183" s="234"/>
      <c r="AB2183" s="234"/>
    </row>
    <row r="2184" spans="25:28" x14ac:dyDescent="0.2">
      <c r="Y2184" s="234"/>
      <c r="AA2184" s="234"/>
      <c r="AB2184" s="234"/>
    </row>
    <row r="2185" spans="25:28" x14ac:dyDescent="0.2">
      <c r="Y2185" s="234"/>
      <c r="AA2185" s="234"/>
      <c r="AB2185" s="234"/>
    </row>
    <row r="2186" spans="25:28" x14ac:dyDescent="0.2">
      <c r="Y2186" s="234"/>
      <c r="AA2186" s="234"/>
      <c r="AB2186" s="234"/>
    </row>
    <row r="2187" spans="25:28" x14ac:dyDescent="0.2">
      <c r="Y2187" s="234"/>
      <c r="AA2187" s="234"/>
      <c r="AB2187" s="234"/>
    </row>
    <row r="2188" spans="25:28" x14ac:dyDescent="0.2">
      <c r="Y2188" s="234"/>
      <c r="AA2188" s="234"/>
      <c r="AB2188" s="234"/>
    </row>
    <row r="2189" spans="25:28" x14ac:dyDescent="0.2">
      <c r="Y2189" s="234"/>
      <c r="AA2189" s="234"/>
      <c r="AB2189" s="234"/>
    </row>
    <row r="2190" spans="25:28" x14ac:dyDescent="0.2">
      <c r="Y2190" s="234"/>
      <c r="AA2190" s="234"/>
      <c r="AB2190" s="234"/>
    </row>
    <row r="2191" spans="25:28" x14ac:dyDescent="0.2">
      <c r="Y2191" s="234"/>
      <c r="AA2191" s="234"/>
      <c r="AB2191" s="234"/>
    </row>
    <row r="2192" spans="25:28" x14ac:dyDescent="0.2">
      <c r="Y2192" s="234"/>
      <c r="AA2192" s="234"/>
      <c r="AB2192" s="234"/>
    </row>
    <row r="2193" spans="25:28" x14ac:dyDescent="0.2">
      <c r="Y2193" s="234"/>
      <c r="AA2193" s="234"/>
      <c r="AB2193" s="234"/>
    </row>
    <row r="2194" spans="25:28" x14ac:dyDescent="0.2">
      <c r="Y2194" s="234"/>
      <c r="AA2194" s="234"/>
      <c r="AB2194" s="234"/>
    </row>
    <row r="2195" spans="25:28" x14ac:dyDescent="0.2">
      <c r="Y2195" s="234"/>
      <c r="AA2195" s="234"/>
      <c r="AB2195" s="234"/>
    </row>
    <row r="2196" spans="25:28" x14ac:dyDescent="0.2">
      <c r="Y2196" s="234"/>
      <c r="AA2196" s="234"/>
      <c r="AB2196" s="234"/>
    </row>
    <row r="2197" spans="25:28" x14ac:dyDescent="0.2">
      <c r="Y2197" s="234"/>
      <c r="AA2197" s="234"/>
      <c r="AB2197" s="234"/>
    </row>
    <row r="2198" spans="25:28" x14ac:dyDescent="0.2">
      <c r="Y2198" s="234"/>
      <c r="AA2198" s="234"/>
      <c r="AB2198" s="234"/>
    </row>
    <row r="2199" spans="25:28" x14ac:dyDescent="0.2">
      <c r="Y2199" s="234"/>
      <c r="AA2199" s="234"/>
      <c r="AB2199" s="234"/>
    </row>
    <row r="2200" spans="25:28" x14ac:dyDescent="0.2">
      <c r="Y2200" s="234"/>
      <c r="AA2200" s="234"/>
      <c r="AB2200" s="234"/>
    </row>
    <row r="2201" spans="25:28" x14ac:dyDescent="0.2">
      <c r="Y2201" s="234"/>
      <c r="AA2201" s="234"/>
      <c r="AB2201" s="234"/>
    </row>
    <row r="2202" spans="25:28" x14ac:dyDescent="0.2">
      <c r="Y2202" s="234"/>
      <c r="AA2202" s="234"/>
      <c r="AB2202" s="234"/>
    </row>
    <row r="2203" spans="25:28" x14ac:dyDescent="0.2">
      <c r="Y2203" s="234"/>
      <c r="AA2203" s="234"/>
      <c r="AB2203" s="234"/>
    </row>
    <row r="2204" spans="25:28" x14ac:dyDescent="0.2">
      <c r="Y2204" s="234"/>
      <c r="AA2204" s="234"/>
      <c r="AB2204" s="234"/>
    </row>
    <row r="2205" spans="25:28" x14ac:dyDescent="0.2">
      <c r="Y2205" s="234"/>
      <c r="AA2205" s="234"/>
      <c r="AB2205" s="234"/>
    </row>
    <row r="2206" spans="25:28" x14ac:dyDescent="0.2">
      <c r="Y2206" s="234"/>
      <c r="AA2206" s="234"/>
      <c r="AB2206" s="234"/>
    </row>
    <row r="2207" spans="25:28" x14ac:dyDescent="0.2">
      <c r="Y2207" s="234"/>
      <c r="AA2207" s="234"/>
      <c r="AB2207" s="234"/>
    </row>
    <row r="2208" spans="25:28" x14ac:dyDescent="0.2">
      <c r="Y2208" s="234"/>
      <c r="AA2208" s="234"/>
      <c r="AB2208" s="234"/>
    </row>
    <row r="2209" spans="25:28" x14ac:dyDescent="0.2">
      <c r="Y2209" s="234"/>
      <c r="AA2209" s="234"/>
      <c r="AB2209" s="234"/>
    </row>
    <row r="2210" spans="25:28" x14ac:dyDescent="0.2">
      <c r="Y2210" s="234"/>
      <c r="AA2210" s="234"/>
      <c r="AB2210" s="234"/>
    </row>
    <row r="2211" spans="25:28" x14ac:dyDescent="0.2">
      <c r="Y2211" s="234"/>
      <c r="AA2211" s="234"/>
      <c r="AB2211" s="234"/>
    </row>
    <row r="2212" spans="25:28" x14ac:dyDescent="0.2">
      <c r="Y2212" s="234"/>
      <c r="AA2212" s="234"/>
      <c r="AB2212" s="234"/>
    </row>
    <row r="2213" spans="25:28" x14ac:dyDescent="0.2">
      <c r="Y2213" s="234"/>
      <c r="AA2213" s="234"/>
      <c r="AB2213" s="234"/>
    </row>
    <row r="2214" spans="25:28" x14ac:dyDescent="0.2">
      <c r="Y2214" s="234"/>
      <c r="AA2214" s="234"/>
      <c r="AB2214" s="234"/>
    </row>
    <row r="2215" spans="25:28" x14ac:dyDescent="0.2">
      <c r="Y2215" s="234"/>
      <c r="AA2215" s="234"/>
      <c r="AB2215" s="234"/>
    </row>
    <row r="2216" spans="25:28" x14ac:dyDescent="0.2">
      <c r="Y2216" s="234"/>
      <c r="AA2216" s="234"/>
      <c r="AB2216" s="234"/>
    </row>
    <row r="2217" spans="25:28" x14ac:dyDescent="0.2">
      <c r="Y2217" s="234"/>
      <c r="AA2217" s="234"/>
      <c r="AB2217" s="234"/>
    </row>
    <row r="2218" spans="25:28" x14ac:dyDescent="0.2">
      <c r="Y2218" s="234"/>
      <c r="AA2218" s="234"/>
      <c r="AB2218" s="234"/>
    </row>
    <row r="2219" spans="25:28" x14ac:dyDescent="0.2">
      <c r="Y2219" s="234"/>
      <c r="AA2219" s="234"/>
      <c r="AB2219" s="234"/>
    </row>
    <row r="2220" spans="25:28" x14ac:dyDescent="0.2">
      <c r="Y2220" s="234"/>
      <c r="AA2220" s="234"/>
      <c r="AB2220" s="234"/>
    </row>
    <row r="2221" spans="25:28" x14ac:dyDescent="0.2">
      <c r="Y2221" s="234"/>
      <c r="AA2221" s="234"/>
      <c r="AB2221" s="234"/>
    </row>
    <row r="2222" spans="25:28" x14ac:dyDescent="0.2">
      <c r="Y2222" s="234"/>
      <c r="AA2222" s="234"/>
      <c r="AB2222" s="234"/>
    </row>
    <row r="2223" spans="25:28" x14ac:dyDescent="0.2">
      <c r="Y2223" s="234"/>
      <c r="AA2223" s="234"/>
      <c r="AB2223" s="234"/>
    </row>
    <row r="2224" spans="25:28" x14ac:dyDescent="0.2">
      <c r="Y2224" s="234"/>
      <c r="AA2224" s="234"/>
      <c r="AB2224" s="234"/>
    </row>
    <row r="2225" spans="25:28" x14ac:dyDescent="0.2">
      <c r="Y2225" s="234"/>
      <c r="AA2225" s="234"/>
      <c r="AB2225" s="234"/>
    </row>
    <row r="2226" spans="25:28" x14ac:dyDescent="0.2">
      <c r="Y2226" s="234"/>
      <c r="AA2226" s="234"/>
      <c r="AB2226" s="234"/>
    </row>
    <row r="2227" spans="25:28" x14ac:dyDescent="0.2">
      <c r="Y2227" s="234"/>
      <c r="AA2227" s="234"/>
      <c r="AB2227" s="234"/>
    </row>
    <row r="2228" spans="25:28" x14ac:dyDescent="0.2">
      <c r="Y2228" s="234"/>
      <c r="AA2228" s="234"/>
      <c r="AB2228" s="234"/>
    </row>
    <row r="2229" spans="25:28" x14ac:dyDescent="0.2">
      <c r="Y2229" s="234"/>
      <c r="AA2229" s="234"/>
      <c r="AB2229" s="234"/>
    </row>
    <row r="2230" spans="25:28" x14ac:dyDescent="0.2">
      <c r="Y2230" s="234"/>
      <c r="AA2230" s="234"/>
      <c r="AB2230" s="234"/>
    </row>
    <row r="2231" spans="25:28" x14ac:dyDescent="0.2">
      <c r="Y2231" s="234"/>
      <c r="AA2231" s="234"/>
      <c r="AB2231" s="234"/>
    </row>
    <row r="2232" spans="25:28" x14ac:dyDescent="0.2">
      <c r="Y2232" s="234"/>
      <c r="AA2232" s="234"/>
      <c r="AB2232" s="234"/>
    </row>
    <row r="2233" spans="25:28" x14ac:dyDescent="0.2">
      <c r="Y2233" s="234"/>
      <c r="AA2233" s="234"/>
      <c r="AB2233" s="234"/>
    </row>
    <row r="2234" spans="25:28" x14ac:dyDescent="0.2">
      <c r="Y2234" s="234"/>
      <c r="AA2234" s="234"/>
      <c r="AB2234" s="234"/>
    </row>
    <row r="2235" spans="25:28" x14ac:dyDescent="0.2">
      <c r="Y2235" s="234"/>
      <c r="AA2235" s="234"/>
      <c r="AB2235" s="234"/>
    </row>
    <row r="2236" spans="25:28" x14ac:dyDescent="0.2">
      <c r="Y2236" s="234"/>
      <c r="AA2236" s="234"/>
      <c r="AB2236" s="234"/>
    </row>
    <row r="2237" spans="25:28" x14ac:dyDescent="0.2">
      <c r="Y2237" s="234"/>
      <c r="AA2237" s="234"/>
      <c r="AB2237" s="234"/>
    </row>
    <row r="2238" spans="25:28" x14ac:dyDescent="0.2">
      <c r="Y2238" s="234"/>
      <c r="AA2238" s="234"/>
      <c r="AB2238" s="234"/>
    </row>
    <row r="2239" spans="25:28" x14ac:dyDescent="0.2">
      <c r="Y2239" s="234"/>
      <c r="AA2239" s="234"/>
      <c r="AB2239" s="234"/>
    </row>
    <row r="2240" spans="25:28" x14ac:dyDescent="0.2">
      <c r="Y2240" s="234"/>
      <c r="AA2240" s="234"/>
      <c r="AB2240" s="234"/>
    </row>
    <row r="2241" spans="25:28" x14ac:dyDescent="0.2">
      <c r="Y2241" s="234"/>
      <c r="AA2241" s="234"/>
      <c r="AB2241" s="234"/>
    </row>
    <row r="2242" spans="25:28" x14ac:dyDescent="0.2">
      <c r="Y2242" s="234"/>
      <c r="AA2242" s="234"/>
      <c r="AB2242" s="234"/>
    </row>
    <row r="2243" spans="25:28" x14ac:dyDescent="0.2">
      <c r="Y2243" s="234"/>
      <c r="AA2243" s="234"/>
      <c r="AB2243" s="234"/>
    </row>
    <row r="2244" spans="25:28" x14ac:dyDescent="0.2">
      <c r="Y2244" s="234"/>
      <c r="AA2244" s="234"/>
      <c r="AB2244" s="234"/>
    </row>
    <row r="2245" spans="25:28" x14ac:dyDescent="0.2">
      <c r="Y2245" s="234"/>
      <c r="AA2245" s="234"/>
      <c r="AB2245" s="234"/>
    </row>
    <row r="2246" spans="25:28" x14ac:dyDescent="0.2">
      <c r="Y2246" s="234"/>
      <c r="AA2246" s="234"/>
      <c r="AB2246" s="234"/>
    </row>
    <row r="2247" spans="25:28" x14ac:dyDescent="0.2">
      <c r="Y2247" s="234"/>
      <c r="AA2247" s="234"/>
      <c r="AB2247" s="234"/>
    </row>
    <row r="2248" spans="25:28" x14ac:dyDescent="0.2">
      <c r="Y2248" s="234"/>
      <c r="AA2248" s="234"/>
      <c r="AB2248" s="234"/>
    </row>
    <row r="2249" spans="25:28" x14ac:dyDescent="0.2">
      <c r="Y2249" s="234"/>
      <c r="AA2249" s="234"/>
      <c r="AB2249" s="234"/>
    </row>
    <row r="2250" spans="25:28" x14ac:dyDescent="0.2">
      <c r="Y2250" s="234"/>
      <c r="AA2250" s="234"/>
      <c r="AB2250" s="234"/>
    </row>
    <row r="2251" spans="25:28" x14ac:dyDescent="0.2">
      <c r="Y2251" s="234"/>
      <c r="AA2251" s="234"/>
      <c r="AB2251" s="234"/>
    </row>
    <row r="2252" spans="25:28" x14ac:dyDescent="0.2">
      <c r="Y2252" s="234"/>
      <c r="AA2252" s="234"/>
      <c r="AB2252" s="234"/>
    </row>
    <row r="2253" spans="25:28" x14ac:dyDescent="0.2">
      <c r="Y2253" s="234"/>
      <c r="AA2253" s="234"/>
      <c r="AB2253" s="234"/>
    </row>
    <row r="2254" spans="25:28" x14ac:dyDescent="0.2">
      <c r="Y2254" s="234"/>
      <c r="AA2254" s="234"/>
      <c r="AB2254" s="234"/>
    </row>
    <row r="2255" spans="25:28" x14ac:dyDescent="0.2">
      <c r="Y2255" s="234"/>
      <c r="AA2255" s="234"/>
      <c r="AB2255" s="234"/>
    </row>
    <row r="2256" spans="25:28" x14ac:dyDescent="0.2">
      <c r="Y2256" s="234"/>
      <c r="AA2256" s="234"/>
      <c r="AB2256" s="234"/>
    </row>
    <row r="2257" spans="25:28" x14ac:dyDescent="0.2">
      <c r="Y2257" s="234"/>
      <c r="AA2257" s="234"/>
      <c r="AB2257" s="234"/>
    </row>
    <row r="2258" spans="25:28" x14ac:dyDescent="0.2">
      <c r="Y2258" s="234"/>
      <c r="AA2258" s="234"/>
      <c r="AB2258" s="234"/>
    </row>
    <row r="2259" spans="25:28" x14ac:dyDescent="0.2">
      <c r="Y2259" s="234"/>
      <c r="AA2259" s="234"/>
      <c r="AB2259" s="234"/>
    </row>
    <row r="2260" spans="25:28" x14ac:dyDescent="0.2">
      <c r="Y2260" s="234"/>
      <c r="AA2260" s="234"/>
      <c r="AB2260" s="234"/>
    </row>
    <row r="2261" spans="25:28" x14ac:dyDescent="0.2">
      <c r="Y2261" s="234"/>
      <c r="AA2261" s="234"/>
      <c r="AB2261" s="234"/>
    </row>
    <row r="2262" spans="25:28" x14ac:dyDescent="0.2">
      <c r="Y2262" s="234"/>
      <c r="AA2262" s="234"/>
      <c r="AB2262" s="234"/>
    </row>
    <row r="2263" spans="25:28" x14ac:dyDescent="0.2">
      <c r="Y2263" s="234"/>
      <c r="AA2263" s="234"/>
      <c r="AB2263" s="234"/>
    </row>
    <row r="2264" spans="25:28" x14ac:dyDescent="0.2">
      <c r="Y2264" s="234"/>
      <c r="AA2264" s="234"/>
      <c r="AB2264" s="234"/>
    </row>
    <row r="2265" spans="25:28" x14ac:dyDescent="0.2">
      <c r="Y2265" s="234"/>
      <c r="AA2265" s="234"/>
      <c r="AB2265" s="234"/>
    </row>
    <row r="2266" spans="25:28" x14ac:dyDescent="0.2">
      <c r="Y2266" s="234"/>
      <c r="AA2266" s="234"/>
      <c r="AB2266" s="234"/>
    </row>
    <row r="2267" spans="25:28" x14ac:dyDescent="0.2">
      <c r="Y2267" s="234"/>
      <c r="AA2267" s="234"/>
      <c r="AB2267" s="234"/>
    </row>
    <row r="2268" spans="25:28" x14ac:dyDescent="0.2">
      <c r="Y2268" s="234"/>
      <c r="AA2268" s="234"/>
      <c r="AB2268" s="234"/>
    </row>
    <row r="2269" spans="25:28" x14ac:dyDescent="0.2">
      <c r="Y2269" s="234"/>
      <c r="AA2269" s="234"/>
      <c r="AB2269" s="234"/>
    </row>
    <row r="2270" spans="25:28" x14ac:dyDescent="0.2">
      <c r="Y2270" s="234"/>
      <c r="AA2270" s="234"/>
      <c r="AB2270" s="234"/>
    </row>
    <row r="2271" spans="25:28" x14ac:dyDescent="0.2">
      <c r="Y2271" s="234"/>
      <c r="AA2271" s="234"/>
      <c r="AB2271" s="234"/>
    </row>
    <row r="2272" spans="25:28" x14ac:dyDescent="0.2">
      <c r="Y2272" s="234"/>
      <c r="AA2272" s="234"/>
      <c r="AB2272" s="234"/>
    </row>
    <row r="2273" spans="25:28" x14ac:dyDescent="0.2">
      <c r="Y2273" s="234"/>
      <c r="AA2273" s="234"/>
      <c r="AB2273" s="234"/>
    </row>
    <row r="2274" spans="25:28" x14ac:dyDescent="0.2">
      <c r="Y2274" s="234"/>
      <c r="AA2274" s="234"/>
      <c r="AB2274" s="234"/>
    </row>
    <row r="2275" spans="25:28" x14ac:dyDescent="0.2">
      <c r="Y2275" s="234"/>
      <c r="AA2275" s="234"/>
      <c r="AB2275" s="234"/>
    </row>
    <row r="2276" spans="25:28" x14ac:dyDescent="0.2">
      <c r="Y2276" s="234"/>
      <c r="AA2276" s="234"/>
      <c r="AB2276" s="234"/>
    </row>
    <row r="2277" spans="25:28" x14ac:dyDescent="0.2">
      <c r="Y2277" s="234"/>
      <c r="AA2277" s="234"/>
      <c r="AB2277" s="234"/>
    </row>
    <row r="2278" spans="25:28" x14ac:dyDescent="0.2">
      <c r="Y2278" s="234"/>
      <c r="AA2278" s="234"/>
      <c r="AB2278" s="234"/>
    </row>
    <row r="2279" spans="25:28" x14ac:dyDescent="0.2">
      <c r="Y2279" s="234"/>
      <c r="AA2279" s="234"/>
      <c r="AB2279" s="234"/>
    </row>
    <row r="2280" spans="25:28" x14ac:dyDescent="0.2">
      <c r="Y2280" s="234"/>
      <c r="AA2280" s="234"/>
      <c r="AB2280" s="234"/>
    </row>
    <row r="2281" spans="25:28" x14ac:dyDescent="0.2">
      <c r="Y2281" s="234"/>
      <c r="AA2281" s="234"/>
      <c r="AB2281" s="234"/>
    </row>
    <row r="2282" spans="25:28" x14ac:dyDescent="0.2">
      <c r="Y2282" s="234"/>
      <c r="AA2282" s="234"/>
      <c r="AB2282" s="234"/>
    </row>
    <row r="2283" spans="25:28" x14ac:dyDescent="0.2">
      <c r="Y2283" s="234"/>
      <c r="AA2283" s="234"/>
      <c r="AB2283" s="234"/>
    </row>
    <row r="2284" spans="25:28" x14ac:dyDescent="0.2">
      <c r="Y2284" s="234"/>
      <c r="AA2284" s="234"/>
      <c r="AB2284" s="234"/>
    </row>
    <row r="2285" spans="25:28" x14ac:dyDescent="0.2">
      <c r="Y2285" s="234"/>
      <c r="AA2285" s="234"/>
      <c r="AB2285" s="234"/>
    </row>
    <row r="2286" spans="25:28" x14ac:dyDescent="0.2">
      <c r="Y2286" s="234"/>
      <c r="AA2286" s="234"/>
      <c r="AB2286" s="234"/>
    </row>
    <row r="2287" spans="25:28" x14ac:dyDescent="0.2">
      <c r="Y2287" s="234"/>
      <c r="AA2287" s="234"/>
      <c r="AB2287" s="234"/>
    </row>
    <row r="2288" spans="25:28" x14ac:dyDescent="0.2">
      <c r="Y2288" s="234"/>
      <c r="AA2288" s="234"/>
      <c r="AB2288" s="234"/>
    </row>
    <row r="2289" spans="25:28" x14ac:dyDescent="0.2">
      <c r="Y2289" s="234"/>
      <c r="AA2289" s="234"/>
      <c r="AB2289" s="234"/>
    </row>
    <row r="2290" spans="25:28" x14ac:dyDescent="0.2">
      <c r="Y2290" s="234"/>
      <c r="AA2290" s="234"/>
      <c r="AB2290" s="234"/>
    </row>
    <row r="2291" spans="25:28" x14ac:dyDescent="0.2">
      <c r="Y2291" s="234"/>
      <c r="AA2291" s="234"/>
      <c r="AB2291" s="234"/>
    </row>
    <row r="2292" spans="25:28" x14ac:dyDescent="0.2">
      <c r="Y2292" s="234"/>
      <c r="AA2292" s="234"/>
      <c r="AB2292" s="234"/>
    </row>
    <row r="2293" spans="25:28" x14ac:dyDescent="0.2">
      <c r="Y2293" s="234"/>
      <c r="AA2293" s="234"/>
      <c r="AB2293" s="234"/>
    </row>
    <row r="2294" spans="25:28" x14ac:dyDescent="0.2">
      <c r="Y2294" s="234"/>
      <c r="AA2294" s="234"/>
      <c r="AB2294" s="234"/>
    </row>
    <row r="2295" spans="25:28" x14ac:dyDescent="0.2">
      <c r="Y2295" s="234"/>
      <c r="AA2295" s="234"/>
      <c r="AB2295" s="234"/>
    </row>
    <row r="2296" spans="25:28" x14ac:dyDescent="0.2">
      <c r="Y2296" s="234"/>
      <c r="AA2296" s="234"/>
      <c r="AB2296" s="234"/>
    </row>
    <row r="2297" spans="25:28" x14ac:dyDescent="0.2">
      <c r="Y2297" s="234"/>
      <c r="AA2297" s="234"/>
      <c r="AB2297" s="234"/>
    </row>
    <row r="2298" spans="25:28" x14ac:dyDescent="0.2">
      <c r="Y2298" s="234"/>
      <c r="AA2298" s="234"/>
      <c r="AB2298" s="234"/>
    </row>
    <row r="2299" spans="25:28" x14ac:dyDescent="0.2">
      <c r="Y2299" s="234"/>
      <c r="AA2299" s="234"/>
      <c r="AB2299" s="234"/>
    </row>
    <row r="2300" spans="25:28" x14ac:dyDescent="0.2">
      <c r="Y2300" s="234"/>
      <c r="AA2300" s="234"/>
      <c r="AB2300" s="234"/>
    </row>
    <row r="2301" spans="25:28" x14ac:dyDescent="0.2">
      <c r="Y2301" s="234"/>
      <c r="AA2301" s="234"/>
      <c r="AB2301" s="234"/>
    </row>
    <row r="2302" spans="25:28" x14ac:dyDescent="0.2">
      <c r="Y2302" s="234"/>
      <c r="AA2302" s="234"/>
      <c r="AB2302" s="234"/>
    </row>
    <row r="2303" spans="25:28" x14ac:dyDescent="0.2">
      <c r="Y2303" s="234"/>
      <c r="AA2303" s="234"/>
      <c r="AB2303" s="234"/>
    </row>
    <row r="2304" spans="25:28" x14ac:dyDescent="0.2">
      <c r="Y2304" s="234"/>
      <c r="AA2304" s="234"/>
      <c r="AB2304" s="234"/>
    </row>
    <row r="2305" spans="25:28" x14ac:dyDescent="0.2">
      <c r="Y2305" s="234"/>
      <c r="AA2305" s="234"/>
      <c r="AB2305" s="234"/>
    </row>
    <row r="2306" spans="25:28" x14ac:dyDescent="0.2">
      <c r="Y2306" s="234"/>
      <c r="AA2306" s="234"/>
      <c r="AB2306" s="234"/>
    </row>
    <row r="2307" spans="25:28" x14ac:dyDescent="0.2">
      <c r="Y2307" s="234"/>
      <c r="AA2307" s="234"/>
      <c r="AB2307" s="234"/>
    </row>
    <row r="2308" spans="25:28" x14ac:dyDescent="0.2">
      <c r="Y2308" s="234"/>
      <c r="AA2308" s="234"/>
      <c r="AB2308" s="234"/>
    </row>
    <row r="2309" spans="25:28" x14ac:dyDescent="0.2">
      <c r="Y2309" s="234"/>
      <c r="AA2309" s="234"/>
      <c r="AB2309" s="234"/>
    </row>
    <row r="2310" spans="25:28" x14ac:dyDescent="0.2">
      <c r="Y2310" s="234"/>
      <c r="AA2310" s="234"/>
      <c r="AB2310" s="234"/>
    </row>
    <row r="2311" spans="25:28" x14ac:dyDescent="0.2">
      <c r="Y2311" s="234"/>
      <c r="AA2311" s="234"/>
      <c r="AB2311" s="234"/>
    </row>
    <row r="2312" spans="25:28" x14ac:dyDescent="0.2">
      <c r="Y2312" s="234"/>
      <c r="AA2312" s="234"/>
      <c r="AB2312" s="234"/>
    </row>
    <row r="2313" spans="25:28" x14ac:dyDescent="0.2">
      <c r="Y2313" s="234"/>
      <c r="AA2313" s="234"/>
      <c r="AB2313" s="234"/>
    </row>
    <row r="2314" spans="25:28" x14ac:dyDescent="0.2">
      <c r="Y2314" s="234"/>
      <c r="AA2314" s="234"/>
      <c r="AB2314" s="234"/>
    </row>
    <row r="2315" spans="25:28" x14ac:dyDescent="0.2">
      <c r="Y2315" s="234"/>
      <c r="AA2315" s="234"/>
      <c r="AB2315" s="234"/>
    </row>
    <row r="2316" spans="25:28" x14ac:dyDescent="0.2">
      <c r="Y2316" s="234"/>
      <c r="AA2316" s="234"/>
      <c r="AB2316" s="234"/>
    </row>
    <row r="2317" spans="25:28" x14ac:dyDescent="0.2">
      <c r="Y2317" s="234"/>
      <c r="AA2317" s="234"/>
      <c r="AB2317" s="234"/>
    </row>
    <row r="2318" spans="25:28" x14ac:dyDescent="0.2">
      <c r="Y2318" s="234"/>
      <c r="AA2318" s="234"/>
      <c r="AB2318" s="234"/>
    </row>
    <row r="2319" spans="25:28" x14ac:dyDescent="0.2">
      <c r="Y2319" s="234"/>
      <c r="AA2319" s="234"/>
      <c r="AB2319" s="234"/>
    </row>
    <row r="2320" spans="25:28" x14ac:dyDescent="0.2">
      <c r="Y2320" s="234"/>
      <c r="AA2320" s="234"/>
      <c r="AB2320" s="234"/>
    </row>
    <row r="2321" spans="25:28" x14ac:dyDescent="0.2">
      <c r="Y2321" s="234"/>
      <c r="AA2321" s="234"/>
      <c r="AB2321" s="234"/>
    </row>
    <row r="2322" spans="25:28" x14ac:dyDescent="0.2">
      <c r="Y2322" s="234"/>
      <c r="AA2322" s="234"/>
      <c r="AB2322" s="234"/>
    </row>
    <row r="2323" spans="25:28" x14ac:dyDescent="0.2">
      <c r="Y2323" s="234"/>
      <c r="AA2323" s="234"/>
      <c r="AB2323" s="234"/>
    </row>
    <row r="2324" spans="25:28" x14ac:dyDescent="0.2">
      <c r="Y2324" s="234"/>
      <c r="AA2324" s="234"/>
      <c r="AB2324" s="234"/>
    </row>
    <row r="2325" spans="25:28" x14ac:dyDescent="0.2">
      <c r="Y2325" s="234"/>
      <c r="AA2325" s="234"/>
      <c r="AB2325" s="234"/>
    </row>
    <row r="2326" spans="25:28" x14ac:dyDescent="0.2">
      <c r="Y2326" s="234"/>
      <c r="AA2326" s="234"/>
      <c r="AB2326" s="234"/>
    </row>
    <row r="2327" spans="25:28" x14ac:dyDescent="0.2">
      <c r="Y2327" s="234"/>
      <c r="AA2327" s="234"/>
      <c r="AB2327" s="234"/>
    </row>
    <row r="2328" spans="25:28" x14ac:dyDescent="0.2">
      <c r="Y2328" s="234"/>
      <c r="AA2328" s="234"/>
      <c r="AB2328" s="234"/>
    </row>
    <row r="2329" spans="25:28" x14ac:dyDescent="0.2">
      <c r="Y2329" s="234"/>
      <c r="AA2329" s="234"/>
      <c r="AB2329" s="234"/>
    </row>
    <row r="2330" spans="25:28" x14ac:dyDescent="0.2">
      <c r="Y2330" s="234"/>
      <c r="AA2330" s="234"/>
      <c r="AB2330" s="234"/>
    </row>
    <row r="2331" spans="25:28" x14ac:dyDescent="0.2">
      <c r="Y2331" s="234"/>
      <c r="AA2331" s="234"/>
      <c r="AB2331" s="234"/>
    </row>
    <row r="2332" spans="25:28" x14ac:dyDescent="0.2">
      <c r="Y2332" s="234"/>
      <c r="AA2332" s="234"/>
      <c r="AB2332" s="234"/>
    </row>
    <row r="2333" spans="25:28" x14ac:dyDescent="0.2">
      <c r="Y2333" s="234"/>
      <c r="AA2333" s="234"/>
      <c r="AB2333" s="234"/>
    </row>
    <row r="2334" spans="25:28" x14ac:dyDescent="0.2">
      <c r="Y2334" s="234"/>
      <c r="AA2334" s="234"/>
      <c r="AB2334" s="234"/>
    </row>
    <row r="2335" spans="25:28" x14ac:dyDescent="0.2">
      <c r="Y2335" s="234"/>
      <c r="AA2335" s="234"/>
      <c r="AB2335" s="234"/>
    </row>
    <row r="2336" spans="25:28" x14ac:dyDescent="0.2">
      <c r="Y2336" s="234"/>
      <c r="AA2336" s="234"/>
      <c r="AB2336" s="234"/>
    </row>
    <row r="2337" spans="25:28" x14ac:dyDescent="0.2">
      <c r="Y2337" s="234"/>
      <c r="AA2337" s="234"/>
      <c r="AB2337" s="234"/>
    </row>
    <row r="2338" spans="25:28" x14ac:dyDescent="0.2">
      <c r="Y2338" s="234"/>
      <c r="AA2338" s="234"/>
      <c r="AB2338" s="234"/>
    </row>
    <row r="2339" spans="25:28" x14ac:dyDescent="0.2">
      <c r="Y2339" s="234"/>
      <c r="AA2339" s="234"/>
      <c r="AB2339" s="234"/>
    </row>
    <row r="2340" spans="25:28" x14ac:dyDescent="0.2">
      <c r="Y2340" s="234"/>
      <c r="AA2340" s="234"/>
      <c r="AB2340" s="234"/>
    </row>
    <row r="2341" spans="25:28" x14ac:dyDescent="0.2">
      <c r="Y2341" s="234"/>
      <c r="AA2341" s="234"/>
      <c r="AB2341" s="234"/>
    </row>
    <row r="2342" spans="25:28" x14ac:dyDescent="0.2">
      <c r="Y2342" s="234"/>
      <c r="AA2342" s="234"/>
      <c r="AB2342" s="234"/>
    </row>
    <row r="2343" spans="25:28" x14ac:dyDescent="0.2">
      <c r="Y2343" s="234"/>
      <c r="AA2343" s="234"/>
      <c r="AB2343" s="234"/>
    </row>
    <row r="2344" spans="25:28" x14ac:dyDescent="0.2">
      <c r="Y2344" s="234"/>
      <c r="AA2344" s="234"/>
      <c r="AB2344" s="234"/>
    </row>
    <row r="2345" spans="25:28" x14ac:dyDescent="0.2">
      <c r="Y2345" s="234"/>
      <c r="AA2345" s="234"/>
      <c r="AB2345" s="234"/>
    </row>
    <row r="2346" spans="25:28" x14ac:dyDescent="0.2">
      <c r="Y2346" s="234"/>
      <c r="AA2346" s="234"/>
      <c r="AB2346" s="234"/>
    </row>
    <row r="2347" spans="25:28" x14ac:dyDescent="0.2">
      <c r="Y2347" s="234"/>
      <c r="AA2347" s="234"/>
      <c r="AB2347" s="234"/>
    </row>
    <row r="2348" spans="25:28" x14ac:dyDescent="0.2">
      <c r="Y2348" s="234"/>
      <c r="AA2348" s="234"/>
      <c r="AB2348" s="234"/>
    </row>
    <row r="2349" spans="25:28" x14ac:dyDescent="0.2">
      <c r="Y2349" s="234"/>
      <c r="AA2349" s="234"/>
      <c r="AB2349" s="234"/>
    </row>
    <row r="2350" spans="25:28" x14ac:dyDescent="0.2">
      <c r="Y2350" s="234"/>
      <c r="AA2350" s="234"/>
      <c r="AB2350" s="234"/>
    </row>
    <row r="2351" spans="25:28" x14ac:dyDescent="0.2">
      <c r="Y2351" s="234"/>
      <c r="AA2351" s="234"/>
      <c r="AB2351" s="234"/>
    </row>
    <row r="2352" spans="25:28" x14ac:dyDescent="0.2">
      <c r="Y2352" s="234"/>
      <c r="AA2352" s="234"/>
      <c r="AB2352" s="234"/>
    </row>
    <row r="2353" spans="25:28" x14ac:dyDescent="0.2">
      <c r="Y2353" s="234"/>
      <c r="AA2353" s="234"/>
      <c r="AB2353" s="234"/>
    </row>
    <row r="2354" spans="25:28" x14ac:dyDescent="0.2">
      <c r="Y2354" s="234"/>
      <c r="AA2354" s="234"/>
      <c r="AB2354" s="234"/>
    </row>
    <row r="2355" spans="25:28" x14ac:dyDescent="0.2">
      <c r="Y2355" s="234"/>
      <c r="AA2355" s="234"/>
      <c r="AB2355" s="234"/>
    </row>
    <row r="2356" spans="25:28" x14ac:dyDescent="0.2">
      <c r="Y2356" s="234"/>
      <c r="AA2356" s="234"/>
      <c r="AB2356" s="234"/>
    </row>
    <row r="2357" spans="25:28" x14ac:dyDescent="0.2">
      <c r="Y2357" s="234"/>
      <c r="AA2357" s="234"/>
      <c r="AB2357" s="234"/>
    </row>
    <row r="2358" spans="25:28" x14ac:dyDescent="0.2">
      <c r="Y2358" s="234"/>
      <c r="AA2358" s="234"/>
      <c r="AB2358" s="234"/>
    </row>
    <row r="2359" spans="25:28" x14ac:dyDescent="0.2">
      <c r="Y2359" s="234"/>
      <c r="AA2359" s="234"/>
      <c r="AB2359" s="234"/>
    </row>
    <row r="2360" spans="25:28" x14ac:dyDescent="0.2">
      <c r="Y2360" s="234"/>
      <c r="AA2360" s="234"/>
      <c r="AB2360" s="234"/>
    </row>
    <row r="2361" spans="25:28" x14ac:dyDescent="0.2">
      <c r="Y2361" s="234"/>
      <c r="AA2361" s="234"/>
      <c r="AB2361" s="234"/>
    </row>
    <row r="2362" spans="25:28" x14ac:dyDescent="0.2">
      <c r="Y2362" s="234"/>
      <c r="AA2362" s="234"/>
      <c r="AB2362" s="234"/>
    </row>
    <row r="2363" spans="25:28" x14ac:dyDescent="0.2">
      <c r="Y2363" s="234"/>
      <c r="AA2363" s="234"/>
      <c r="AB2363" s="234"/>
    </row>
    <row r="2364" spans="25:28" x14ac:dyDescent="0.2">
      <c r="Y2364" s="234"/>
      <c r="AA2364" s="234"/>
      <c r="AB2364" s="234"/>
    </row>
    <row r="2365" spans="25:28" x14ac:dyDescent="0.2">
      <c r="Y2365" s="234"/>
      <c r="AA2365" s="234"/>
      <c r="AB2365" s="234"/>
    </row>
    <row r="2366" spans="25:28" x14ac:dyDescent="0.2">
      <c r="Y2366" s="234"/>
      <c r="AA2366" s="234"/>
      <c r="AB2366" s="234"/>
    </row>
    <row r="2367" spans="25:28" x14ac:dyDescent="0.2">
      <c r="Y2367" s="234"/>
      <c r="AA2367" s="234"/>
      <c r="AB2367" s="234"/>
    </row>
    <row r="2368" spans="25:28" x14ac:dyDescent="0.2">
      <c r="Y2368" s="234"/>
      <c r="AA2368" s="234"/>
      <c r="AB2368" s="234"/>
    </row>
    <row r="2369" spans="25:28" x14ac:dyDescent="0.2">
      <c r="Y2369" s="234"/>
      <c r="AA2369" s="234"/>
      <c r="AB2369" s="234"/>
    </row>
    <row r="2370" spans="25:28" x14ac:dyDescent="0.2">
      <c r="Y2370" s="234"/>
      <c r="AA2370" s="234"/>
      <c r="AB2370" s="234"/>
    </row>
    <row r="2371" spans="25:28" x14ac:dyDescent="0.2">
      <c r="Y2371" s="234"/>
      <c r="AA2371" s="234"/>
      <c r="AB2371" s="234"/>
    </row>
    <row r="2372" spans="25:28" x14ac:dyDescent="0.2">
      <c r="Y2372" s="234"/>
      <c r="AA2372" s="234"/>
      <c r="AB2372" s="234"/>
    </row>
    <row r="2373" spans="25:28" x14ac:dyDescent="0.2">
      <c r="Y2373" s="234"/>
      <c r="AA2373" s="234"/>
      <c r="AB2373" s="234"/>
    </row>
    <row r="2374" spans="25:28" x14ac:dyDescent="0.2">
      <c r="Y2374" s="234"/>
      <c r="AA2374" s="234"/>
      <c r="AB2374" s="234"/>
    </row>
    <row r="2375" spans="25:28" x14ac:dyDescent="0.2">
      <c r="Y2375" s="234"/>
      <c r="AA2375" s="234"/>
      <c r="AB2375" s="234"/>
    </row>
    <row r="2376" spans="25:28" x14ac:dyDescent="0.2">
      <c r="Y2376" s="234"/>
      <c r="AA2376" s="234"/>
      <c r="AB2376" s="234"/>
    </row>
    <row r="2377" spans="25:28" x14ac:dyDescent="0.2">
      <c r="Y2377" s="234"/>
      <c r="AA2377" s="234"/>
      <c r="AB2377" s="234"/>
    </row>
    <row r="2378" spans="25:28" x14ac:dyDescent="0.2">
      <c r="Y2378" s="234"/>
      <c r="AA2378" s="234"/>
      <c r="AB2378" s="234"/>
    </row>
    <row r="2379" spans="25:28" x14ac:dyDescent="0.2">
      <c r="Y2379" s="234"/>
      <c r="AA2379" s="234"/>
      <c r="AB2379" s="234"/>
    </row>
    <row r="2380" spans="25:28" x14ac:dyDescent="0.2">
      <c r="Y2380" s="234"/>
      <c r="AA2380" s="234"/>
      <c r="AB2380" s="234"/>
    </row>
    <row r="2381" spans="25:28" x14ac:dyDescent="0.2">
      <c r="Y2381" s="234"/>
      <c r="AA2381" s="234"/>
      <c r="AB2381" s="234"/>
    </row>
    <row r="2382" spans="25:28" x14ac:dyDescent="0.2">
      <c r="Y2382" s="234"/>
      <c r="AA2382" s="234"/>
      <c r="AB2382" s="234"/>
    </row>
    <row r="2383" spans="25:28" x14ac:dyDescent="0.2">
      <c r="Y2383" s="234"/>
      <c r="AA2383" s="234"/>
      <c r="AB2383" s="234"/>
    </row>
    <row r="2384" spans="25:28" x14ac:dyDescent="0.2">
      <c r="Y2384" s="234"/>
      <c r="AA2384" s="234"/>
      <c r="AB2384" s="234"/>
    </row>
    <row r="2385" spans="25:28" x14ac:dyDescent="0.2">
      <c r="Y2385" s="234"/>
      <c r="AA2385" s="234"/>
      <c r="AB2385" s="234"/>
    </row>
    <row r="2386" spans="25:28" x14ac:dyDescent="0.2">
      <c r="Y2386" s="234"/>
      <c r="AA2386" s="234"/>
      <c r="AB2386" s="234"/>
    </row>
    <row r="2387" spans="25:28" x14ac:dyDescent="0.2">
      <c r="Y2387" s="234"/>
      <c r="AA2387" s="234"/>
      <c r="AB2387" s="234"/>
    </row>
    <row r="2388" spans="25:28" x14ac:dyDescent="0.2">
      <c r="Y2388" s="234"/>
      <c r="AA2388" s="234"/>
      <c r="AB2388" s="234"/>
    </row>
    <row r="2389" spans="25:28" x14ac:dyDescent="0.2">
      <c r="Y2389" s="234"/>
      <c r="AA2389" s="234"/>
      <c r="AB2389" s="234"/>
    </row>
    <row r="2390" spans="25:28" x14ac:dyDescent="0.2">
      <c r="Y2390" s="234"/>
      <c r="AA2390" s="234"/>
      <c r="AB2390" s="234"/>
    </row>
    <row r="2391" spans="25:28" x14ac:dyDescent="0.2">
      <c r="Y2391" s="234"/>
      <c r="AA2391" s="234"/>
      <c r="AB2391" s="234"/>
    </row>
    <row r="2392" spans="25:28" x14ac:dyDescent="0.2">
      <c r="Y2392" s="234"/>
      <c r="AA2392" s="234"/>
      <c r="AB2392" s="234"/>
    </row>
    <row r="2393" spans="25:28" x14ac:dyDescent="0.2">
      <c r="Y2393" s="234"/>
      <c r="AA2393" s="234"/>
      <c r="AB2393" s="234"/>
    </row>
    <row r="2394" spans="25:28" x14ac:dyDescent="0.2">
      <c r="Y2394" s="234"/>
      <c r="AA2394" s="234"/>
      <c r="AB2394" s="234"/>
    </row>
    <row r="2395" spans="25:28" x14ac:dyDescent="0.2">
      <c r="Y2395" s="234"/>
      <c r="AA2395" s="234"/>
      <c r="AB2395" s="234"/>
    </row>
    <row r="2396" spans="25:28" x14ac:dyDescent="0.2">
      <c r="Y2396" s="234"/>
      <c r="AA2396" s="234"/>
      <c r="AB2396" s="234"/>
    </row>
    <row r="2397" spans="25:28" x14ac:dyDescent="0.2">
      <c r="Y2397" s="234"/>
      <c r="AA2397" s="234"/>
      <c r="AB2397" s="234"/>
    </row>
    <row r="2398" spans="25:28" x14ac:dyDescent="0.2">
      <c r="Y2398" s="234"/>
      <c r="AA2398" s="234"/>
      <c r="AB2398" s="234"/>
    </row>
    <row r="2399" spans="25:28" x14ac:dyDescent="0.2">
      <c r="Y2399" s="234"/>
      <c r="AA2399" s="234"/>
      <c r="AB2399" s="234"/>
    </row>
    <row r="2400" spans="25:28" x14ac:dyDescent="0.2">
      <c r="Y2400" s="234"/>
      <c r="AA2400" s="234"/>
      <c r="AB2400" s="234"/>
    </row>
    <row r="2401" spans="25:28" x14ac:dyDescent="0.2">
      <c r="Y2401" s="234"/>
      <c r="AA2401" s="234"/>
      <c r="AB2401" s="234"/>
    </row>
    <row r="2402" spans="25:28" x14ac:dyDescent="0.2">
      <c r="Y2402" s="234"/>
      <c r="AA2402" s="234"/>
      <c r="AB2402" s="234"/>
    </row>
    <row r="2403" spans="25:28" x14ac:dyDescent="0.2">
      <c r="Y2403" s="234"/>
      <c r="AA2403" s="234"/>
      <c r="AB2403" s="234"/>
    </row>
    <row r="2404" spans="25:28" x14ac:dyDescent="0.2">
      <c r="Y2404" s="234"/>
      <c r="AA2404" s="234"/>
      <c r="AB2404" s="234"/>
    </row>
    <row r="2405" spans="25:28" x14ac:dyDescent="0.2">
      <c r="Y2405" s="234"/>
      <c r="AA2405" s="234"/>
      <c r="AB2405" s="234"/>
    </row>
    <row r="2406" spans="25:28" x14ac:dyDescent="0.2">
      <c r="Y2406" s="234"/>
      <c r="AA2406" s="234"/>
      <c r="AB2406" s="234"/>
    </row>
    <row r="2407" spans="25:28" x14ac:dyDescent="0.2">
      <c r="Y2407" s="234"/>
      <c r="AA2407" s="234"/>
      <c r="AB2407" s="234"/>
    </row>
    <row r="2408" spans="25:28" x14ac:dyDescent="0.2">
      <c r="Y2408" s="234"/>
      <c r="AA2408" s="234"/>
      <c r="AB2408" s="234"/>
    </row>
    <row r="2409" spans="25:28" x14ac:dyDescent="0.2">
      <c r="Y2409" s="234"/>
      <c r="AA2409" s="234"/>
      <c r="AB2409" s="234"/>
    </row>
    <row r="2410" spans="25:28" x14ac:dyDescent="0.2">
      <c r="Y2410" s="234"/>
      <c r="AA2410" s="234"/>
      <c r="AB2410" s="234"/>
    </row>
    <row r="2411" spans="25:28" x14ac:dyDescent="0.2">
      <c r="Y2411" s="234"/>
      <c r="AA2411" s="234"/>
      <c r="AB2411" s="234"/>
    </row>
    <row r="2412" spans="25:28" x14ac:dyDescent="0.2">
      <c r="Y2412" s="234"/>
      <c r="AA2412" s="234"/>
      <c r="AB2412" s="234"/>
    </row>
    <row r="2413" spans="25:28" x14ac:dyDescent="0.2">
      <c r="Y2413" s="234"/>
      <c r="AA2413" s="234"/>
      <c r="AB2413" s="234"/>
    </row>
    <row r="2414" spans="25:28" x14ac:dyDescent="0.2">
      <c r="Y2414" s="234"/>
      <c r="AA2414" s="234"/>
      <c r="AB2414" s="234"/>
    </row>
    <row r="2415" spans="25:28" x14ac:dyDescent="0.2">
      <c r="Y2415" s="234"/>
      <c r="AA2415" s="234"/>
      <c r="AB2415" s="234"/>
    </row>
    <row r="2416" spans="25:28" x14ac:dyDescent="0.2">
      <c r="Y2416" s="234"/>
      <c r="AA2416" s="234"/>
      <c r="AB2416" s="234"/>
    </row>
    <row r="2417" spans="25:28" x14ac:dyDescent="0.2">
      <c r="Y2417" s="234"/>
      <c r="AA2417" s="234"/>
      <c r="AB2417" s="234"/>
    </row>
    <row r="2418" spans="25:28" x14ac:dyDescent="0.2">
      <c r="Y2418" s="234"/>
      <c r="AA2418" s="234"/>
      <c r="AB2418" s="234"/>
    </row>
    <row r="2419" spans="25:28" x14ac:dyDescent="0.2">
      <c r="Y2419" s="234"/>
      <c r="AA2419" s="234"/>
      <c r="AB2419" s="234"/>
    </row>
    <row r="2420" spans="25:28" x14ac:dyDescent="0.2">
      <c r="Y2420" s="234"/>
      <c r="AA2420" s="234"/>
      <c r="AB2420" s="234"/>
    </row>
    <row r="2421" spans="25:28" x14ac:dyDescent="0.2">
      <c r="Y2421" s="234"/>
      <c r="AA2421" s="234"/>
      <c r="AB2421" s="234"/>
    </row>
    <row r="2422" spans="25:28" x14ac:dyDescent="0.2">
      <c r="Y2422" s="234"/>
      <c r="AA2422" s="234"/>
      <c r="AB2422" s="234"/>
    </row>
    <row r="2423" spans="25:28" x14ac:dyDescent="0.2">
      <c r="Y2423" s="234"/>
      <c r="AA2423" s="234"/>
      <c r="AB2423" s="234"/>
    </row>
    <row r="2424" spans="25:28" x14ac:dyDescent="0.2">
      <c r="Y2424" s="234"/>
      <c r="AA2424" s="234"/>
      <c r="AB2424" s="234"/>
    </row>
    <row r="2425" spans="25:28" x14ac:dyDescent="0.2">
      <c r="Y2425" s="234"/>
      <c r="AA2425" s="234"/>
      <c r="AB2425" s="234"/>
    </row>
    <row r="2426" spans="25:28" x14ac:dyDescent="0.2">
      <c r="Y2426" s="234"/>
      <c r="AA2426" s="234"/>
      <c r="AB2426" s="234"/>
    </row>
    <row r="2427" spans="25:28" x14ac:dyDescent="0.2">
      <c r="Y2427" s="234"/>
      <c r="AA2427" s="234"/>
      <c r="AB2427" s="234"/>
    </row>
    <row r="2428" spans="25:28" x14ac:dyDescent="0.2">
      <c r="Y2428" s="234"/>
      <c r="AA2428" s="234"/>
      <c r="AB2428" s="234"/>
    </row>
    <row r="2429" spans="25:28" x14ac:dyDescent="0.2">
      <c r="Y2429" s="234"/>
      <c r="AA2429" s="234"/>
      <c r="AB2429" s="234"/>
    </row>
    <row r="2430" spans="25:28" x14ac:dyDescent="0.2">
      <c r="Y2430" s="234"/>
      <c r="AA2430" s="234"/>
      <c r="AB2430" s="234"/>
    </row>
    <row r="2431" spans="25:28" x14ac:dyDescent="0.2">
      <c r="Y2431" s="234"/>
      <c r="AA2431" s="234"/>
      <c r="AB2431" s="234"/>
    </row>
    <row r="2432" spans="25:28" x14ac:dyDescent="0.2">
      <c r="Y2432" s="234"/>
      <c r="AA2432" s="234"/>
      <c r="AB2432" s="234"/>
    </row>
    <row r="2433" spans="25:28" x14ac:dyDescent="0.2">
      <c r="Y2433" s="234"/>
      <c r="AA2433" s="234"/>
      <c r="AB2433" s="234"/>
    </row>
    <row r="2434" spans="25:28" x14ac:dyDescent="0.2">
      <c r="Y2434" s="234"/>
      <c r="AA2434" s="234"/>
      <c r="AB2434" s="234"/>
    </row>
    <row r="2435" spans="25:28" x14ac:dyDescent="0.2">
      <c r="Y2435" s="234"/>
      <c r="AA2435" s="234"/>
      <c r="AB2435" s="234"/>
    </row>
    <row r="2436" spans="25:28" x14ac:dyDescent="0.2">
      <c r="Y2436" s="234"/>
      <c r="AA2436" s="234"/>
      <c r="AB2436" s="234"/>
    </row>
    <row r="2437" spans="25:28" x14ac:dyDescent="0.2">
      <c r="Y2437" s="234"/>
      <c r="AA2437" s="234"/>
      <c r="AB2437" s="234"/>
    </row>
    <row r="2438" spans="25:28" x14ac:dyDescent="0.2">
      <c r="Y2438" s="234"/>
      <c r="AA2438" s="234"/>
      <c r="AB2438" s="234"/>
    </row>
    <row r="2439" spans="25:28" x14ac:dyDescent="0.2">
      <c r="Y2439" s="234"/>
      <c r="AA2439" s="234"/>
      <c r="AB2439" s="234"/>
    </row>
    <row r="2440" spans="25:28" x14ac:dyDescent="0.2">
      <c r="Y2440" s="234"/>
      <c r="AA2440" s="234"/>
      <c r="AB2440" s="234"/>
    </row>
    <row r="2441" spans="25:28" x14ac:dyDescent="0.2">
      <c r="Y2441" s="234"/>
      <c r="AA2441" s="234"/>
      <c r="AB2441" s="234"/>
    </row>
    <row r="2442" spans="25:28" x14ac:dyDescent="0.2">
      <c r="Y2442" s="234"/>
      <c r="AA2442" s="234"/>
      <c r="AB2442" s="234"/>
    </row>
    <row r="2443" spans="25:28" x14ac:dyDescent="0.2">
      <c r="Y2443" s="234"/>
      <c r="AA2443" s="234"/>
      <c r="AB2443" s="234"/>
    </row>
    <row r="2444" spans="25:28" x14ac:dyDescent="0.2">
      <c r="Y2444" s="234"/>
      <c r="AA2444" s="234"/>
      <c r="AB2444" s="234"/>
    </row>
    <row r="2445" spans="25:28" x14ac:dyDescent="0.2">
      <c r="Y2445" s="234"/>
      <c r="AA2445" s="234"/>
      <c r="AB2445" s="234"/>
    </row>
    <row r="2446" spans="25:28" x14ac:dyDescent="0.2">
      <c r="Y2446" s="234"/>
      <c r="AA2446" s="234"/>
      <c r="AB2446" s="234"/>
    </row>
    <row r="2447" spans="25:28" x14ac:dyDescent="0.2">
      <c r="Y2447" s="234"/>
      <c r="AA2447" s="234"/>
      <c r="AB2447" s="234"/>
    </row>
    <row r="2448" spans="25:28" x14ac:dyDescent="0.2">
      <c r="Y2448" s="234"/>
      <c r="AA2448" s="234"/>
      <c r="AB2448" s="234"/>
    </row>
    <row r="2449" spans="25:28" x14ac:dyDescent="0.2">
      <c r="Y2449" s="234"/>
      <c r="AA2449" s="234"/>
      <c r="AB2449" s="234"/>
    </row>
    <row r="2450" spans="25:28" x14ac:dyDescent="0.2">
      <c r="Y2450" s="234"/>
      <c r="AA2450" s="234"/>
      <c r="AB2450" s="234"/>
    </row>
    <row r="2451" spans="25:28" x14ac:dyDescent="0.2">
      <c r="Y2451" s="234"/>
      <c r="AA2451" s="234"/>
      <c r="AB2451" s="234"/>
    </row>
    <row r="2452" spans="25:28" x14ac:dyDescent="0.2">
      <c r="Y2452" s="234"/>
      <c r="AA2452" s="234"/>
      <c r="AB2452" s="234"/>
    </row>
    <row r="2453" spans="25:28" x14ac:dyDescent="0.2">
      <c r="Y2453" s="234"/>
      <c r="AA2453" s="234"/>
      <c r="AB2453" s="234"/>
    </row>
    <row r="2454" spans="25:28" x14ac:dyDescent="0.2">
      <c r="Y2454" s="234"/>
      <c r="AA2454" s="234"/>
      <c r="AB2454" s="234"/>
    </row>
    <row r="2455" spans="25:28" x14ac:dyDescent="0.2">
      <c r="Y2455" s="234"/>
      <c r="AA2455" s="234"/>
      <c r="AB2455" s="234"/>
    </row>
    <row r="2456" spans="25:28" x14ac:dyDescent="0.2">
      <c r="Y2456" s="234"/>
      <c r="AA2456" s="234"/>
      <c r="AB2456" s="234"/>
    </row>
    <row r="2457" spans="25:28" x14ac:dyDescent="0.2">
      <c r="Y2457" s="234"/>
      <c r="AA2457" s="234"/>
      <c r="AB2457" s="234"/>
    </row>
    <row r="2458" spans="25:28" x14ac:dyDescent="0.2">
      <c r="Y2458" s="234"/>
      <c r="AA2458" s="234"/>
      <c r="AB2458" s="234"/>
    </row>
    <row r="2459" spans="25:28" x14ac:dyDescent="0.2">
      <c r="Y2459" s="234"/>
      <c r="AA2459" s="234"/>
      <c r="AB2459" s="234"/>
    </row>
    <row r="2460" spans="25:28" x14ac:dyDescent="0.2">
      <c r="Y2460" s="234"/>
      <c r="AA2460" s="234"/>
      <c r="AB2460" s="234"/>
    </row>
    <row r="2461" spans="25:28" x14ac:dyDescent="0.2">
      <c r="Y2461" s="234"/>
      <c r="AA2461" s="234"/>
      <c r="AB2461" s="234"/>
    </row>
    <row r="2462" spans="25:28" x14ac:dyDescent="0.2">
      <c r="Y2462" s="234"/>
      <c r="AA2462" s="234"/>
      <c r="AB2462" s="234"/>
    </row>
    <row r="2463" spans="25:28" x14ac:dyDescent="0.2">
      <c r="Y2463" s="234"/>
      <c r="AA2463" s="234"/>
      <c r="AB2463" s="234"/>
    </row>
    <row r="2464" spans="25:28" x14ac:dyDescent="0.2">
      <c r="Y2464" s="234"/>
      <c r="AA2464" s="234"/>
      <c r="AB2464" s="234"/>
    </row>
    <row r="2465" spans="25:28" x14ac:dyDescent="0.2">
      <c r="Y2465" s="234"/>
      <c r="AA2465" s="234"/>
      <c r="AB2465" s="234"/>
    </row>
    <row r="2466" spans="25:28" x14ac:dyDescent="0.2">
      <c r="Y2466" s="234"/>
      <c r="AA2466" s="234"/>
      <c r="AB2466" s="234"/>
    </row>
    <row r="2467" spans="25:28" x14ac:dyDescent="0.2">
      <c r="Y2467" s="234"/>
      <c r="AA2467" s="234"/>
      <c r="AB2467" s="234"/>
    </row>
    <row r="2468" spans="25:28" x14ac:dyDescent="0.2">
      <c r="Y2468" s="234"/>
      <c r="AA2468" s="234"/>
      <c r="AB2468" s="234"/>
    </row>
    <row r="2469" spans="25:28" x14ac:dyDescent="0.2">
      <c r="Y2469" s="234"/>
      <c r="AA2469" s="234"/>
      <c r="AB2469" s="234"/>
    </row>
    <row r="2470" spans="25:28" x14ac:dyDescent="0.2">
      <c r="Y2470" s="234"/>
      <c r="AA2470" s="234"/>
      <c r="AB2470" s="234"/>
    </row>
    <row r="2471" spans="25:28" x14ac:dyDescent="0.2">
      <c r="Y2471" s="234"/>
      <c r="AA2471" s="234"/>
      <c r="AB2471" s="234"/>
    </row>
    <row r="2472" spans="25:28" x14ac:dyDescent="0.2">
      <c r="Y2472" s="234"/>
      <c r="AA2472" s="234"/>
      <c r="AB2472" s="234"/>
    </row>
    <row r="2473" spans="25:28" x14ac:dyDescent="0.2">
      <c r="Y2473" s="234"/>
      <c r="AA2473" s="234"/>
      <c r="AB2473" s="234"/>
    </row>
    <row r="2474" spans="25:28" x14ac:dyDescent="0.2">
      <c r="Y2474" s="234"/>
      <c r="AA2474" s="234"/>
      <c r="AB2474" s="234"/>
    </row>
    <row r="2475" spans="25:28" x14ac:dyDescent="0.2">
      <c r="Y2475" s="234"/>
      <c r="AA2475" s="234"/>
      <c r="AB2475" s="234"/>
    </row>
    <row r="2476" spans="25:28" x14ac:dyDescent="0.2">
      <c r="Y2476" s="234"/>
      <c r="AA2476" s="234"/>
      <c r="AB2476" s="234"/>
    </row>
    <row r="2477" spans="25:28" x14ac:dyDescent="0.2">
      <c r="Y2477" s="234"/>
      <c r="AA2477" s="234"/>
      <c r="AB2477" s="234"/>
    </row>
    <row r="2478" spans="25:28" x14ac:dyDescent="0.2">
      <c r="Y2478" s="234"/>
      <c r="AA2478" s="234"/>
      <c r="AB2478" s="234"/>
    </row>
    <row r="2479" spans="25:28" x14ac:dyDescent="0.2">
      <c r="Y2479" s="234"/>
      <c r="AA2479" s="234"/>
      <c r="AB2479" s="234"/>
    </row>
    <row r="2480" spans="25:28" x14ac:dyDescent="0.2">
      <c r="Y2480" s="234"/>
      <c r="AA2480" s="234"/>
      <c r="AB2480" s="234"/>
    </row>
    <row r="2481" spans="25:28" x14ac:dyDescent="0.2">
      <c r="Y2481" s="234"/>
      <c r="AA2481" s="234"/>
      <c r="AB2481" s="234"/>
    </row>
    <row r="2482" spans="25:28" x14ac:dyDescent="0.2">
      <c r="Y2482" s="234"/>
      <c r="AA2482" s="234"/>
      <c r="AB2482" s="234"/>
    </row>
    <row r="2483" spans="25:28" x14ac:dyDescent="0.2">
      <c r="Y2483" s="234"/>
      <c r="AA2483" s="234"/>
      <c r="AB2483" s="234"/>
    </row>
    <row r="2484" spans="25:28" x14ac:dyDescent="0.2">
      <c r="Y2484" s="234"/>
      <c r="AA2484" s="234"/>
      <c r="AB2484" s="234"/>
    </row>
    <row r="2485" spans="25:28" x14ac:dyDescent="0.2">
      <c r="Y2485" s="234"/>
      <c r="AA2485" s="234"/>
      <c r="AB2485" s="234"/>
    </row>
    <row r="2486" spans="25:28" x14ac:dyDescent="0.2">
      <c r="Y2486" s="234"/>
      <c r="AA2486" s="234"/>
      <c r="AB2486" s="234"/>
    </row>
    <row r="2487" spans="25:28" x14ac:dyDescent="0.2">
      <c r="Y2487" s="234"/>
      <c r="AA2487" s="234"/>
      <c r="AB2487" s="234"/>
    </row>
    <row r="2488" spans="25:28" x14ac:dyDescent="0.2">
      <c r="Y2488" s="234"/>
      <c r="AA2488" s="234"/>
      <c r="AB2488" s="234"/>
    </row>
    <row r="2489" spans="25:28" x14ac:dyDescent="0.2">
      <c r="Y2489" s="234"/>
      <c r="AA2489" s="234"/>
      <c r="AB2489" s="234"/>
    </row>
    <row r="2490" spans="25:28" x14ac:dyDescent="0.2">
      <c r="Y2490" s="234"/>
      <c r="AA2490" s="234"/>
      <c r="AB2490" s="234"/>
    </row>
    <row r="2491" spans="25:28" x14ac:dyDescent="0.2">
      <c r="Y2491" s="234"/>
      <c r="AA2491" s="234"/>
      <c r="AB2491" s="234"/>
    </row>
    <row r="2492" spans="25:28" x14ac:dyDescent="0.2">
      <c r="Y2492" s="234"/>
      <c r="AA2492" s="234"/>
      <c r="AB2492" s="234"/>
    </row>
    <row r="2493" spans="25:28" x14ac:dyDescent="0.2">
      <c r="Y2493" s="234"/>
      <c r="AA2493" s="234"/>
      <c r="AB2493" s="234"/>
    </row>
    <row r="2494" spans="25:28" x14ac:dyDescent="0.2">
      <c r="Y2494" s="234"/>
      <c r="AA2494" s="234"/>
      <c r="AB2494" s="234"/>
    </row>
    <row r="2495" spans="25:28" x14ac:dyDescent="0.2">
      <c r="Y2495" s="234"/>
      <c r="AA2495" s="234"/>
      <c r="AB2495" s="234"/>
    </row>
    <row r="2496" spans="25:28" x14ac:dyDescent="0.2">
      <c r="Y2496" s="234"/>
      <c r="AA2496" s="234"/>
      <c r="AB2496" s="234"/>
    </row>
    <row r="2497" spans="25:28" x14ac:dyDescent="0.2">
      <c r="Y2497" s="234"/>
      <c r="AA2497" s="234"/>
      <c r="AB2497" s="234"/>
    </row>
    <row r="2498" spans="25:28" x14ac:dyDescent="0.2">
      <c r="Y2498" s="234"/>
      <c r="AA2498" s="234"/>
      <c r="AB2498" s="234"/>
    </row>
    <row r="2499" spans="25:28" x14ac:dyDescent="0.2">
      <c r="Y2499" s="234"/>
      <c r="AA2499" s="234"/>
      <c r="AB2499" s="234"/>
    </row>
    <row r="2500" spans="25:28" x14ac:dyDescent="0.2">
      <c r="Y2500" s="234"/>
      <c r="AA2500" s="234"/>
      <c r="AB2500" s="234"/>
    </row>
    <row r="2501" spans="25:28" x14ac:dyDescent="0.2">
      <c r="Y2501" s="234"/>
      <c r="AA2501" s="234"/>
      <c r="AB2501" s="234"/>
    </row>
    <row r="2502" spans="25:28" x14ac:dyDescent="0.2">
      <c r="Y2502" s="234"/>
      <c r="AA2502" s="234"/>
      <c r="AB2502" s="234"/>
    </row>
    <row r="2503" spans="25:28" x14ac:dyDescent="0.2">
      <c r="Y2503" s="234"/>
      <c r="AA2503" s="234"/>
      <c r="AB2503" s="234"/>
    </row>
    <row r="2504" spans="25:28" x14ac:dyDescent="0.2">
      <c r="Y2504" s="234"/>
      <c r="AA2504" s="234"/>
      <c r="AB2504" s="234"/>
    </row>
    <row r="2505" spans="25:28" x14ac:dyDescent="0.2">
      <c r="Y2505" s="234"/>
      <c r="AA2505" s="234"/>
      <c r="AB2505" s="234"/>
    </row>
    <row r="2506" spans="25:28" x14ac:dyDescent="0.2">
      <c r="Y2506" s="234"/>
      <c r="AA2506" s="234"/>
      <c r="AB2506" s="234"/>
    </row>
    <row r="2507" spans="25:28" x14ac:dyDescent="0.2">
      <c r="Y2507" s="234"/>
      <c r="AA2507" s="234"/>
      <c r="AB2507" s="234"/>
    </row>
    <row r="2508" spans="25:28" x14ac:dyDescent="0.2">
      <c r="Y2508" s="234"/>
      <c r="AA2508" s="234"/>
      <c r="AB2508" s="234"/>
    </row>
    <row r="2509" spans="25:28" x14ac:dyDescent="0.2">
      <c r="Y2509" s="234"/>
      <c r="AA2509" s="234"/>
      <c r="AB2509" s="234"/>
    </row>
    <row r="2510" spans="25:28" x14ac:dyDescent="0.2">
      <c r="Y2510" s="234"/>
      <c r="AA2510" s="234"/>
      <c r="AB2510" s="234"/>
    </row>
    <row r="2511" spans="25:28" x14ac:dyDescent="0.2">
      <c r="Y2511" s="234"/>
      <c r="AA2511" s="234"/>
      <c r="AB2511" s="234"/>
    </row>
    <row r="2512" spans="25:28" x14ac:dyDescent="0.2">
      <c r="Y2512" s="234"/>
      <c r="AA2512" s="234"/>
      <c r="AB2512" s="234"/>
    </row>
    <row r="2513" spans="25:28" x14ac:dyDescent="0.2">
      <c r="Y2513" s="234"/>
      <c r="AA2513" s="234"/>
      <c r="AB2513" s="234"/>
    </row>
    <row r="2514" spans="25:28" x14ac:dyDescent="0.2">
      <c r="Y2514" s="234"/>
      <c r="AA2514" s="234"/>
      <c r="AB2514" s="234"/>
    </row>
    <row r="2515" spans="25:28" x14ac:dyDescent="0.2">
      <c r="Y2515" s="234"/>
      <c r="AA2515" s="234"/>
      <c r="AB2515" s="234"/>
    </row>
    <row r="2516" spans="25:28" x14ac:dyDescent="0.2">
      <c r="Y2516" s="234"/>
      <c r="AA2516" s="234"/>
      <c r="AB2516" s="234"/>
    </row>
    <row r="2517" spans="25:28" x14ac:dyDescent="0.2">
      <c r="Y2517" s="234"/>
      <c r="AA2517" s="234"/>
      <c r="AB2517" s="234"/>
    </row>
    <row r="2518" spans="25:28" x14ac:dyDescent="0.2">
      <c r="Y2518" s="234"/>
      <c r="AA2518" s="234"/>
      <c r="AB2518" s="234"/>
    </row>
    <row r="2519" spans="25:28" x14ac:dyDescent="0.2">
      <c r="Y2519" s="234"/>
      <c r="AA2519" s="234"/>
      <c r="AB2519" s="234"/>
    </row>
    <row r="2520" spans="25:28" x14ac:dyDescent="0.2">
      <c r="Y2520" s="234"/>
      <c r="AA2520" s="234"/>
      <c r="AB2520" s="234"/>
    </row>
    <row r="2521" spans="25:28" x14ac:dyDescent="0.2">
      <c r="Y2521" s="234"/>
      <c r="AA2521" s="234"/>
      <c r="AB2521" s="234"/>
    </row>
    <row r="2522" spans="25:28" x14ac:dyDescent="0.2">
      <c r="Y2522" s="234"/>
      <c r="AA2522" s="234"/>
      <c r="AB2522" s="234"/>
    </row>
    <row r="2523" spans="25:28" x14ac:dyDescent="0.2">
      <c r="Y2523" s="234"/>
      <c r="AA2523" s="234"/>
      <c r="AB2523" s="234"/>
    </row>
    <row r="2524" spans="25:28" x14ac:dyDescent="0.2">
      <c r="Y2524" s="234"/>
      <c r="AA2524" s="234"/>
      <c r="AB2524" s="234"/>
    </row>
    <row r="2525" spans="25:28" x14ac:dyDescent="0.2">
      <c r="Y2525" s="234"/>
      <c r="AA2525" s="234"/>
      <c r="AB2525" s="234"/>
    </row>
    <row r="2526" spans="25:28" x14ac:dyDescent="0.2">
      <c r="Y2526" s="234"/>
      <c r="AA2526" s="234"/>
      <c r="AB2526" s="234"/>
    </row>
    <row r="2527" spans="25:28" x14ac:dyDescent="0.2">
      <c r="Y2527" s="234"/>
      <c r="AA2527" s="234"/>
      <c r="AB2527" s="234"/>
    </row>
    <row r="2528" spans="25:28" x14ac:dyDescent="0.2">
      <c r="Y2528" s="234"/>
      <c r="AA2528" s="234"/>
      <c r="AB2528" s="234"/>
    </row>
    <row r="2529" spans="25:28" x14ac:dyDescent="0.2">
      <c r="Y2529" s="234"/>
      <c r="AA2529" s="234"/>
      <c r="AB2529" s="234"/>
    </row>
    <row r="2530" spans="25:28" x14ac:dyDescent="0.2">
      <c r="Y2530" s="234"/>
      <c r="AA2530" s="234"/>
      <c r="AB2530" s="234"/>
    </row>
    <row r="2531" spans="25:28" x14ac:dyDescent="0.2">
      <c r="Y2531" s="234"/>
      <c r="AA2531" s="234"/>
      <c r="AB2531" s="234"/>
    </row>
    <row r="2532" spans="25:28" x14ac:dyDescent="0.2">
      <c r="Y2532" s="234"/>
      <c r="AA2532" s="234"/>
      <c r="AB2532" s="234"/>
    </row>
    <row r="2533" spans="25:28" x14ac:dyDescent="0.2">
      <c r="Y2533" s="234"/>
      <c r="AA2533" s="234"/>
      <c r="AB2533" s="234"/>
    </row>
    <row r="2534" spans="25:28" x14ac:dyDescent="0.2">
      <c r="Y2534" s="234"/>
      <c r="AA2534" s="234"/>
      <c r="AB2534" s="234"/>
    </row>
    <row r="2535" spans="25:28" x14ac:dyDescent="0.2">
      <c r="Y2535" s="234"/>
      <c r="AA2535" s="234"/>
      <c r="AB2535" s="234"/>
    </row>
    <row r="2536" spans="25:28" x14ac:dyDescent="0.2">
      <c r="Y2536" s="234"/>
      <c r="AA2536" s="234"/>
      <c r="AB2536" s="234"/>
    </row>
    <row r="2537" spans="25:28" x14ac:dyDescent="0.2">
      <c r="Y2537" s="234"/>
      <c r="AA2537" s="234"/>
      <c r="AB2537" s="234"/>
    </row>
    <row r="2538" spans="25:28" x14ac:dyDescent="0.2">
      <c r="Y2538" s="234"/>
      <c r="AA2538" s="234"/>
      <c r="AB2538" s="234"/>
    </row>
    <row r="2539" spans="25:28" x14ac:dyDescent="0.2">
      <c r="Y2539" s="234"/>
      <c r="AA2539" s="234"/>
      <c r="AB2539" s="234"/>
    </row>
    <row r="2540" spans="25:28" x14ac:dyDescent="0.2">
      <c r="Y2540" s="234"/>
      <c r="AA2540" s="234"/>
      <c r="AB2540" s="234"/>
    </row>
    <row r="2541" spans="25:28" x14ac:dyDescent="0.2">
      <c r="Y2541" s="234"/>
      <c r="AA2541" s="234"/>
      <c r="AB2541" s="234"/>
    </row>
    <row r="2542" spans="25:28" x14ac:dyDescent="0.2">
      <c r="Y2542" s="234"/>
      <c r="AA2542" s="234"/>
      <c r="AB2542" s="234"/>
    </row>
    <row r="2543" spans="25:28" x14ac:dyDescent="0.2">
      <c r="Y2543" s="234"/>
      <c r="AA2543" s="234"/>
      <c r="AB2543" s="234"/>
    </row>
    <row r="2544" spans="25:28" x14ac:dyDescent="0.2">
      <c r="Y2544" s="234"/>
      <c r="AA2544" s="234"/>
      <c r="AB2544" s="234"/>
    </row>
    <row r="2545" spans="25:28" x14ac:dyDescent="0.2">
      <c r="Y2545" s="234"/>
      <c r="AA2545" s="234"/>
      <c r="AB2545" s="234"/>
    </row>
    <row r="2546" spans="25:28" x14ac:dyDescent="0.2">
      <c r="Y2546" s="234"/>
      <c r="AA2546" s="234"/>
      <c r="AB2546" s="234"/>
    </row>
    <row r="2547" spans="25:28" x14ac:dyDescent="0.2">
      <c r="Y2547" s="234"/>
      <c r="AA2547" s="234"/>
      <c r="AB2547" s="234"/>
    </row>
    <row r="2548" spans="25:28" x14ac:dyDescent="0.2">
      <c r="Y2548" s="234"/>
      <c r="AA2548" s="234"/>
      <c r="AB2548" s="234"/>
    </row>
    <row r="2549" spans="25:28" x14ac:dyDescent="0.2">
      <c r="Y2549" s="234"/>
      <c r="AA2549" s="234"/>
      <c r="AB2549" s="234"/>
    </row>
    <row r="2550" spans="25:28" x14ac:dyDescent="0.2">
      <c r="Y2550" s="234"/>
      <c r="AA2550" s="234"/>
      <c r="AB2550" s="234"/>
    </row>
    <row r="2551" spans="25:28" x14ac:dyDescent="0.2">
      <c r="Y2551" s="234"/>
      <c r="AA2551" s="234"/>
      <c r="AB2551" s="234"/>
    </row>
    <row r="2552" spans="25:28" x14ac:dyDescent="0.2">
      <c r="Y2552" s="234"/>
      <c r="AA2552" s="234"/>
      <c r="AB2552" s="234"/>
    </row>
    <row r="2553" spans="25:28" x14ac:dyDescent="0.2">
      <c r="Y2553" s="234"/>
      <c r="AA2553" s="234"/>
      <c r="AB2553" s="234"/>
    </row>
    <row r="2554" spans="25:28" x14ac:dyDescent="0.2">
      <c r="Y2554" s="234"/>
      <c r="AA2554" s="234"/>
      <c r="AB2554" s="234"/>
    </row>
    <row r="2555" spans="25:28" x14ac:dyDescent="0.2">
      <c r="Y2555" s="234"/>
      <c r="AA2555" s="234"/>
      <c r="AB2555" s="234"/>
    </row>
    <row r="2556" spans="25:28" x14ac:dyDescent="0.2">
      <c r="Y2556" s="234"/>
      <c r="AA2556" s="234"/>
      <c r="AB2556" s="234"/>
    </row>
    <row r="2557" spans="25:28" x14ac:dyDescent="0.2">
      <c r="Y2557" s="234"/>
      <c r="AA2557" s="234"/>
      <c r="AB2557" s="234"/>
    </row>
    <row r="2558" spans="25:28" x14ac:dyDescent="0.2">
      <c r="Y2558" s="234"/>
      <c r="AA2558" s="234"/>
      <c r="AB2558" s="234"/>
    </row>
    <row r="2559" spans="25:28" x14ac:dyDescent="0.2">
      <c r="Y2559" s="234"/>
      <c r="AA2559" s="234"/>
      <c r="AB2559" s="234"/>
    </row>
    <row r="2560" spans="25:28" x14ac:dyDescent="0.2">
      <c r="Y2560" s="234"/>
      <c r="AA2560" s="234"/>
      <c r="AB2560" s="234"/>
    </row>
    <row r="2561" spans="25:28" x14ac:dyDescent="0.2">
      <c r="Y2561" s="234"/>
      <c r="AA2561" s="234"/>
      <c r="AB2561" s="234"/>
    </row>
    <row r="2562" spans="25:28" x14ac:dyDescent="0.2">
      <c r="Y2562" s="234"/>
      <c r="AA2562" s="234"/>
      <c r="AB2562" s="234"/>
    </row>
    <row r="2563" spans="25:28" x14ac:dyDescent="0.2">
      <c r="Y2563" s="234"/>
      <c r="AA2563" s="234"/>
      <c r="AB2563" s="234"/>
    </row>
    <row r="2564" spans="25:28" x14ac:dyDescent="0.2">
      <c r="Y2564" s="234"/>
      <c r="AA2564" s="234"/>
      <c r="AB2564" s="234"/>
    </row>
    <row r="2565" spans="25:28" x14ac:dyDescent="0.2">
      <c r="Y2565" s="234"/>
      <c r="AA2565" s="234"/>
      <c r="AB2565" s="234"/>
    </row>
    <row r="2566" spans="25:28" x14ac:dyDescent="0.2">
      <c r="Y2566" s="234"/>
      <c r="AA2566" s="234"/>
      <c r="AB2566" s="234"/>
    </row>
    <row r="2567" spans="25:28" x14ac:dyDescent="0.2">
      <c r="Y2567" s="234"/>
      <c r="AA2567" s="234"/>
      <c r="AB2567" s="234"/>
    </row>
    <row r="2568" spans="25:28" x14ac:dyDescent="0.2">
      <c r="Y2568" s="234"/>
      <c r="AA2568" s="234"/>
      <c r="AB2568" s="234"/>
    </row>
    <row r="2569" spans="25:28" x14ac:dyDescent="0.2">
      <c r="Y2569" s="234"/>
      <c r="AA2569" s="234"/>
      <c r="AB2569" s="234"/>
    </row>
    <row r="2570" spans="25:28" x14ac:dyDescent="0.2">
      <c r="Y2570" s="234"/>
      <c r="AA2570" s="234"/>
      <c r="AB2570" s="234"/>
    </row>
    <row r="2571" spans="25:28" x14ac:dyDescent="0.2">
      <c r="Y2571" s="234"/>
      <c r="AA2571" s="234"/>
      <c r="AB2571" s="234"/>
    </row>
    <row r="2572" spans="25:28" x14ac:dyDescent="0.2">
      <c r="Y2572" s="234"/>
      <c r="AA2572" s="234"/>
      <c r="AB2572" s="234"/>
    </row>
    <row r="2573" spans="25:28" x14ac:dyDescent="0.2">
      <c r="Y2573" s="234"/>
      <c r="AA2573" s="234"/>
      <c r="AB2573" s="234"/>
    </row>
    <row r="2574" spans="25:28" x14ac:dyDescent="0.2">
      <c r="Y2574" s="234"/>
      <c r="AA2574" s="234"/>
      <c r="AB2574" s="234"/>
    </row>
    <row r="2575" spans="25:28" x14ac:dyDescent="0.2">
      <c r="Y2575" s="234"/>
      <c r="AA2575" s="234"/>
      <c r="AB2575" s="234"/>
    </row>
    <row r="2576" spans="25:28" x14ac:dyDescent="0.2">
      <c r="Y2576" s="234"/>
      <c r="AA2576" s="234"/>
      <c r="AB2576" s="234"/>
    </row>
    <row r="2577" spans="25:28" x14ac:dyDescent="0.2">
      <c r="Y2577" s="234"/>
      <c r="AA2577" s="234"/>
      <c r="AB2577" s="234"/>
    </row>
    <row r="2578" spans="25:28" x14ac:dyDescent="0.2">
      <c r="Y2578" s="234"/>
      <c r="AA2578" s="234"/>
      <c r="AB2578" s="234"/>
    </row>
    <row r="2579" spans="25:28" x14ac:dyDescent="0.2">
      <c r="Y2579" s="234"/>
      <c r="AA2579" s="234"/>
      <c r="AB2579" s="234"/>
    </row>
    <row r="2580" spans="25:28" x14ac:dyDescent="0.2">
      <c r="Y2580" s="234"/>
      <c r="AA2580" s="234"/>
      <c r="AB2580" s="234"/>
    </row>
    <row r="2581" spans="25:28" x14ac:dyDescent="0.2">
      <c r="Y2581" s="234"/>
      <c r="AA2581" s="234"/>
      <c r="AB2581" s="234"/>
    </row>
    <row r="2582" spans="25:28" x14ac:dyDescent="0.2">
      <c r="Y2582" s="234"/>
      <c r="AA2582" s="234"/>
      <c r="AB2582" s="234"/>
    </row>
    <row r="2583" spans="25:28" x14ac:dyDescent="0.2">
      <c r="Y2583" s="234"/>
      <c r="AA2583" s="234"/>
      <c r="AB2583" s="234"/>
    </row>
    <row r="2584" spans="25:28" x14ac:dyDescent="0.2">
      <c r="Y2584" s="234"/>
      <c r="AA2584" s="234"/>
      <c r="AB2584" s="234"/>
    </row>
    <row r="2585" spans="25:28" x14ac:dyDescent="0.2">
      <c r="Y2585" s="234"/>
      <c r="AA2585" s="234"/>
      <c r="AB2585" s="234"/>
    </row>
    <row r="2586" spans="25:28" x14ac:dyDescent="0.2">
      <c r="Y2586" s="234"/>
      <c r="AA2586" s="234"/>
      <c r="AB2586" s="234"/>
    </row>
    <row r="2587" spans="25:28" x14ac:dyDescent="0.2">
      <c r="Y2587" s="234"/>
      <c r="AA2587" s="234"/>
      <c r="AB2587" s="234"/>
    </row>
    <row r="2588" spans="25:28" x14ac:dyDescent="0.2">
      <c r="Y2588" s="234"/>
      <c r="AA2588" s="234"/>
      <c r="AB2588" s="234"/>
    </row>
    <row r="2589" spans="25:28" x14ac:dyDescent="0.2">
      <c r="Y2589" s="234"/>
      <c r="AA2589" s="234"/>
      <c r="AB2589" s="234"/>
    </row>
    <row r="2590" spans="25:28" x14ac:dyDescent="0.2">
      <c r="Y2590" s="234"/>
      <c r="AA2590" s="234"/>
      <c r="AB2590" s="234"/>
    </row>
    <row r="2591" spans="25:28" x14ac:dyDescent="0.2">
      <c r="Y2591" s="234"/>
      <c r="AA2591" s="234"/>
      <c r="AB2591" s="234"/>
    </row>
    <row r="2592" spans="25:28" x14ac:dyDescent="0.2">
      <c r="Y2592" s="234"/>
      <c r="AA2592" s="234"/>
      <c r="AB2592" s="234"/>
    </row>
    <row r="2593" spans="25:28" x14ac:dyDescent="0.2">
      <c r="Y2593" s="234"/>
      <c r="AA2593" s="234"/>
      <c r="AB2593" s="234"/>
    </row>
    <row r="2594" spans="25:28" x14ac:dyDescent="0.2">
      <c r="Y2594" s="234"/>
      <c r="AA2594" s="234"/>
      <c r="AB2594" s="234"/>
    </row>
    <row r="2595" spans="25:28" x14ac:dyDescent="0.2">
      <c r="Y2595" s="234"/>
      <c r="AA2595" s="234"/>
      <c r="AB2595" s="234"/>
    </row>
    <row r="2596" spans="25:28" x14ac:dyDescent="0.2">
      <c r="Y2596" s="234"/>
      <c r="AA2596" s="234"/>
      <c r="AB2596" s="234"/>
    </row>
    <row r="2597" spans="25:28" x14ac:dyDescent="0.2">
      <c r="Y2597" s="234"/>
      <c r="AA2597" s="234"/>
      <c r="AB2597" s="234"/>
    </row>
    <row r="2598" spans="25:28" x14ac:dyDescent="0.2">
      <c r="Y2598" s="234"/>
      <c r="AA2598" s="234"/>
      <c r="AB2598" s="234"/>
    </row>
    <row r="2599" spans="25:28" x14ac:dyDescent="0.2">
      <c r="Y2599" s="234"/>
      <c r="AA2599" s="234"/>
      <c r="AB2599" s="234"/>
    </row>
    <row r="2600" spans="25:28" x14ac:dyDescent="0.2">
      <c r="Y2600" s="234"/>
      <c r="AA2600" s="234"/>
      <c r="AB2600" s="234"/>
    </row>
    <row r="2601" spans="25:28" x14ac:dyDescent="0.2">
      <c r="Y2601" s="234"/>
      <c r="AA2601" s="234"/>
      <c r="AB2601" s="234"/>
    </row>
    <row r="2602" spans="25:28" x14ac:dyDescent="0.2">
      <c r="Y2602" s="234"/>
      <c r="AA2602" s="234"/>
      <c r="AB2602" s="234"/>
    </row>
    <row r="2603" spans="25:28" x14ac:dyDescent="0.2">
      <c r="Y2603" s="234"/>
      <c r="AA2603" s="234"/>
      <c r="AB2603" s="234"/>
    </row>
    <row r="2604" spans="25:28" x14ac:dyDescent="0.2">
      <c r="Y2604" s="234"/>
      <c r="AA2604" s="234"/>
      <c r="AB2604" s="234"/>
    </row>
    <row r="2605" spans="25:28" x14ac:dyDescent="0.2">
      <c r="Y2605" s="234"/>
      <c r="AA2605" s="234"/>
      <c r="AB2605" s="234"/>
    </row>
    <row r="2606" spans="25:28" x14ac:dyDescent="0.2">
      <c r="Y2606" s="234"/>
      <c r="AA2606" s="234"/>
      <c r="AB2606" s="234"/>
    </row>
    <row r="2607" spans="25:28" x14ac:dyDescent="0.2">
      <c r="Y2607" s="234"/>
      <c r="AA2607" s="234"/>
      <c r="AB2607" s="234"/>
    </row>
    <row r="2608" spans="25:28" x14ac:dyDescent="0.2">
      <c r="Y2608" s="234"/>
      <c r="AA2608" s="234"/>
      <c r="AB2608" s="234"/>
    </row>
    <row r="2609" spans="25:28" x14ac:dyDescent="0.2">
      <c r="Y2609" s="234"/>
      <c r="AA2609" s="234"/>
      <c r="AB2609" s="234"/>
    </row>
    <row r="2610" spans="25:28" x14ac:dyDescent="0.2">
      <c r="Y2610" s="234"/>
      <c r="AA2610" s="234"/>
      <c r="AB2610" s="234"/>
    </row>
    <row r="2611" spans="25:28" x14ac:dyDescent="0.2">
      <c r="Y2611" s="234"/>
      <c r="AA2611" s="234"/>
      <c r="AB2611" s="234"/>
    </row>
    <row r="2612" spans="25:28" x14ac:dyDescent="0.2">
      <c r="Y2612" s="234"/>
      <c r="AA2612" s="234"/>
      <c r="AB2612" s="234"/>
    </row>
    <row r="2613" spans="25:28" x14ac:dyDescent="0.2">
      <c r="Y2613" s="234"/>
      <c r="AA2613" s="234"/>
      <c r="AB2613" s="234"/>
    </row>
    <row r="2614" spans="25:28" x14ac:dyDescent="0.2">
      <c r="Y2614" s="234"/>
      <c r="AA2614" s="234"/>
      <c r="AB2614" s="234"/>
    </row>
    <row r="2615" spans="25:28" x14ac:dyDescent="0.2">
      <c r="Y2615" s="234"/>
      <c r="AA2615" s="234"/>
      <c r="AB2615" s="234"/>
    </row>
    <row r="2616" spans="25:28" x14ac:dyDescent="0.2">
      <c r="Y2616" s="234"/>
      <c r="AA2616" s="234"/>
      <c r="AB2616" s="234"/>
    </row>
    <row r="2617" spans="25:28" x14ac:dyDescent="0.2">
      <c r="Y2617" s="234"/>
      <c r="AA2617" s="234"/>
      <c r="AB2617" s="234"/>
    </row>
    <row r="2618" spans="25:28" x14ac:dyDescent="0.2">
      <c r="Y2618" s="234"/>
      <c r="AA2618" s="234"/>
      <c r="AB2618" s="234"/>
    </row>
    <row r="2619" spans="25:28" x14ac:dyDescent="0.2">
      <c r="Y2619" s="234"/>
      <c r="AA2619" s="234"/>
      <c r="AB2619" s="234"/>
    </row>
    <row r="2620" spans="25:28" x14ac:dyDescent="0.2">
      <c r="Y2620" s="234"/>
      <c r="AA2620" s="234"/>
      <c r="AB2620" s="234"/>
    </row>
    <row r="2621" spans="25:28" x14ac:dyDescent="0.2">
      <c r="Y2621" s="234"/>
      <c r="AA2621" s="234"/>
      <c r="AB2621" s="234"/>
    </row>
    <row r="2622" spans="25:28" x14ac:dyDescent="0.2">
      <c r="Y2622" s="234"/>
      <c r="AA2622" s="234"/>
      <c r="AB2622" s="234"/>
    </row>
    <row r="2623" spans="25:28" x14ac:dyDescent="0.2">
      <c r="Y2623" s="234"/>
      <c r="AA2623" s="234"/>
      <c r="AB2623" s="234"/>
    </row>
    <row r="2624" spans="25:28" x14ac:dyDescent="0.2">
      <c r="Y2624" s="234"/>
      <c r="AA2624" s="234"/>
      <c r="AB2624" s="234"/>
    </row>
    <row r="2625" spans="25:28" x14ac:dyDescent="0.2">
      <c r="Y2625" s="234"/>
      <c r="AA2625" s="234"/>
      <c r="AB2625" s="234"/>
    </row>
    <row r="2626" spans="25:28" x14ac:dyDescent="0.2">
      <c r="Y2626" s="234"/>
      <c r="AA2626" s="234"/>
      <c r="AB2626" s="234"/>
    </row>
    <row r="2627" spans="25:28" x14ac:dyDescent="0.2">
      <c r="Y2627" s="234"/>
      <c r="AA2627" s="234"/>
      <c r="AB2627" s="234"/>
    </row>
    <row r="2628" spans="25:28" x14ac:dyDescent="0.2">
      <c r="Y2628" s="234"/>
      <c r="AA2628" s="234"/>
      <c r="AB2628" s="234"/>
    </row>
    <row r="2629" spans="25:28" x14ac:dyDescent="0.2">
      <c r="Y2629" s="234"/>
      <c r="AA2629" s="234"/>
      <c r="AB2629" s="234"/>
    </row>
    <row r="2630" spans="25:28" x14ac:dyDescent="0.2">
      <c r="Y2630" s="234"/>
      <c r="AA2630" s="234"/>
      <c r="AB2630" s="234"/>
    </row>
    <row r="2631" spans="25:28" x14ac:dyDescent="0.2">
      <c r="Y2631" s="234"/>
      <c r="AA2631" s="234"/>
      <c r="AB2631" s="234"/>
    </row>
    <row r="2632" spans="25:28" x14ac:dyDescent="0.2">
      <c r="Y2632" s="234"/>
      <c r="AA2632" s="234"/>
      <c r="AB2632" s="234"/>
    </row>
    <row r="2633" spans="25:28" x14ac:dyDescent="0.2">
      <c r="Y2633" s="234"/>
      <c r="AA2633" s="234"/>
      <c r="AB2633" s="234"/>
    </row>
    <row r="2634" spans="25:28" x14ac:dyDescent="0.2">
      <c r="Y2634" s="234"/>
      <c r="AA2634" s="234"/>
      <c r="AB2634" s="234"/>
    </row>
    <row r="2635" spans="25:28" x14ac:dyDescent="0.2">
      <c r="Y2635" s="234"/>
      <c r="AA2635" s="234"/>
      <c r="AB2635" s="234"/>
    </row>
    <row r="2636" spans="25:28" x14ac:dyDescent="0.2">
      <c r="Y2636" s="234"/>
      <c r="AA2636" s="234"/>
      <c r="AB2636" s="234"/>
    </row>
    <row r="2637" spans="25:28" x14ac:dyDescent="0.2">
      <c r="Y2637" s="234"/>
      <c r="AA2637" s="234"/>
      <c r="AB2637" s="234"/>
    </row>
    <row r="2638" spans="25:28" x14ac:dyDescent="0.2">
      <c r="Y2638" s="234"/>
      <c r="AA2638" s="234"/>
      <c r="AB2638" s="234"/>
    </row>
    <row r="2639" spans="25:28" x14ac:dyDescent="0.2">
      <c r="Y2639" s="234"/>
      <c r="AA2639" s="234"/>
      <c r="AB2639" s="234"/>
    </row>
    <row r="2640" spans="25:28" x14ac:dyDescent="0.2">
      <c r="Y2640" s="234"/>
      <c r="AA2640" s="234"/>
      <c r="AB2640" s="234"/>
    </row>
    <row r="2641" spans="25:28" x14ac:dyDescent="0.2">
      <c r="Y2641" s="234"/>
      <c r="AA2641" s="234"/>
      <c r="AB2641" s="234"/>
    </row>
    <row r="2642" spans="25:28" x14ac:dyDescent="0.2">
      <c r="Y2642" s="234"/>
      <c r="AA2642" s="234"/>
      <c r="AB2642" s="234"/>
    </row>
    <row r="2643" spans="25:28" x14ac:dyDescent="0.2">
      <c r="Y2643" s="234"/>
      <c r="AA2643" s="234"/>
      <c r="AB2643" s="234"/>
    </row>
    <row r="2644" spans="25:28" x14ac:dyDescent="0.2">
      <c r="Y2644" s="234"/>
      <c r="AA2644" s="234"/>
      <c r="AB2644" s="234"/>
    </row>
    <row r="2645" spans="25:28" x14ac:dyDescent="0.2">
      <c r="Y2645" s="234"/>
      <c r="AA2645" s="234"/>
      <c r="AB2645" s="234"/>
    </row>
    <row r="2646" spans="25:28" x14ac:dyDescent="0.2">
      <c r="Y2646" s="234"/>
      <c r="AA2646" s="234"/>
      <c r="AB2646" s="234"/>
    </row>
    <row r="2647" spans="25:28" x14ac:dyDescent="0.2">
      <c r="Y2647" s="234"/>
      <c r="AA2647" s="234"/>
      <c r="AB2647" s="234"/>
    </row>
    <row r="2648" spans="25:28" x14ac:dyDescent="0.2">
      <c r="Y2648" s="234"/>
      <c r="AA2648" s="234"/>
      <c r="AB2648" s="234"/>
    </row>
    <row r="2649" spans="25:28" x14ac:dyDescent="0.2">
      <c r="Y2649" s="234"/>
      <c r="AA2649" s="234"/>
      <c r="AB2649" s="234"/>
    </row>
    <row r="2650" spans="25:28" x14ac:dyDescent="0.2">
      <c r="Y2650" s="234"/>
      <c r="AA2650" s="234"/>
      <c r="AB2650" s="234"/>
    </row>
    <row r="2651" spans="25:28" x14ac:dyDescent="0.2">
      <c r="Y2651" s="234"/>
      <c r="AA2651" s="234"/>
      <c r="AB2651" s="234"/>
    </row>
    <row r="2652" spans="25:28" x14ac:dyDescent="0.2">
      <c r="Y2652" s="234"/>
      <c r="AA2652" s="234"/>
      <c r="AB2652" s="234"/>
    </row>
    <row r="2653" spans="25:28" x14ac:dyDescent="0.2">
      <c r="Y2653" s="234"/>
      <c r="AA2653" s="234"/>
      <c r="AB2653" s="234"/>
    </row>
    <row r="2654" spans="25:28" x14ac:dyDescent="0.2">
      <c r="Y2654" s="234"/>
      <c r="AA2654" s="234"/>
      <c r="AB2654" s="234"/>
    </row>
    <row r="2655" spans="25:28" x14ac:dyDescent="0.2">
      <c r="Y2655" s="234"/>
      <c r="AA2655" s="234"/>
      <c r="AB2655" s="234"/>
    </row>
    <row r="2656" spans="25:28" x14ac:dyDescent="0.2">
      <c r="Y2656" s="234"/>
      <c r="AA2656" s="234"/>
      <c r="AB2656" s="234"/>
    </row>
    <row r="2657" spans="25:28" x14ac:dyDescent="0.2">
      <c r="Y2657" s="234"/>
      <c r="AA2657" s="234"/>
      <c r="AB2657" s="234"/>
    </row>
    <row r="2658" spans="25:28" x14ac:dyDescent="0.2">
      <c r="Y2658" s="234"/>
      <c r="AA2658" s="234"/>
      <c r="AB2658" s="234"/>
    </row>
    <row r="2659" spans="25:28" x14ac:dyDescent="0.2">
      <c r="Y2659" s="234"/>
      <c r="AA2659" s="234"/>
      <c r="AB2659" s="234"/>
    </row>
    <row r="2660" spans="25:28" x14ac:dyDescent="0.2">
      <c r="Y2660" s="234"/>
      <c r="AA2660" s="234"/>
      <c r="AB2660" s="234"/>
    </row>
    <row r="2661" spans="25:28" x14ac:dyDescent="0.2">
      <c r="Y2661" s="234"/>
      <c r="AA2661" s="234"/>
      <c r="AB2661" s="234"/>
    </row>
    <row r="2662" spans="25:28" x14ac:dyDescent="0.2">
      <c r="Y2662" s="234"/>
      <c r="AA2662" s="234"/>
      <c r="AB2662" s="234"/>
    </row>
    <row r="2663" spans="25:28" x14ac:dyDescent="0.2">
      <c r="Y2663" s="234"/>
      <c r="AA2663" s="234"/>
      <c r="AB2663" s="234"/>
    </row>
    <row r="2664" spans="25:28" x14ac:dyDescent="0.2">
      <c r="Y2664" s="234"/>
      <c r="AA2664" s="234"/>
      <c r="AB2664" s="234"/>
    </row>
    <row r="2665" spans="25:28" x14ac:dyDescent="0.2">
      <c r="Y2665" s="234"/>
      <c r="AA2665" s="234"/>
      <c r="AB2665" s="234"/>
    </row>
    <row r="2666" spans="25:28" x14ac:dyDescent="0.2">
      <c r="Y2666" s="234"/>
      <c r="AA2666" s="234"/>
      <c r="AB2666" s="234"/>
    </row>
    <row r="2667" spans="25:28" x14ac:dyDescent="0.2">
      <c r="Y2667" s="234"/>
      <c r="AA2667" s="234"/>
      <c r="AB2667" s="234"/>
    </row>
    <row r="2668" spans="25:28" x14ac:dyDescent="0.2">
      <c r="Y2668" s="234"/>
      <c r="AA2668" s="234"/>
      <c r="AB2668" s="234"/>
    </row>
    <row r="2669" spans="25:28" x14ac:dyDescent="0.2">
      <c r="Y2669" s="234"/>
      <c r="AA2669" s="234"/>
      <c r="AB2669" s="234"/>
    </row>
    <row r="2670" spans="25:28" x14ac:dyDescent="0.2">
      <c r="Y2670" s="234"/>
      <c r="AA2670" s="234"/>
      <c r="AB2670" s="234"/>
    </row>
    <row r="2671" spans="25:28" x14ac:dyDescent="0.2">
      <c r="Y2671" s="234"/>
      <c r="AA2671" s="234"/>
      <c r="AB2671" s="234"/>
    </row>
    <row r="2672" spans="25:28" x14ac:dyDescent="0.2">
      <c r="Y2672" s="234"/>
      <c r="AA2672" s="234"/>
      <c r="AB2672" s="234"/>
    </row>
    <row r="2673" spans="25:28" x14ac:dyDescent="0.2">
      <c r="Y2673" s="234"/>
      <c r="AA2673" s="234"/>
      <c r="AB2673" s="234"/>
    </row>
    <row r="2674" spans="25:28" x14ac:dyDescent="0.2">
      <c r="Y2674" s="234"/>
      <c r="AA2674" s="234"/>
      <c r="AB2674" s="234"/>
    </row>
    <row r="2675" spans="25:28" x14ac:dyDescent="0.2">
      <c r="Y2675" s="234"/>
      <c r="AA2675" s="234"/>
      <c r="AB2675" s="234"/>
    </row>
    <row r="2676" spans="25:28" x14ac:dyDescent="0.2">
      <c r="Y2676" s="234"/>
      <c r="AA2676" s="234"/>
      <c r="AB2676" s="234"/>
    </row>
    <row r="2677" spans="25:28" x14ac:dyDescent="0.2">
      <c r="Y2677" s="234"/>
      <c r="AA2677" s="234"/>
      <c r="AB2677" s="234"/>
    </row>
    <row r="2678" spans="25:28" x14ac:dyDescent="0.2">
      <c r="Y2678" s="234"/>
      <c r="AA2678" s="234"/>
      <c r="AB2678" s="234"/>
    </row>
    <row r="2679" spans="25:28" x14ac:dyDescent="0.2">
      <c r="Y2679" s="234"/>
      <c r="AA2679" s="234"/>
      <c r="AB2679" s="234"/>
    </row>
    <row r="2680" spans="25:28" x14ac:dyDescent="0.2">
      <c r="Y2680" s="234"/>
      <c r="AA2680" s="234"/>
      <c r="AB2680" s="234"/>
    </row>
    <row r="2681" spans="25:28" x14ac:dyDescent="0.2">
      <c r="Y2681" s="234"/>
      <c r="AA2681" s="234"/>
      <c r="AB2681" s="234"/>
    </row>
    <row r="2682" spans="25:28" x14ac:dyDescent="0.2">
      <c r="Y2682" s="234"/>
      <c r="AA2682" s="234"/>
      <c r="AB2682" s="234"/>
    </row>
    <row r="2683" spans="25:28" x14ac:dyDescent="0.2">
      <c r="Y2683" s="234"/>
      <c r="AA2683" s="234"/>
      <c r="AB2683" s="234"/>
    </row>
    <row r="2684" spans="25:28" x14ac:dyDescent="0.2">
      <c r="Y2684" s="234"/>
      <c r="AA2684" s="234"/>
      <c r="AB2684" s="234"/>
    </row>
    <row r="2685" spans="25:28" x14ac:dyDescent="0.2">
      <c r="Y2685" s="234"/>
      <c r="AA2685" s="234"/>
      <c r="AB2685" s="234"/>
    </row>
    <row r="2686" spans="25:28" x14ac:dyDescent="0.2">
      <c r="Y2686" s="234"/>
      <c r="AA2686" s="234"/>
      <c r="AB2686" s="234"/>
    </row>
    <row r="2687" spans="25:28" x14ac:dyDescent="0.2">
      <c r="Y2687" s="234"/>
      <c r="AA2687" s="234"/>
      <c r="AB2687" s="234"/>
    </row>
    <row r="2688" spans="25:28" x14ac:dyDescent="0.2">
      <c r="Y2688" s="234"/>
      <c r="AA2688" s="234"/>
      <c r="AB2688" s="234"/>
    </row>
    <row r="2689" spans="25:28" x14ac:dyDescent="0.2">
      <c r="Y2689" s="234"/>
      <c r="AA2689" s="234"/>
      <c r="AB2689" s="234"/>
    </row>
    <row r="2690" spans="25:28" x14ac:dyDescent="0.2">
      <c r="Y2690" s="234"/>
      <c r="AA2690" s="234"/>
      <c r="AB2690" s="234"/>
    </row>
    <row r="2691" spans="25:28" x14ac:dyDescent="0.2">
      <c r="Y2691" s="234"/>
      <c r="AA2691" s="234"/>
      <c r="AB2691" s="234"/>
    </row>
    <row r="2692" spans="25:28" x14ac:dyDescent="0.2">
      <c r="Y2692" s="234"/>
      <c r="AA2692" s="234"/>
      <c r="AB2692" s="234"/>
    </row>
    <row r="2693" spans="25:28" x14ac:dyDescent="0.2">
      <c r="Y2693" s="234"/>
      <c r="AA2693" s="234"/>
      <c r="AB2693" s="234"/>
    </row>
    <row r="2694" spans="25:28" x14ac:dyDescent="0.2">
      <c r="Y2694" s="234"/>
      <c r="AA2694" s="234"/>
      <c r="AB2694" s="234"/>
    </row>
    <row r="2695" spans="25:28" x14ac:dyDescent="0.2">
      <c r="Y2695" s="234"/>
      <c r="AA2695" s="234"/>
      <c r="AB2695" s="234"/>
    </row>
    <row r="2696" spans="25:28" x14ac:dyDescent="0.2">
      <c r="Y2696" s="234"/>
      <c r="AA2696" s="234"/>
      <c r="AB2696" s="234"/>
    </row>
    <row r="2697" spans="25:28" x14ac:dyDescent="0.2">
      <c r="Y2697" s="234"/>
      <c r="AA2697" s="234"/>
      <c r="AB2697" s="234"/>
    </row>
    <row r="2698" spans="25:28" x14ac:dyDescent="0.2">
      <c r="Y2698" s="234"/>
      <c r="AA2698" s="234"/>
      <c r="AB2698" s="234"/>
    </row>
    <row r="2699" spans="25:28" x14ac:dyDescent="0.2">
      <c r="Y2699" s="234"/>
      <c r="AA2699" s="234"/>
      <c r="AB2699" s="234"/>
    </row>
    <row r="2700" spans="25:28" x14ac:dyDescent="0.2">
      <c r="Y2700" s="234"/>
      <c r="AA2700" s="234"/>
      <c r="AB2700" s="234"/>
    </row>
    <row r="2701" spans="25:28" x14ac:dyDescent="0.2">
      <c r="Y2701" s="234"/>
      <c r="AA2701" s="234"/>
      <c r="AB2701" s="234"/>
    </row>
    <row r="2702" spans="25:28" x14ac:dyDescent="0.2">
      <c r="Y2702" s="234"/>
      <c r="AA2702" s="234"/>
      <c r="AB2702" s="234"/>
    </row>
    <row r="2703" spans="25:28" x14ac:dyDescent="0.2">
      <c r="Y2703" s="234"/>
      <c r="AA2703" s="234"/>
      <c r="AB2703" s="234"/>
    </row>
    <row r="2704" spans="25:28" x14ac:dyDescent="0.2">
      <c r="Y2704" s="234"/>
      <c r="AA2704" s="234"/>
      <c r="AB2704" s="234"/>
    </row>
    <row r="2705" spans="25:28" x14ac:dyDescent="0.2">
      <c r="Y2705" s="234"/>
      <c r="AA2705" s="234"/>
      <c r="AB2705" s="234"/>
    </row>
    <row r="2706" spans="25:28" x14ac:dyDescent="0.2">
      <c r="Y2706" s="234"/>
      <c r="AA2706" s="234"/>
      <c r="AB2706" s="234"/>
    </row>
    <row r="2707" spans="25:28" x14ac:dyDescent="0.2">
      <c r="Y2707" s="234"/>
      <c r="AA2707" s="234"/>
      <c r="AB2707" s="234"/>
    </row>
    <row r="2708" spans="25:28" x14ac:dyDescent="0.2">
      <c r="Y2708" s="234"/>
      <c r="AA2708" s="234"/>
      <c r="AB2708" s="234"/>
    </row>
    <row r="2709" spans="25:28" x14ac:dyDescent="0.2">
      <c r="Y2709" s="234"/>
      <c r="AA2709" s="234"/>
      <c r="AB2709" s="234"/>
    </row>
    <row r="2710" spans="25:28" x14ac:dyDescent="0.2">
      <c r="Y2710" s="234"/>
      <c r="AA2710" s="234"/>
      <c r="AB2710" s="234"/>
    </row>
    <row r="2711" spans="25:28" x14ac:dyDescent="0.2">
      <c r="Y2711" s="234"/>
      <c r="AA2711" s="234"/>
      <c r="AB2711" s="234"/>
    </row>
    <row r="2712" spans="25:28" x14ac:dyDescent="0.2">
      <c r="Y2712" s="234"/>
      <c r="AA2712" s="234"/>
      <c r="AB2712" s="234"/>
    </row>
    <row r="2713" spans="25:28" x14ac:dyDescent="0.2">
      <c r="Y2713" s="234"/>
      <c r="AA2713" s="234"/>
      <c r="AB2713" s="234"/>
    </row>
    <row r="2714" spans="25:28" x14ac:dyDescent="0.2">
      <c r="Y2714" s="234"/>
      <c r="AA2714" s="234"/>
      <c r="AB2714" s="234"/>
    </row>
    <row r="2715" spans="25:28" x14ac:dyDescent="0.2">
      <c r="Y2715" s="234"/>
      <c r="AA2715" s="234"/>
      <c r="AB2715" s="234"/>
    </row>
    <row r="2716" spans="25:28" x14ac:dyDescent="0.2">
      <c r="Y2716" s="234"/>
      <c r="AA2716" s="234"/>
      <c r="AB2716" s="234"/>
    </row>
    <row r="2717" spans="25:28" x14ac:dyDescent="0.2">
      <c r="Y2717" s="234"/>
      <c r="AA2717" s="234"/>
      <c r="AB2717" s="234"/>
    </row>
    <row r="2718" spans="25:28" x14ac:dyDescent="0.2">
      <c r="Y2718" s="234"/>
      <c r="AA2718" s="234"/>
      <c r="AB2718" s="234"/>
    </row>
    <row r="2719" spans="25:28" x14ac:dyDescent="0.2">
      <c r="Y2719" s="234"/>
      <c r="AA2719" s="234"/>
      <c r="AB2719" s="234"/>
    </row>
    <row r="2720" spans="25:28" x14ac:dyDescent="0.2">
      <c r="Y2720" s="234"/>
      <c r="AA2720" s="234"/>
      <c r="AB2720" s="234"/>
    </row>
    <row r="2721" spans="25:28" x14ac:dyDescent="0.2">
      <c r="Y2721" s="234"/>
      <c r="AA2721" s="234"/>
      <c r="AB2721" s="234"/>
    </row>
    <row r="2722" spans="25:28" x14ac:dyDescent="0.2">
      <c r="Y2722" s="234"/>
      <c r="AA2722" s="234"/>
      <c r="AB2722" s="234"/>
    </row>
    <row r="2723" spans="25:28" x14ac:dyDescent="0.2">
      <c r="Y2723" s="234"/>
      <c r="AA2723" s="234"/>
      <c r="AB2723" s="234"/>
    </row>
    <row r="2724" spans="25:28" x14ac:dyDescent="0.2">
      <c r="Y2724" s="234"/>
      <c r="AA2724" s="234"/>
      <c r="AB2724" s="234"/>
    </row>
    <row r="2725" spans="25:28" x14ac:dyDescent="0.2">
      <c r="Y2725" s="234"/>
      <c r="AA2725" s="234"/>
      <c r="AB2725" s="234"/>
    </row>
    <row r="2726" spans="25:28" x14ac:dyDescent="0.2">
      <c r="Y2726" s="234"/>
      <c r="AA2726" s="234"/>
      <c r="AB2726" s="234"/>
    </row>
    <row r="2727" spans="25:28" x14ac:dyDescent="0.2">
      <c r="Y2727" s="234"/>
      <c r="AA2727" s="234"/>
      <c r="AB2727" s="234"/>
    </row>
    <row r="2728" spans="25:28" x14ac:dyDescent="0.2">
      <c r="Y2728" s="234"/>
      <c r="AA2728" s="234"/>
      <c r="AB2728" s="234"/>
    </row>
    <row r="2729" spans="25:28" x14ac:dyDescent="0.2">
      <c r="Y2729" s="234"/>
      <c r="AA2729" s="234"/>
      <c r="AB2729" s="234"/>
    </row>
    <row r="2730" spans="25:28" x14ac:dyDescent="0.2">
      <c r="Y2730" s="234"/>
      <c r="AA2730" s="234"/>
      <c r="AB2730" s="234"/>
    </row>
    <row r="2731" spans="25:28" x14ac:dyDescent="0.2">
      <c r="Y2731" s="234"/>
      <c r="AA2731" s="234"/>
      <c r="AB2731" s="234"/>
    </row>
    <row r="2732" spans="25:28" x14ac:dyDescent="0.2">
      <c r="Y2732" s="234"/>
      <c r="AA2732" s="234"/>
      <c r="AB2732" s="234"/>
    </row>
    <row r="2733" spans="25:28" x14ac:dyDescent="0.2">
      <c r="Y2733" s="234"/>
      <c r="AA2733" s="234"/>
      <c r="AB2733" s="234"/>
    </row>
    <row r="2734" spans="25:28" x14ac:dyDescent="0.2">
      <c r="Y2734" s="234"/>
      <c r="AA2734" s="234"/>
      <c r="AB2734" s="234"/>
    </row>
    <row r="2735" spans="25:28" x14ac:dyDescent="0.2">
      <c r="Y2735" s="234"/>
      <c r="AA2735" s="234"/>
      <c r="AB2735" s="234"/>
    </row>
    <row r="2736" spans="25:28" x14ac:dyDescent="0.2">
      <c r="Y2736" s="234"/>
      <c r="AA2736" s="234"/>
      <c r="AB2736" s="234"/>
    </row>
    <row r="2737" spans="25:28" x14ac:dyDescent="0.2">
      <c r="Y2737" s="234"/>
      <c r="AA2737" s="234"/>
      <c r="AB2737" s="234"/>
    </row>
    <row r="2738" spans="25:28" x14ac:dyDescent="0.2">
      <c r="Y2738" s="234"/>
      <c r="AA2738" s="234"/>
      <c r="AB2738" s="234"/>
    </row>
    <row r="2739" spans="25:28" x14ac:dyDescent="0.2">
      <c r="Y2739" s="234"/>
      <c r="AA2739" s="234"/>
      <c r="AB2739" s="234"/>
    </row>
    <row r="2740" spans="25:28" x14ac:dyDescent="0.2">
      <c r="Y2740" s="234"/>
      <c r="AA2740" s="234"/>
      <c r="AB2740" s="234"/>
    </row>
    <row r="2741" spans="25:28" x14ac:dyDescent="0.2">
      <c r="Y2741" s="234"/>
      <c r="AA2741" s="234"/>
      <c r="AB2741" s="234"/>
    </row>
    <row r="2742" spans="25:28" x14ac:dyDescent="0.2">
      <c r="Y2742" s="234"/>
      <c r="AA2742" s="234"/>
      <c r="AB2742" s="234"/>
    </row>
    <row r="2743" spans="25:28" x14ac:dyDescent="0.2">
      <c r="Y2743" s="234"/>
      <c r="AA2743" s="234"/>
      <c r="AB2743" s="234"/>
    </row>
    <row r="2744" spans="25:28" x14ac:dyDescent="0.2">
      <c r="Y2744" s="234"/>
      <c r="AA2744" s="234"/>
      <c r="AB2744" s="234"/>
    </row>
    <row r="2745" spans="25:28" x14ac:dyDescent="0.2">
      <c r="Y2745" s="234"/>
      <c r="AA2745" s="234"/>
      <c r="AB2745" s="234"/>
    </row>
    <row r="2746" spans="25:28" x14ac:dyDescent="0.2">
      <c r="Y2746" s="234"/>
      <c r="AA2746" s="234"/>
      <c r="AB2746" s="234"/>
    </row>
    <row r="2747" spans="25:28" x14ac:dyDescent="0.2">
      <c r="Y2747" s="234"/>
      <c r="AA2747" s="234"/>
      <c r="AB2747" s="234"/>
    </row>
    <row r="2748" spans="25:28" x14ac:dyDescent="0.2">
      <c r="Y2748" s="234"/>
      <c r="AA2748" s="234"/>
      <c r="AB2748" s="234"/>
    </row>
    <row r="2749" spans="25:28" x14ac:dyDescent="0.2">
      <c r="Y2749" s="234"/>
      <c r="AA2749" s="234"/>
      <c r="AB2749" s="234"/>
    </row>
    <row r="2750" spans="25:28" x14ac:dyDescent="0.2">
      <c r="Y2750" s="234"/>
      <c r="AA2750" s="234"/>
      <c r="AB2750" s="234"/>
    </row>
    <row r="2751" spans="25:28" x14ac:dyDescent="0.2">
      <c r="Y2751" s="234"/>
      <c r="AA2751" s="234"/>
      <c r="AB2751" s="234"/>
    </row>
    <row r="2752" spans="25:28" x14ac:dyDescent="0.2">
      <c r="Y2752" s="234"/>
      <c r="AA2752" s="234"/>
      <c r="AB2752" s="234"/>
    </row>
    <row r="2753" spans="25:28" x14ac:dyDescent="0.2">
      <c r="Y2753" s="234"/>
      <c r="AA2753" s="234"/>
      <c r="AB2753" s="234"/>
    </row>
    <row r="2754" spans="25:28" x14ac:dyDescent="0.2">
      <c r="Y2754" s="234"/>
      <c r="AA2754" s="234"/>
      <c r="AB2754" s="234"/>
    </row>
    <row r="2755" spans="25:28" x14ac:dyDescent="0.2">
      <c r="Y2755" s="234"/>
      <c r="AA2755" s="234"/>
      <c r="AB2755" s="234"/>
    </row>
    <row r="2756" spans="25:28" x14ac:dyDescent="0.2">
      <c r="Y2756" s="234"/>
      <c r="AA2756" s="234"/>
      <c r="AB2756" s="234"/>
    </row>
    <row r="2757" spans="25:28" x14ac:dyDescent="0.2">
      <c r="Y2757" s="234"/>
      <c r="AA2757" s="234"/>
      <c r="AB2757" s="234"/>
    </row>
    <row r="2758" spans="25:28" x14ac:dyDescent="0.2">
      <c r="Y2758" s="234"/>
      <c r="AA2758" s="234"/>
      <c r="AB2758" s="234"/>
    </row>
    <row r="2759" spans="25:28" x14ac:dyDescent="0.2">
      <c r="Y2759" s="234"/>
      <c r="AA2759" s="234"/>
      <c r="AB2759" s="234"/>
    </row>
    <row r="2760" spans="25:28" x14ac:dyDescent="0.2">
      <c r="Y2760" s="234"/>
      <c r="AA2760" s="234"/>
      <c r="AB2760" s="234"/>
    </row>
    <row r="2761" spans="25:28" x14ac:dyDescent="0.2">
      <c r="Y2761" s="234"/>
      <c r="AA2761" s="234"/>
      <c r="AB2761" s="234"/>
    </row>
    <row r="2762" spans="25:28" x14ac:dyDescent="0.2">
      <c r="Y2762" s="234"/>
      <c r="AA2762" s="234"/>
      <c r="AB2762" s="234"/>
    </row>
    <row r="2763" spans="25:28" x14ac:dyDescent="0.2">
      <c r="Y2763" s="234"/>
      <c r="AA2763" s="234"/>
      <c r="AB2763" s="234"/>
    </row>
    <row r="2764" spans="25:28" x14ac:dyDescent="0.2">
      <c r="Y2764" s="234"/>
      <c r="AA2764" s="234"/>
      <c r="AB2764" s="234"/>
    </row>
    <row r="2765" spans="25:28" x14ac:dyDescent="0.2">
      <c r="Y2765" s="234"/>
      <c r="AA2765" s="234"/>
      <c r="AB2765" s="234"/>
    </row>
    <row r="2766" spans="25:28" x14ac:dyDescent="0.2">
      <c r="Y2766" s="234"/>
      <c r="AA2766" s="234"/>
      <c r="AB2766" s="234"/>
    </row>
    <row r="2767" spans="25:28" x14ac:dyDescent="0.2">
      <c r="Y2767" s="234"/>
      <c r="AA2767" s="234"/>
      <c r="AB2767" s="234"/>
    </row>
    <row r="2768" spans="25:28" x14ac:dyDescent="0.2">
      <c r="Y2768" s="234"/>
      <c r="AA2768" s="234"/>
      <c r="AB2768" s="234"/>
    </row>
    <row r="2769" spans="25:28" x14ac:dyDescent="0.2">
      <c r="Y2769" s="234"/>
      <c r="AA2769" s="234"/>
      <c r="AB2769" s="234"/>
    </row>
    <row r="2770" spans="25:28" x14ac:dyDescent="0.2">
      <c r="Y2770" s="234"/>
      <c r="AA2770" s="234"/>
      <c r="AB2770" s="234"/>
    </row>
    <row r="2771" spans="25:28" x14ac:dyDescent="0.2">
      <c r="Y2771" s="234"/>
      <c r="AA2771" s="234"/>
      <c r="AB2771" s="234"/>
    </row>
    <row r="2772" spans="25:28" x14ac:dyDescent="0.2">
      <c r="Y2772" s="234"/>
      <c r="AA2772" s="234"/>
      <c r="AB2772" s="234"/>
    </row>
    <row r="2773" spans="25:28" x14ac:dyDescent="0.2">
      <c r="Y2773" s="234"/>
      <c r="AA2773" s="234"/>
      <c r="AB2773" s="234"/>
    </row>
    <row r="2774" spans="25:28" x14ac:dyDescent="0.2">
      <c r="Y2774" s="234"/>
      <c r="AA2774" s="234"/>
      <c r="AB2774" s="234"/>
    </row>
    <row r="2775" spans="25:28" x14ac:dyDescent="0.2">
      <c r="Y2775" s="234"/>
      <c r="AA2775" s="234"/>
      <c r="AB2775" s="234"/>
    </row>
    <row r="2776" spans="25:28" x14ac:dyDescent="0.2">
      <c r="Y2776" s="234"/>
      <c r="AA2776" s="234"/>
      <c r="AB2776" s="234"/>
    </row>
    <row r="2777" spans="25:28" x14ac:dyDescent="0.2">
      <c r="Y2777" s="234"/>
      <c r="AA2777" s="234"/>
      <c r="AB2777" s="234"/>
    </row>
    <row r="2778" spans="25:28" x14ac:dyDescent="0.2">
      <c r="Y2778" s="234"/>
      <c r="AA2778" s="234"/>
      <c r="AB2778" s="234"/>
    </row>
    <row r="2779" spans="25:28" x14ac:dyDescent="0.2">
      <c r="Y2779" s="234"/>
      <c r="AA2779" s="234"/>
      <c r="AB2779" s="234"/>
    </row>
    <row r="2780" spans="25:28" x14ac:dyDescent="0.2">
      <c r="Y2780" s="234"/>
      <c r="AA2780" s="234"/>
      <c r="AB2780" s="234"/>
    </row>
    <row r="2781" spans="25:28" x14ac:dyDescent="0.2">
      <c r="Y2781" s="234"/>
      <c r="AA2781" s="234"/>
      <c r="AB2781" s="234"/>
    </row>
    <row r="2782" spans="25:28" x14ac:dyDescent="0.2">
      <c r="Y2782" s="234"/>
      <c r="AA2782" s="234"/>
      <c r="AB2782" s="234"/>
    </row>
    <row r="2783" spans="25:28" x14ac:dyDescent="0.2">
      <c r="Y2783" s="234"/>
      <c r="AA2783" s="234"/>
      <c r="AB2783" s="234"/>
    </row>
    <row r="2784" spans="25:28" x14ac:dyDescent="0.2">
      <c r="Y2784" s="234"/>
      <c r="AA2784" s="234"/>
      <c r="AB2784" s="234"/>
    </row>
    <row r="2785" spans="25:28" x14ac:dyDescent="0.2">
      <c r="Y2785" s="234"/>
      <c r="AA2785" s="234"/>
      <c r="AB2785" s="234"/>
    </row>
    <row r="2786" spans="25:28" x14ac:dyDescent="0.2">
      <c r="Y2786" s="234"/>
      <c r="AA2786" s="234"/>
      <c r="AB2786" s="234"/>
    </row>
    <row r="2787" spans="25:28" x14ac:dyDescent="0.2">
      <c r="Y2787" s="234"/>
      <c r="AA2787" s="234"/>
      <c r="AB2787" s="234"/>
    </row>
    <row r="2788" spans="25:28" x14ac:dyDescent="0.2">
      <c r="Y2788" s="234"/>
      <c r="AA2788" s="234"/>
      <c r="AB2788" s="234"/>
    </row>
    <row r="2789" spans="25:28" x14ac:dyDescent="0.2">
      <c r="Y2789" s="234"/>
      <c r="AA2789" s="234"/>
      <c r="AB2789" s="234"/>
    </row>
    <row r="2790" spans="25:28" x14ac:dyDescent="0.2">
      <c r="Y2790" s="234"/>
      <c r="AA2790" s="234"/>
      <c r="AB2790" s="234"/>
    </row>
    <row r="2791" spans="25:28" x14ac:dyDescent="0.2">
      <c r="Y2791" s="234"/>
      <c r="AA2791" s="234"/>
      <c r="AB2791" s="234"/>
    </row>
    <row r="2792" spans="25:28" x14ac:dyDescent="0.2">
      <c r="Y2792" s="234"/>
      <c r="AA2792" s="234"/>
      <c r="AB2792" s="234"/>
    </row>
    <row r="2793" spans="25:28" x14ac:dyDescent="0.2">
      <c r="Y2793" s="234"/>
      <c r="AA2793" s="234"/>
      <c r="AB2793" s="234"/>
    </row>
    <row r="2794" spans="25:28" x14ac:dyDescent="0.2">
      <c r="Y2794" s="234"/>
      <c r="AA2794" s="234"/>
      <c r="AB2794" s="234"/>
    </row>
    <row r="2795" spans="25:28" x14ac:dyDescent="0.2">
      <c r="Y2795" s="234"/>
      <c r="AA2795" s="234"/>
      <c r="AB2795" s="234"/>
    </row>
    <row r="2796" spans="25:28" x14ac:dyDescent="0.2">
      <c r="Y2796" s="234"/>
      <c r="AA2796" s="234"/>
      <c r="AB2796" s="234"/>
    </row>
    <row r="2797" spans="25:28" x14ac:dyDescent="0.2">
      <c r="Y2797" s="234"/>
      <c r="AA2797" s="234"/>
      <c r="AB2797" s="234"/>
    </row>
    <row r="2798" spans="25:28" x14ac:dyDescent="0.2">
      <c r="Y2798" s="234"/>
      <c r="AA2798" s="234"/>
      <c r="AB2798" s="234"/>
    </row>
    <row r="2799" spans="25:28" x14ac:dyDescent="0.2">
      <c r="Y2799" s="234"/>
      <c r="AA2799" s="234"/>
      <c r="AB2799" s="234"/>
    </row>
    <row r="2800" spans="25:28" x14ac:dyDescent="0.2">
      <c r="Y2800" s="234"/>
      <c r="AA2800" s="234"/>
      <c r="AB2800" s="234"/>
    </row>
    <row r="2801" spans="25:28" x14ac:dyDescent="0.2">
      <c r="Y2801" s="234"/>
      <c r="AA2801" s="234"/>
      <c r="AB2801" s="234"/>
    </row>
    <row r="2802" spans="25:28" x14ac:dyDescent="0.2">
      <c r="Y2802" s="234"/>
      <c r="AA2802" s="234"/>
      <c r="AB2802" s="234"/>
    </row>
    <row r="2803" spans="25:28" x14ac:dyDescent="0.2">
      <c r="Y2803" s="234"/>
      <c r="AA2803" s="234"/>
      <c r="AB2803" s="234"/>
    </row>
    <row r="2804" spans="25:28" x14ac:dyDescent="0.2">
      <c r="Y2804" s="234"/>
      <c r="AA2804" s="234"/>
      <c r="AB2804" s="234"/>
    </row>
    <row r="2805" spans="25:28" x14ac:dyDescent="0.2">
      <c r="Y2805" s="234"/>
      <c r="AA2805" s="234"/>
      <c r="AB2805" s="234"/>
    </row>
    <row r="2806" spans="25:28" x14ac:dyDescent="0.2">
      <c r="Y2806" s="234"/>
      <c r="AA2806" s="234"/>
      <c r="AB2806" s="234"/>
    </row>
    <row r="2807" spans="25:28" x14ac:dyDescent="0.2">
      <c r="Y2807" s="234"/>
      <c r="AA2807" s="234"/>
      <c r="AB2807" s="234"/>
    </row>
    <row r="2808" spans="25:28" x14ac:dyDescent="0.2">
      <c r="Y2808" s="234"/>
      <c r="AA2808" s="234"/>
      <c r="AB2808" s="234"/>
    </row>
    <row r="2809" spans="25:28" x14ac:dyDescent="0.2">
      <c r="Y2809" s="234"/>
      <c r="AA2809" s="234"/>
      <c r="AB2809" s="234"/>
    </row>
    <row r="2810" spans="25:28" x14ac:dyDescent="0.2">
      <c r="Y2810" s="234"/>
      <c r="AA2810" s="234"/>
      <c r="AB2810" s="234"/>
    </row>
    <row r="2811" spans="25:28" x14ac:dyDescent="0.2">
      <c r="Y2811" s="234"/>
      <c r="AA2811" s="234"/>
      <c r="AB2811" s="234"/>
    </row>
    <row r="2812" spans="25:28" x14ac:dyDescent="0.2">
      <c r="Y2812" s="234"/>
      <c r="AA2812" s="234"/>
      <c r="AB2812" s="234"/>
    </row>
    <row r="2813" spans="25:28" x14ac:dyDescent="0.2">
      <c r="Y2813" s="234"/>
      <c r="AA2813" s="234"/>
      <c r="AB2813" s="234"/>
    </row>
    <row r="2814" spans="25:28" x14ac:dyDescent="0.2">
      <c r="Y2814" s="234"/>
      <c r="AA2814" s="234"/>
      <c r="AB2814" s="234"/>
    </row>
    <row r="2815" spans="25:28" x14ac:dyDescent="0.2">
      <c r="Y2815" s="234"/>
      <c r="AA2815" s="234"/>
      <c r="AB2815" s="234"/>
    </row>
    <row r="2816" spans="25:28" x14ac:dyDescent="0.2">
      <c r="Y2816" s="234"/>
      <c r="AA2816" s="234"/>
      <c r="AB2816" s="234"/>
    </row>
    <row r="2817" spans="25:28" x14ac:dyDescent="0.2">
      <c r="Y2817" s="234"/>
      <c r="AA2817" s="234"/>
      <c r="AB2817" s="234"/>
    </row>
    <row r="2818" spans="25:28" x14ac:dyDescent="0.2">
      <c r="Y2818" s="234"/>
      <c r="AA2818" s="234"/>
      <c r="AB2818" s="234"/>
    </row>
    <row r="2819" spans="25:28" x14ac:dyDescent="0.2">
      <c r="Y2819" s="234"/>
      <c r="AA2819" s="234"/>
      <c r="AB2819" s="234"/>
    </row>
    <row r="2820" spans="25:28" x14ac:dyDescent="0.2">
      <c r="Y2820" s="234"/>
      <c r="AA2820" s="234"/>
      <c r="AB2820" s="234"/>
    </row>
    <row r="2821" spans="25:28" x14ac:dyDescent="0.2">
      <c r="Y2821" s="234"/>
      <c r="AA2821" s="234"/>
      <c r="AB2821" s="234"/>
    </row>
    <row r="2822" spans="25:28" x14ac:dyDescent="0.2">
      <c r="Y2822" s="234"/>
      <c r="AA2822" s="234"/>
      <c r="AB2822" s="234"/>
    </row>
    <row r="2823" spans="25:28" x14ac:dyDescent="0.2">
      <c r="Y2823" s="234"/>
      <c r="AA2823" s="234"/>
      <c r="AB2823" s="234"/>
    </row>
    <row r="2824" spans="25:28" x14ac:dyDescent="0.2">
      <c r="Y2824" s="234"/>
      <c r="AA2824" s="234"/>
      <c r="AB2824" s="234"/>
    </row>
    <row r="2825" spans="25:28" x14ac:dyDescent="0.2">
      <c r="Y2825" s="234"/>
      <c r="AA2825" s="234"/>
      <c r="AB2825" s="234"/>
    </row>
    <row r="2826" spans="25:28" x14ac:dyDescent="0.2">
      <c r="Y2826" s="234"/>
      <c r="AA2826" s="234"/>
      <c r="AB2826" s="234"/>
    </row>
    <row r="2827" spans="25:28" x14ac:dyDescent="0.2">
      <c r="Y2827" s="234"/>
      <c r="AA2827" s="234"/>
      <c r="AB2827" s="234"/>
    </row>
    <row r="2828" spans="25:28" x14ac:dyDescent="0.2">
      <c r="Y2828" s="234"/>
      <c r="AA2828" s="234"/>
      <c r="AB2828" s="234"/>
    </row>
    <row r="2829" spans="25:28" x14ac:dyDescent="0.2">
      <c r="Y2829" s="234"/>
      <c r="AA2829" s="234"/>
      <c r="AB2829" s="234"/>
    </row>
    <row r="2830" spans="25:28" x14ac:dyDescent="0.2">
      <c r="Y2830" s="234"/>
      <c r="AA2830" s="234"/>
      <c r="AB2830" s="234"/>
    </row>
    <row r="2831" spans="25:28" x14ac:dyDescent="0.2">
      <c r="Y2831" s="234"/>
      <c r="AA2831" s="234"/>
      <c r="AB2831" s="234"/>
    </row>
    <row r="2832" spans="25:28" x14ac:dyDescent="0.2">
      <c r="Y2832" s="234"/>
      <c r="AA2832" s="234"/>
      <c r="AB2832" s="234"/>
    </row>
    <row r="2833" spans="25:28" x14ac:dyDescent="0.2">
      <c r="Y2833" s="234"/>
      <c r="AA2833" s="234"/>
      <c r="AB2833" s="234"/>
    </row>
    <row r="2834" spans="25:28" x14ac:dyDescent="0.2">
      <c r="Y2834" s="234"/>
      <c r="AA2834" s="234"/>
      <c r="AB2834" s="234"/>
    </row>
    <row r="2835" spans="25:28" x14ac:dyDescent="0.2">
      <c r="Y2835" s="234"/>
      <c r="AA2835" s="234"/>
      <c r="AB2835" s="234"/>
    </row>
    <row r="2836" spans="25:28" x14ac:dyDescent="0.2">
      <c r="Y2836" s="234"/>
      <c r="AA2836" s="234"/>
      <c r="AB2836" s="234"/>
    </row>
    <row r="2837" spans="25:28" x14ac:dyDescent="0.2">
      <c r="Y2837" s="234"/>
      <c r="AA2837" s="234"/>
      <c r="AB2837" s="234"/>
    </row>
    <row r="2838" spans="25:28" x14ac:dyDescent="0.2">
      <c r="Y2838" s="234"/>
      <c r="AA2838" s="234"/>
      <c r="AB2838" s="234"/>
    </row>
    <row r="2839" spans="25:28" x14ac:dyDescent="0.2">
      <c r="Y2839" s="234"/>
      <c r="AA2839" s="234"/>
      <c r="AB2839" s="234"/>
    </row>
    <row r="2840" spans="25:28" x14ac:dyDescent="0.2">
      <c r="Y2840" s="234"/>
      <c r="AA2840" s="234"/>
      <c r="AB2840" s="234"/>
    </row>
    <row r="2841" spans="25:28" x14ac:dyDescent="0.2">
      <c r="Y2841" s="234"/>
      <c r="AA2841" s="234"/>
      <c r="AB2841" s="234"/>
    </row>
    <row r="2842" spans="25:28" x14ac:dyDescent="0.2">
      <c r="Y2842" s="234"/>
      <c r="AA2842" s="234"/>
      <c r="AB2842" s="234"/>
    </row>
    <row r="2843" spans="25:28" x14ac:dyDescent="0.2">
      <c r="Y2843" s="234"/>
      <c r="AA2843" s="234"/>
      <c r="AB2843" s="234"/>
    </row>
    <row r="2844" spans="25:28" x14ac:dyDescent="0.2">
      <c r="Y2844" s="234"/>
      <c r="AA2844" s="234"/>
      <c r="AB2844" s="234"/>
    </row>
    <row r="2845" spans="25:28" x14ac:dyDescent="0.2">
      <c r="Y2845" s="234"/>
      <c r="AA2845" s="234"/>
      <c r="AB2845" s="234"/>
    </row>
    <row r="2846" spans="25:28" x14ac:dyDescent="0.2">
      <c r="Y2846" s="234"/>
      <c r="AA2846" s="234"/>
      <c r="AB2846" s="234"/>
    </row>
    <row r="2847" spans="25:28" x14ac:dyDescent="0.2">
      <c r="Y2847" s="234"/>
      <c r="AA2847" s="234"/>
      <c r="AB2847" s="234"/>
    </row>
    <row r="2848" spans="25:28" x14ac:dyDescent="0.2">
      <c r="Y2848" s="234"/>
      <c r="AA2848" s="234"/>
      <c r="AB2848" s="234"/>
    </row>
    <row r="2849" spans="25:28" x14ac:dyDescent="0.2">
      <c r="Y2849" s="234"/>
      <c r="AA2849" s="234"/>
      <c r="AB2849" s="234"/>
    </row>
    <row r="2850" spans="25:28" x14ac:dyDescent="0.2">
      <c r="Y2850" s="234"/>
      <c r="AA2850" s="234"/>
      <c r="AB2850" s="234"/>
    </row>
    <row r="2851" spans="25:28" x14ac:dyDescent="0.2">
      <c r="Y2851" s="234"/>
      <c r="AA2851" s="234"/>
      <c r="AB2851" s="234"/>
    </row>
    <row r="2852" spans="25:28" x14ac:dyDescent="0.2">
      <c r="Y2852" s="234"/>
      <c r="AA2852" s="234"/>
      <c r="AB2852" s="234"/>
    </row>
    <row r="2853" spans="25:28" x14ac:dyDescent="0.2">
      <c r="Y2853" s="234"/>
      <c r="AA2853" s="234"/>
      <c r="AB2853" s="234"/>
    </row>
    <row r="2854" spans="25:28" x14ac:dyDescent="0.2">
      <c r="Y2854" s="234"/>
      <c r="AA2854" s="234"/>
      <c r="AB2854" s="234"/>
    </row>
    <row r="2855" spans="25:28" x14ac:dyDescent="0.2">
      <c r="Y2855" s="234"/>
      <c r="AA2855" s="234"/>
      <c r="AB2855" s="234"/>
    </row>
    <row r="2856" spans="25:28" x14ac:dyDescent="0.2">
      <c r="Y2856" s="234"/>
      <c r="AA2856" s="234"/>
      <c r="AB2856" s="234"/>
    </row>
    <row r="2857" spans="25:28" x14ac:dyDescent="0.2">
      <c r="Y2857" s="234"/>
      <c r="AA2857" s="234"/>
      <c r="AB2857" s="234"/>
    </row>
    <row r="2858" spans="25:28" x14ac:dyDescent="0.2">
      <c r="Y2858" s="234"/>
      <c r="AA2858" s="234"/>
      <c r="AB2858" s="234"/>
    </row>
    <row r="2859" spans="25:28" x14ac:dyDescent="0.2">
      <c r="Y2859" s="234"/>
      <c r="AA2859" s="234"/>
      <c r="AB2859" s="234"/>
    </row>
    <row r="2860" spans="25:28" x14ac:dyDescent="0.2">
      <c r="Y2860" s="234"/>
      <c r="AA2860" s="234"/>
      <c r="AB2860" s="234"/>
    </row>
    <row r="2861" spans="25:28" x14ac:dyDescent="0.2">
      <c r="Y2861" s="234"/>
      <c r="AA2861" s="234"/>
      <c r="AB2861" s="234"/>
    </row>
    <row r="2862" spans="25:28" x14ac:dyDescent="0.2">
      <c r="Y2862" s="234"/>
      <c r="AA2862" s="234"/>
      <c r="AB2862" s="234"/>
    </row>
    <row r="2863" spans="25:28" x14ac:dyDescent="0.2">
      <c r="Y2863" s="234"/>
      <c r="AA2863" s="234"/>
      <c r="AB2863" s="234"/>
    </row>
    <row r="2864" spans="25:28" x14ac:dyDescent="0.2">
      <c r="Y2864" s="234"/>
      <c r="AA2864" s="234"/>
      <c r="AB2864" s="234"/>
    </row>
    <row r="2865" spans="25:28" x14ac:dyDescent="0.2">
      <c r="Y2865" s="234"/>
      <c r="AA2865" s="234"/>
      <c r="AB2865" s="234"/>
    </row>
    <row r="2866" spans="25:28" x14ac:dyDescent="0.2">
      <c r="Y2866" s="234"/>
      <c r="AA2866" s="234"/>
      <c r="AB2866" s="234"/>
    </row>
    <row r="2867" spans="25:28" x14ac:dyDescent="0.2">
      <c r="Y2867" s="234"/>
      <c r="AA2867" s="234"/>
      <c r="AB2867" s="234"/>
    </row>
    <row r="2868" spans="25:28" x14ac:dyDescent="0.2">
      <c r="Y2868" s="234"/>
      <c r="AA2868" s="234"/>
      <c r="AB2868" s="234"/>
    </row>
    <row r="2869" spans="25:28" x14ac:dyDescent="0.2">
      <c r="Y2869" s="234"/>
      <c r="AA2869" s="234"/>
      <c r="AB2869" s="234"/>
    </row>
    <row r="2870" spans="25:28" x14ac:dyDescent="0.2">
      <c r="Y2870" s="234"/>
      <c r="AA2870" s="234"/>
      <c r="AB2870" s="234"/>
    </row>
    <row r="2871" spans="25:28" x14ac:dyDescent="0.2">
      <c r="Y2871" s="234"/>
      <c r="AA2871" s="234"/>
      <c r="AB2871" s="234"/>
    </row>
    <row r="2872" spans="25:28" x14ac:dyDescent="0.2">
      <c r="Y2872" s="234"/>
      <c r="AA2872" s="234"/>
      <c r="AB2872" s="234"/>
    </row>
    <row r="2873" spans="25:28" x14ac:dyDescent="0.2">
      <c r="Y2873" s="234"/>
      <c r="AA2873" s="234"/>
      <c r="AB2873" s="234"/>
    </row>
    <row r="2874" spans="25:28" x14ac:dyDescent="0.2">
      <c r="Y2874" s="234"/>
      <c r="AA2874" s="234"/>
      <c r="AB2874" s="234"/>
    </row>
    <row r="2875" spans="25:28" x14ac:dyDescent="0.2">
      <c r="Y2875" s="234"/>
      <c r="AA2875" s="234"/>
      <c r="AB2875" s="234"/>
    </row>
    <row r="2876" spans="25:28" x14ac:dyDescent="0.2">
      <c r="Y2876" s="234"/>
      <c r="AA2876" s="234"/>
      <c r="AB2876" s="234"/>
    </row>
    <row r="2877" spans="25:28" x14ac:dyDescent="0.2">
      <c r="Y2877" s="234"/>
      <c r="AA2877" s="234"/>
      <c r="AB2877" s="234"/>
    </row>
    <row r="2878" spans="25:28" x14ac:dyDescent="0.2">
      <c r="Y2878" s="234"/>
      <c r="AA2878" s="234"/>
      <c r="AB2878" s="234"/>
    </row>
    <row r="2879" spans="25:28" x14ac:dyDescent="0.2">
      <c r="Y2879" s="234"/>
      <c r="AA2879" s="234"/>
      <c r="AB2879" s="234"/>
    </row>
    <row r="2880" spans="25:28" x14ac:dyDescent="0.2">
      <c r="Y2880" s="234"/>
      <c r="AA2880" s="234"/>
      <c r="AB2880" s="234"/>
    </row>
    <row r="2881" spans="25:28" x14ac:dyDescent="0.2">
      <c r="Y2881" s="234"/>
      <c r="AA2881" s="234"/>
      <c r="AB2881" s="234"/>
    </row>
    <row r="2882" spans="25:28" x14ac:dyDescent="0.2">
      <c r="Y2882" s="234"/>
      <c r="AA2882" s="234"/>
      <c r="AB2882" s="234"/>
    </row>
    <row r="2883" spans="25:28" x14ac:dyDescent="0.2">
      <c r="Y2883" s="234"/>
      <c r="AA2883" s="234"/>
      <c r="AB2883" s="234"/>
    </row>
    <row r="2884" spans="25:28" x14ac:dyDescent="0.2">
      <c r="Y2884" s="234"/>
      <c r="AA2884" s="234"/>
      <c r="AB2884" s="234"/>
    </row>
    <row r="2885" spans="25:28" x14ac:dyDescent="0.2">
      <c r="Y2885" s="234"/>
      <c r="AA2885" s="234"/>
      <c r="AB2885" s="234"/>
    </row>
    <row r="2886" spans="25:28" x14ac:dyDescent="0.2">
      <c r="Y2886" s="234"/>
      <c r="AA2886" s="234"/>
      <c r="AB2886" s="234"/>
    </row>
    <row r="2887" spans="25:28" x14ac:dyDescent="0.2">
      <c r="Y2887" s="234"/>
      <c r="AA2887" s="234"/>
      <c r="AB2887" s="234"/>
    </row>
    <row r="2888" spans="25:28" x14ac:dyDescent="0.2">
      <c r="Y2888" s="234"/>
      <c r="AA2888" s="234"/>
      <c r="AB2888" s="234"/>
    </row>
    <row r="2889" spans="25:28" x14ac:dyDescent="0.2">
      <c r="Y2889" s="234"/>
      <c r="AA2889" s="234"/>
      <c r="AB2889" s="234"/>
    </row>
    <row r="2890" spans="25:28" x14ac:dyDescent="0.2">
      <c r="Y2890" s="234"/>
      <c r="AA2890" s="234"/>
      <c r="AB2890" s="234"/>
    </row>
    <row r="2891" spans="25:28" x14ac:dyDescent="0.2">
      <c r="Y2891" s="234"/>
      <c r="AA2891" s="234"/>
      <c r="AB2891" s="234"/>
    </row>
    <row r="2892" spans="25:28" x14ac:dyDescent="0.2">
      <c r="Y2892" s="234"/>
      <c r="AA2892" s="234"/>
      <c r="AB2892" s="234"/>
    </row>
    <row r="2893" spans="25:28" x14ac:dyDescent="0.2">
      <c r="Y2893" s="234"/>
      <c r="AA2893" s="234"/>
      <c r="AB2893" s="234"/>
    </row>
    <row r="2894" spans="25:28" x14ac:dyDescent="0.2">
      <c r="Y2894" s="234"/>
      <c r="AA2894" s="234"/>
      <c r="AB2894" s="234"/>
    </row>
    <row r="2895" spans="25:28" x14ac:dyDescent="0.2">
      <c r="Y2895" s="234"/>
      <c r="AA2895" s="234"/>
      <c r="AB2895" s="234"/>
    </row>
    <row r="2896" spans="25:28" x14ac:dyDescent="0.2">
      <c r="Y2896" s="234"/>
      <c r="AA2896" s="234"/>
      <c r="AB2896" s="234"/>
    </row>
    <row r="2897" spans="25:28" x14ac:dyDescent="0.2">
      <c r="Y2897" s="234"/>
      <c r="AA2897" s="234"/>
      <c r="AB2897" s="234"/>
    </row>
    <row r="2898" spans="25:28" x14ac:dyDescent="0.2">
      <c r="Y2898" s="234"/>
      <c r="AA2898" s="234"/>
      <c r="AB2898" s="234"/>
    </row>
    <row r="2899" spans="25:28" x14ac:dyDescent="0.2">
      <c r="Y2899" s="234"/>
      <c r="AA2899" s="234"/>
      <c r="AB2899" s="234"/>
    </row>
    <row r="2900" spans="25:28" x14ac:dyDescent="0.2">
      <c r="Y2900" s="234"/>
      <c r="AA2900" s="234"/>
      <c r="AB2900" s="234"/>
    </row>
    <row r="2901" spans="25:28" x14ac:dyDescent="0.2">
      <c r="Y2901" s="234"/>
      <c r="AA2901" s="234"/>
      <c r="AB2901" s="234"/>
    </row>
    <row r="2902" spans="25:28" x14ac:dyDescent="0.2">
      <c r="Y2902" s="234"/>
      <c r="AA2902" s="234"/>
      <c r="AB2902" s="234"/>
    </row>
    <row r="2903" spans="25:28" x14ac:dyDescent="0.2">
      <c r="Y2903" s="234"/>
      <c r="AA2903" s="234"/>
      <c r="AB2903" s="234"/>
    </row>
    <row r="2904" spans="25:28" x14ac:dyDescent="0.2">
      <c r="Y2904" s="234"/>
      <c r="AA2904" s="234"/>
      <c r="AB2904" s="234"/>
    </row>
    <row r="2905" spans="25:28" x14ac:dyDescent="0.2">
      <c r="Y2905" s="234"/>
      <c r="AA2905" s="234"/>
      <c r="AB2905" s="234"/>
    </row>
    <row r="2906" spans="25:28" x14ac:dyDescent="0.2">
      <c r="Y2906" s="234"/>
      <c r="AA2906" s="234"/>
      <c r="AB2906" s="234"/>
    </row>
    <row r="2907" spans="25:28" x14ac:dyDescent="0.2">
      <c r="Y2907" s="234"/>
      <c r="AA2907" s="234"/>
      <c r="AB2907" s="234"/>
    </row>
    <row r="2908" spans="25:28" x14ac:dyDescent="0.2">
      <c r="Y2908" s="234"/>
      <c r="AA2908" s="234"/>
      <c r="AB2908" s="234"/>
    </row>
    <row r="2909" spans="25:28" x14ac:dyDescent="0.2">
      <c r="Y2909" s="234"/>
      <c r="AA2909" s="234"/>
      <c r="AB2909" s="234"/>
    </row>
    <row r="2910" spans="25:28" x14ac:dyDescent="0.2">
      <c r="Y2910" s="234"/>
      <c r="AA2910" s="234"/>
      <c r="AB2910" s="234"/>
    </row>
    <row r="2911" spans="25:28" x14ac:dyDescent="0.2">
      <c r="Y2911" s="234"/>
      <c r="AA2911" s="234"/>
      <c r="AB2911" s="234"/>
    </row>
    <row r="2912" spans="25:28" x14ac:dyDescent="0.2">
      <c r="Y2912" s="234"/>
      <c r="AA2912" s="234"/>
      <c r="AB2912" s="234"/>
    </row>
    <row r="2913" spans="25:28" x14ac:dyDescent="0.2">
      <c r="Y2913" s="234"/>
      <c r="AA2913" s="234"/>
      <c r="AB2913" s="234"/>
    </row>
    <row r="2914" spans="25:28" x14ac:dyDescent="0.2">
      <c r="Y2914" s="234"/>
      <c r="AA2914" s="234"/>
      <c r="AB2914" s="234"/>
    </row>
    <row r="2915" spans="25:28" x14ac:dyDescent="0.2">
      <c r="Y2915" s="234"/>
      <c r="AA2915" s="234"/>
      <c r="AB2915" s="234"/>
    </row>
    <row r="2916" spans="25:28" x14ac:dyDescent="0.2">
      <c r="Y2916" s="234"/>
      <c r="AA2916" s="234"/>
      <c r="AB2916" s="234"/>
    </row>
    <row r="2917" spans="25:28" x14ac:dyDescent="0.2">
      <c r="Y2917" s="234"/>
      <c r="AA2917" s="234"/>
      <c r="AB2917" s="234"/>
    </row>
    <row r="2918" spans="25:28" x14ac:dyDescent="0.2">
      <c r="Y2918" s="234"/>
      <c r="AA2918" s="234"/>
      <c r="AB2918" s="234"/>
    </row>
    <row r="2919" spans="25:28" x14ac:dyDescent="0.2">
      <c r="Y2919" s="234"/>
      <c r="AA2919" s="234"/>
      <c r="AB2919" s="234"/>
    </row>
    <row r="2920" spans="25:28" x14ac:dyDescent="0.2">
      <c r="Y2920" s="234"/>
      <c r="AA2920" s="234"/>
      <c r="AB2920" s="234"/>
    </row>
    <row r="2921" spans="25:28" x14ac:dyDescent="0.2">
      <c r="Y2921" s="234"/>
      <c r="AA2921" s="234"/>
      <c r="AB2921" s="234"/>
    </row>
    <row r="2922" spans="25:28" x14ac:dyDescent="0.2">
      <c r="Y2922" s="234"/>
      <c r="AA2922" s="234"/>
      <c r="AB2922" s="234"/>
    </row>
    <row r="2923" spans="25:28" x14ac:dyDescent="0.2">
      <c r="Y2923" s="234"/>
      <c r="AA2923" s="234"/>
      <c r="AB2923" s="234"/>
    </row>
    <row r="2924" spans="25:28" x14ac:dyDescent="0.2">
      <c r="Y2924" s="234"/>
      <c r="AA2924" s="234"/>
      <c r="AB2924" s="234"/>
    </row>
    <row r="2925" spans="25:28" x14ac:dyDescent="0.2">
      <c r="Y2925" s="234"/>
      <c r="AA2925" s="234"/>
      <c r="AB2925" s="234"/>
    </row>
    <row r="2926" spans="25:28" x14ac:dyDescent="0.2">
      <c r="Y2926" s="234"/>
      <c r="AA2926" s="234"/>
      <c r="AB2926" s="234"/>
    </row>
    <row r="2927" spans="25:28" x14ac:dyDescent="0.2">
      <c r="Y2927" s="234"/>
      <c r="AA2927" s="234"/>
      <c r="AB2927" s="234"/>
    </row>
    <row r="2928" spans="25:28" x14ac:dyDescent="0.2">
      <c r="Y2928" s="234"/>
      <c r="AA2928" s="234"/>
      <c r="AB2928" s="234"/>
    </row>
    <row r="2929" spans="25:28" x14ac:dyDescent="0.2">
      <c r="Y2929" s="234"/>
      <c r="AA2929" s="234"/>
      <c r="AB2929" s="234"/>
    </row>
    <row r="2930" spans="25:28" x14ac:dyDescent="0.2">
      <c r="Y2930" s="234"/>
      <c r="AA2930" s="234"/>
      <c r="AB2930" s="234"/>
    </row>
    <row r="2931" spans="25:28" x14ac:dyDescent="0.2">
      <c r="Y2931" s="234"/>
      <c r="AA2931" s="234"/>
      <c r="AB2931" s="234"/>
    </row>
    <row r="2932" spans="25:28" x14ac:dyDescent="0.2">
      <c r="Y2932" s="234"/>
      <c r="AA2932" s="234"/>
      <c r="AB2932" s="234"/>
    </row>
    <row r="2933" spans="25:28" x14ac:dyDescent="0.2">
      <c r="Y2933" s="234"/>
      <c r="AA2933" s="234"/>
      <c r="AB2933" s="234"/>
    </row>
    <row r="2934" spans="25:28" x14ac:dyDescent="0.2">
      <c r="Y2934" s="234"/>
      <c r="AA2934" s="234"/>
      <c r="AB2934" s="234"/>
    </row>
    <row r="2935" spans="25:28" x14ac:dyDescent="0.2">
      <c r="Y2935" s="234"/>
      <c r="AA2935" s="234"/>
      <c r="AB2935" s="234"/>
    </row>
    <row r="2936" spans="25:28" x14ac:dyDescent="0.2">
      <c r="Y2936" s="234"/>
      <c r="AA2936" s="234"/>
      <c r="AB2936" s="234"/>
    </row>
    <row r="2937" spans="25:28" x14ac:dyDescent="0.2">
      <c r="Y2937" s="234"/>
      <c r="AA2937" s="234"/>
      <c r="AB2937" s="234"/>
    </row>
    <row r="2938" spans="25:28" x14ac:dyDescent="0.2">
      <c r="Y2938" s="234"/>
      <c r="AA2938" s="234"/>
      <c r="AB2938" s="234"/>
    </row>
    <row r="2939" spans="25:28" x14ac:dyDescent="0.2">
      <c r="Y2939" s="234"/>
      <c r="AA2939" s="234"/>
      <c r="AB2939" s="234"/>
    </row>
    <row r="2940" spans="25:28" x14ac:dyDescent="0.2">
      <c r="Y2940" s="234"/>
      <c r="AA2940" s="234"/>
      <c r="AB2940" s="234"/>
    </row>
    <row r="2941" spans="25:28" x14ac:dyDescent="0.2">
      <c r="Y2941" s="234"/>
      <c r="AA2941" s="234"/>
      <c r="AB2941" s="234"/>
    </row>
    <row r="2942" spans="25:28" x14ac:dyDescent="0.2">
      <c r="Y2942" s="234"/>
      <c r="AA2942" s="234"/>
      <c r="AB2942" s="234"/>
    </row>
    <row r="2943" spans="25:28" x14ac:dyDescent="0.2">
      <c r="Y2943" s="234"/>
      <c r="AA2943" s="234"/>
      <c r="AB2943" s="234"/>
    </row>
    <row r="2944" spans="25:28" x14ac:dyDescent="0.2">
      <c r="Y2944" s="234"/>
      <c r="AA2944" s="234"/>
      <c r="AB2944" s="234"/>
    </row>
    <row r="2945" spans="25:28" x14ac:dyDescent="0.2">
      <c r="Y2945" s="234"/>
      <c r="AA2945" s="234"/>
      <c r="AB2945" s="234"/>
    </row>
    <row r="2946" spans="25:28" x14ac:dyDescent="0.2">
      <c r="Y2946" s="234"/>
      <c r="AA2946" s="234"/>
      <c r="AB2946" s="234"/>
    </row>
    <row r="2947" spans="25:28" x14ac:dyDescent="0.2">
      <c r="Y2947" s="234"/>
      <c r="AA2947" s="234"/>
      <c r="AB2947" s="234"/>
    </row>
    <row r="2948" spans="25:28" x14ac:dyDescent="0.2">
      <c r="Y2948" s="234"/>
      <c r="AA2948" s="234"/>
      <c r="AB2948" s="234"/>
    </row>
    <row r="2949" spans="25:28" x14ac:dyDescent="0.2">
      <c r="Y2949" s="234"/>
      <c r="AA2949" s="234"/>
      <c r="AB2949" s="234"/>
    </row>
    <row r="2950" spans="25:28" x14ac:dyDescent="0.2">
      <c r="Y2950" s="234"/>
      <c r="AA2950" s="234"/>
      <c r="AB2950" s="234"/>
    </row>
    <row r="2951" spans="25:28" x14ac:dyDescent="0.2">
      <c r="Y2951" s="234"/>
      <c r="AA2951" s="234"/>
      <c r="AB2951" s="234"/>
    </row>
    <row r="2952" spans="25:28" x14ac:dyDescent="0.2">
      <c r="Y2952" s="234"/>
      <c r="AA2952" s="234"/>
      <c r="AB2952" s="234"/>
    </row>
    <row r="2953" spans="25:28" x14ac:dyDescent="0.2">
      <c r="Y2953" s="234"/>
      <c r="AA2953" s="234"/>
      <c r="AB2953" s="234"/>
    </row>
    <row r="2954" spans="25:28" x14ac:dyDescent="0.2">
      <c r="Y2954" s="234"/>
      <c r="AA2954" s="234"/>
      <c r="AB2954" s="234"/>
    </row>
    <row r="2955" spans="25:28" x14ac:dyDescent="0.2">
      <c r="Y2955" s="234"/>
      <c r="AA2955" s="234"/>
      <c r="AB2955" s="234"/>
    </row>
    <row r="2956" spans="25:28" x14ac:dyDescent="0.2">
      <c r="Y2956" s="234"/>
      <c r="AA2956" s="234"/>
      <c r="AB2956" s="234"/>
    </row>
    <row r="2957" spans="25:28" x14ac:dyDescent="0.2">
      <c r="Y2957" s="234"/>
      <c r="AA2957" s="234"/>
      <c r="AB2957" s="234"/>
    </row>
    <row r="2958" spans="25:28" x14ac:dyDescent="0.2">
      <c r="Y2958" s="234"/>
      <c r="AA2958" s="234"/>
      <c r="AB2958" s="234"/>
    </row>
    <row r="2959" spans="25:28" x14ac:dyDescent="0.2">
      <c r="Y2959" s="234"/>
      <c r="AA2959" s="234"/>
      <c r="AB2959" s="234"/>
    </row>
    <row r="2960" spans="25:28" x14ac:dyDescent="0.2">
      <c r="Y2960" s="234"/>
      <c r="AA2960" s="234"/>
      <c r="AB2960" s="234"/>
    </row>
    <row r="2961" spans="25:28" x14ac:dyDescent="0.2">
      <c r="Y2961" s="234"/>
      <c r="AA2961" s="234"/>
      <c r="AB2961" s="234"/>
    </row>
    <row r="2962" spans="25:28" x14ac:dyDescent="0.2">
      <c r="Y2962" s="234"/>
      <c r="AA2962" s="234"/>
      <c r="AB2962" s="234"/>
    </row>
    <row r="2963" spans="25:28" x14ac:dyDescent="0.2">
      <c r="Y2963" s="234"/>
      <c r="AA2963" s="234"/>
      <c r="AB2963" s="234"/>
    </row>
    <row r="2964" spans="25:28" x14ac:dyDescent="0.2">
      <c r="Y2964" s="234"/>
      <c r="AA2964" s="234"/>
      <c r="AB2964" s="234"/>
    </row>
    <row r="2965" spans="25:28" x14ac:dyDescent="0.2">
      <c r="Y2965" s="234"/>
      <c r="AA2965" s="234"/>
      <c r="AB2965" s="234"/>
    </row>
    <row r="2966" spans="25:28" x14ac:dyDescent="0.2">
      <c r="Y2966" s="234"/>
      <c r="AA2966" s="234"/>
      <c r="AB2966" s="234"/>
    </row>
    <row r="2967" spans="25:28" x14ac:dyDescent="0.2">
      <c r="Y2967" s="234"/>
      <c r="AA2967" s="234"/>
      <c r="AB2967" s="234"/>
    </row>
    <row r="2968" spans="25:28" x14ac:dyDescent="0.2">
      <c r="Y2968" s="234"/>
      <c r="AA2968" s="234"/>
      <c r="AB2968" s="234"/>
    </row>
    <row r="2969" spans="25:28" x14ac:dyDescent="0.2">
      <c r="Y2969" s="234"/>
      <c r="AA2969" s="234"/>
      <c r="AB2969" s="234"/>
    </row>
    <row r="2970" spans="25:28" x14ac:dyDescent="0.2">
      <c r="Y2970" s="234"/>
      <c r="AA2970" s="234"/>
      <c r="AB2970" s="234"/>
    </row>
    <row r="2971" spans="25:28" x14ac:dyDescent="0.2">
      <c r="Y2971" s="234"/>
      <c r="AA2971" s="234"/>
      <c r="AB2971" s="234"/>
    </row>
    <row r="2972" spans="25:28" x14ac:dyDescent="0.2">
      <c r="Y2972" s="234"/>
      <c r="AA2972" s="234"/>
      <c r="AB2972" s="234"/>
    </row>
    <row r="2973" spans="25:28" x14ac:dyDescent="0.2">
      <c r="Y2973" s="234"/>
      <c r="AA2973" s="234"/>
      <c r="AB2973" s="234"/>
    </row>
    <row r="2974" spans="25:28" x14ac:dyDescent="0.2">
      <c r="Y2974" s="234"/>
      <c r="AA2974" s="234"/>
      <c r="AB2974" s="234"/>
    </row>
    <row r="2975" spans="25:28" x14ac:dyDescent="0.2">
      <c r="Y2975" s="234"/>
      <c r="AA2975" s="234"/>
      <c r="AB2975" s="234"/>
    </row>
    <row r="2976" spans="25:28" x14ac:dyDescent="0.2">
      <c r="Y2976" s="234"/>
      <c r="AA2976" s="234"/>
      <c r="AB2976" s="234"/>
    </row>
    <row r="2977" spans="25:28" x14ac:dyDescent="0.2">
      <c r="Y2977" s="234"/>
      <c r="AA2977" s="234"/>
      <c r="AB2977" s="234"/>
    </row>
    <row r="2978" spans="25:28" x14ac:dyDescent="0.2">
      <c r="Y2978" s="234"/>
      <c r="AA2978" s="234"/>
      <c r="AB2978" s="234"/>
    </row>
    <row r="2979" spans="25:28" x14ac:dyDescent="0.2">
      <c r="Y2979" s="234"/>
      <c r="AA2979" s="234"/>
      <c r="AB2979" s="234"/>
    </row>
    <row r="2980" spans="25:28" x14ac:dyDescent="0.2">
      <c r="Y2980" s="234"/>
      <c r="AA2980" s="234"/>
      <c r="AB2980" s="234"/>
    </row>
    <row r="2981" spans="25:28" x14ac:dyDescent="0.2">
      <c r="Y2981" s="234"/>
      <c r="AA2981" s="234"/>
      <c r="AB2981" s="234"/>
    </row>
    <row r="2982" spans="25:28" x14ac:dyDescent="0.2">
      <c r="Y2982" s="234"/>
      <c r="AA2982" s="234"/>
      <c r="AB2982" s="234"/>
    </row>
    <row r="2983" spans="25:28" x14ac:dyDescent="0.2">
      <c r="Y2983" s="234"/>
      <c r="AA2983" s="234"/>
      <c r="AB2983" s="234"/>
    </row>
    <row r="2984" spans="25:28" x14ac:dyDescent="0.2">
      <c r="Y2984" s="234"/>
      <c r="AA2984" s="234"/>
      <c r="AB2984" s="234"/>
    </row>
    <row r="2985" spans="25:28" x14ac:dyDescent="0.2">
      <c r="Y2985" s="234"/>
      <c r="AA2985" s="234"/>
      <c r="AB2985" s="234"/>
    </row>
    <row r="2986" spans="25:28" x14ac:dyDescent="0.2">
      <c r="Y2986" s="234"/>
      <c r="AA2986" s="234"/>
      <c r="AB2986" s="234"/>
    </row>
    <row r="2987" spans="25:28" x14ac:dyDescent="0.2">
      <c r="Y2987" s="234"/>
      <c r="AA2987" s="234"/>
      <c r="AB2987" s="234"/>
    </row>
    <row r="2988" spans="25:28" x14ac:dyDescent="0.2">
      <c r="Y2988" s="234"/>
      <c r="AA2988" s="234"/>
      <c r="AB2988" s="234"/>
    </row>
    <row r="2989" spans="25:28" x14ac:dyDescent="0.2">
      <c r="Y2989" s="234"/>
      <c r="AA2989" s="234"/>
      <c r="AB2989" s="234"/>
    </row>
    <row r="2990" spans="25:28" x14ac:dyDescent="0.2">
      <c r="Y2990" s="234"/>
      <c r="AA2990" s="234"/>
      <c r="AB2990" s="234"/>
    </row>
    <row r="2991" spans="25:28" x14ac:dyDescent="0.2">
      <c r="Y2991" s="234"/>
      <c r="AA2991" s="234"/>
      <c r="AB2991" s="234"/>
    </row>
    <row r="2992" spans="25:28" x14ac:dyDescent="0.2">
      <c r="Y2992" s="234"/>
      <c r="AA2992" s="234"/>
      <c r="AB2992" s="234"/>
    </row>
    <row r="2993" spans="25:28" x14ac:dyDescent="0.2">
      <c r="Y2993" s="234"/>
      <c r="AA2993" s="234"/>
      <c r="AB2993" s="234"/>
    </row>
    <row r="2994" spans="25:28" x14ac:dyDescent="0.2">
      <c r="Y2994" s="234"/>
      <c r="AA2994" s="234"/>
      <c r="AB2994" s="234"/>
    </row>
    <row r="2995" spans="25:28" x14ac:dyDescent="0.2">
      <c r="Y2995" s="234"/>
      <c r="AA2995" s="234"/>
      <c r="AB2995" s="234"/>
    </row>
    <row r="2996" spans="25:28" x14ac:dyDescent="0.2">
      <c r="Y2996" s="234"/>
      <c r="AA2996" s="234"/>
      <c r="AB2996" s="234"/>
    </row>
    <row r="2997" spans="25:28" x14ac:dyDescent="0.2">
      <c r="Y2997" s="234"/>
      <c r="AA2997" s="234"/>
      <c r="AB2997" s="234"/>
    </row>
    <row r="2998" spans="25:28" x14ac:dyDescent="0.2">
      <c r="Y2998" s="234"/>
      <c r="AA2998" s="234"/>
      <c r="AB2998" s="234"/>
    </row>
    <row r="2999" spans="25:28" x14ac:dyDescent="0.2">
      <c r="Y2999" s="234"/>
      <c r="AA2999" s="234"/>
      <c r="AB2999" s="234"/>
    </row>
    <row r="3000" spans="25:28" x14ac:dyDescent="0.2">
      <c r="Y3000" s="234"/>
      <c r="AA3000" s="234"/>
      <c r="AB3000" s="234"/>
    </row>
    <row r="3001" spans="25:28" x14ac:dyDescent="0.2">
      <c r="Y3001" s="234"/>
      <c r="AA3001" s="234"/>
      <c r="AB3001" s="234"/>
    </row>
    <row r="3002" spans="25:28" x14ac:dyDescent="0.2">
      <c r="Y3002" s="234"/>
      <c r="AA3002" s="234"/>
      <c r="AB3002" s="234"/>
    </row>
    <row r="3003" spans="25:28" x14ac:dyDescent="0.2">
      <c r="Y3003" s="234"/>
      <c r="AA3003" s="234"/>
      <c r="AB3003" s="234"/>
    </row>
    <row r="3004" spans="25:28" x14ac:dyDescent="0.2">
      <c r="Y3004" s="234"/>
      <c r="AA3004" s="234"/>
      <c r="AB3004" s="234"/>
    </row>
    <row r="3005" spans="25:28" x14ac:dyDescent="0.2">
      <c r="Y3005" s="234"/>
      <c r="AA3005" s="234"/>
      <c r="AB3005" s="234"/>
    </row>
    <row r="3006" spans="25:28" x14ac:dyDescent="0.2">
      <c r="Y3006" s="234"/>
      <c r="AA3006" s="234"/>
      <c r="AB3006" s="234"/>
    </row>
    <row r="3007" spans="25:28" x14ac:dyDescent="0.2">
      <c r="Y3007" s="234"/>
      <c r="AA3007" s="234"/>
      <c r="AB3007" s="234"/>
    </row>
    <row r="3008" spans="25:28" x14ac:dyDescent="0.2">
      <c r="Y3008" s="234"/>
      <c r="AA3008" s="234"/>
      <c r="AB3008" s="234"/>
    </row>
    <row r="3009" spans="25:28" x14ac:dyDescent="0.2">
      <c r="Y3009" s="234"/>
      <c r="AA3009" s="234"/>
      <c r="AB3009" s="234"/>
    </row>
    <row r="3010" spans="25:28" x14ac:dyDescent="0.2">
      <c r="Y3010" s="234"/>
      <c r="AA3010" s="234"/>
      <c r="AB3010" s="234"/>
    </row>
    <row r="3011" spans="25:28" x14ac:dyDescent="0.2">
      <c r="Y3011" s="234"/>
      <c r="AA3011" s="234"/>
      <c r="AB3011" s="234"/>
    </row>
    <row r="3012" spans="25:28" x14ac:dyDescent="0.2">
      <c r="Y3012" s="234"/>
      <c r="AA3012" s="234"/>
      <c r="AB3012" s="234"/>
    </row>
    <row r="3013" spans="25:28" x14ac:dyDescent="0.2">
      <c r="Y3013" s="234"/>
      <c r="AA3013" s="234"/>
      <c r="AB3013" s="234"/>
    </row>
    <row r="3014" spans="25:28" x14ac:dyDescent="0.2">
      <c r="Y3014" s="234"/>
      <c r="AA3014" s="234"/>
      <c r="AB3014" s="234"/>
    </row>
    <row r="3015" spans="25:28" x14ac:dyDescent="0.2">
      <c r="Y3015" s="234"/>
      <c r="AA3015" s="234"/>
      <c r="AB3015" s="234"/>
    </row>
    <row r="3016" spans="25:28" x14ac:dyDescent="0.2">
      <c r="Y3016" s="234"/>
      <c r="AA3016" s="234"/>
      <c r="AB3016" s="234"/>
    </row>
    <row r="3017" spans="25:28" x14ac:dyDescent="0.2">
      <c r="Y3017" s="234"/>
      <c r="AA3017" s="234"/>
      <c r="AB3017" s="234"/>
    </row>
    <row r="3018" spans="25:28" x14ac:dyDescent="0.2">
      <c r="Y3018" s="234"/>
      <c r="AA3018" s="234"/>
      <c r="AB3018" s="234"/>
    </row>
    <row r="3019" spans="25:28" x14ac:dyDescent="0.2">
      <c r="Y3019" s="234"/>
      <c r="AA3019" s="234"/>
      <c r="AB3019" s="234"/>
    </row>
    <row r="3020" spans="25:28" x14ac:dyDescent="0.2">
      <c r="Y3020" s="234"/>
      <c r="AA3020" s="234"/>
      <c r="AB3020" s="234"/>
    </row>
    <row r="3021" spans="25:28" x14ac:dyDescent="0.2">
      <c r="Y3021" s="234"/>
      <c r="AA3021" s="234"/>
      <c r="AB3021" s="234"/>
    </row>
    <row r="3022" spans="25:28" x14ac:dyDescent="0.2">
      <c r="Y3022" s="234"/>
      <c r="AA3022" s="234"/>
      <c r="AB3022" s="234"/>
    </row>
    <row r="3023" spans="25:28" x14ac:dyDescent="0.2">
      <c r="Y3023" s="234"/>
      <c r="AA3023" s="234"/>
      <c r="AB3023" s="234"/>
    </row>
    <row r="3024" spans="25:28" x14ac:dyDescent="0.2">
      <c r="Y3024" s="234"/>
      <c r="AA3024" s="234"/>
      <c r="AB3024" s="234"/>
    </row>
    <row r="3025" spans="25:28" x14ac:dyDescent="0.2">
      <c r="Y3025" s="234"/>
      <c r="AA3025" s="234"/>
      <c r="AB3025" s="234"/>
    </row>
    <row r="3026" spans="25:28" x14ac:dyDescent="0.2">
      <c r="Y3026" s="234"/>
      <c r="AA3026" s="234"/>
      <c r="AB3026" s="234"/>
    </row>
    <row r="3027" spans="25:28" x14ac:dyDescent="0.2">
      <c r="Y3027" s="234"/>
      <c r="AA3027" s="234"/>
      <c r="AB3027" s="234"/>
    </row>
    <row r="3028" spans="25:28" x14ac:dyDescent="0.2">
      <c r="Y3028" s="234"/>
      <c r="AA3028" s="234"/>
      <c r="AB3028" s="234"/>
    </row>
    <row r="3029" spans="25:28" x14ac:dyDescent="0.2">
      <c r="Y3029" s="234"/>
      <c r="AA3029" s="234"/>
      <c r="AB3029" s="234"/>
    </row>
    <row r="3030" spans="25:28" x14ac:dyDescent="0.2">
      <c r="Y3030" s="234"/>
      <c r="AA3030" s="234"/>
      <c r="AB3030" s="234"/>
    </row>
    <row r="3031" spans="25:28" x14ac:dyDescent="0.2">
      <c r="Y3031" s="234"/>
      <c r="AA3031" s="234"/>
      <c r="AB3031" s="234"/>
    </row>
    <row r="3032" spans="25:28" x14ac:dyDescent="0.2">
      <c r="Y3032" s="234"/>
      <c r="AA3032" s="234"/>
      <c r="AB3032" s="234"/>
    </row>
    <row r="3033" spans="25:28" x14ac:dyDescent="0.2">
      <c r="Y3033" s="234"/>
      <c r="AA3033" s="234"/>
      <c r="AB3033" s="234"/>
    </row>
    <row r="3034" spans="25:28" x14ac:dyDescent="0.2">
      <c r="Y3034" s="234"/>
      <c r="AA3034" s="234"/>
      <c r="AB3034" s="234"/>
    </row>
    <row r="3035" spans="25:28" x14ac:dyDescent="0.2">
      <c r="Y3035" s="234"/>
      <c r="AA3035" s="234"/>
      <c r="AB3035" s="234"/>
    </row>
    <row r="3036" spans="25:28" x14ac:dyDescent="0.2">
      <c r="Y3036" s="234"/>
      <c r="AA3036" s="234"/>
      <c r="AB3036" s="234"/>
    </row>
    <row r="3037" spans="25:28" x14ac:dyDescent="0.2">
      <c r="Y3037" s="234"/>
      <c r="AA3037" s="234"/>
      <c r="AB3037" s="234"/>
    </row>
    <row r="3038" spans="25:28" x14ac:dyDescent="0.2">
      <c r="Y3038" s="234"/>
      <c r="AA3038" s="234"/>
      <c r="AB3038" s="234"/>
    </row>
    <row r="3039" spans="25:28" x14ac:dyDescent="0.2">
      <c r="Y3039" s="234"/>
      <c r="AA3039" s="234"/>
      <c r="AB3039" s="234"/>
    </row>
    <row r="3040" spans="25:28" x14ac:dyDescent="0.2">
      <c r="Y3040" s="234"/>
      <c r="AA3040" s="234"/>
      <c r="AB3040" s="234"/>
    </row>
    <row r="3041" spans="25:28" x14ac:dyDescent="0.2">
      <c r="Y3041" s="234"/>
      <c r="AA3041" s="234"/>
      <c r="AB3041" s="234"/>
    </row>
    <row r="3042" spans="25:28" x14ac:dyDescent="0.2">
      <c r="Y3042" s="234"/>
      <c r="AA3042" s="234"/>
      <c r="AB3042" s="234"/>
    </row>
    <row r="3043" spans="25:28" x14ac:dyDescent="0.2">
      <c r="Y3043" s="234"/>
      <c r="AA3043" s="234"/>
      <c r="AB3043" s="234"/>
    </row>
    <row r="3044" spans="25:28" x14ac:dyDescent="0.2">
      <c r="Y3044" s="234"/>
      <c r="AA3044" s="234"/>
      <c r="AB3044" s="234"/>
    </row>
    <row r="3045" spans="25:28" x14ac:dyDescent="0.2">
      <c r="Y3045" s="234"/>
      <c r="AA3045" s="234"/>
      <c r="AB3045" s="234"/>
    </row>
    <row r="3046" spans="25:28" x14ac:dyDescent="0.2">
      <c r="Y3046" s="234"/>
      <c r="AA3046" s="234"/>
      <c r="AB3046" s="234"/>
    </row>
    <row r="3047" spans="25:28" x14ac:dyDescent="0.2">
      <c r="Y3047" s="234"/>
      <c r="AA3047" s="234"/>
      <c r="AB3047" s="234"/>
    </row>
    <row r="3048" spans="25:28" x14ac:dyDescent="0.2">
      <c r="Y3048" s="234"/>
      <c r="AA3048" s="234"/>
      <c r="AB3048" s="234"/>
    </row>
    <row r="3049" spans="25:28" x14ac:dyDescent="0.2">
      <c r="Y3049" s="234"/>
      <c r="AA3049" s="234"/>
      <c r="AB3049" s="234"/>
    </row>
    <row r="3050" spans="25:28" x14ac:dyDescent="0.2">
      <c r="Y3050" s="234"/>
      <c r="AA3050" s="234"/>
      <c r="AB3050" s="234"/>
    </row>
    <row r="3051" spans="25:28" x14ac:dyDescent="0.2">
      <c r="Y3051" s="234"/>
      <c r="AA3051" s="234"/>
      <c r="AB3051" s="234"/>
    </row>
    <row r="3052" spans="25:28" x14ac:dyDescent="0.2">
      <c r="Y3052" s="234"/>
      <c r="AA3052" s="234"/>
      <c r="AB3052" s="234"/>
    </row>
    <row r="3053" spans="25:28" x14ac:dyDescent="0.2">
      <c r="Y3053" s="234"/>
      <c r="AA3053" s="234"/>
      <c r="AB3053" s="234"/>
    </row>
    <row r="3054" spans="25:28" x14ac:dyDescent="0.2">
      <c r="Y3054" s="234"/>
      <c r="AA3054" s="234"/>
      <c r="AB3054" s="234"/>
    </row>
    <row r="3055" spans="25:28" x14ac:dyDescent="0.2">
      <c r="Y3055" s="234"/>
      <c r="AA3055" s="234"/>
      <c r="AB3055" s="234"/>
    </row>
    <row r="3056" spans="25:28" x14ac:dyDescent="0.2">
      <c r="Y3056" s="234"/>
      <c r="AA3056" s="234"/>
      <c r="AB3056" s="234"/>
    </row>
    <row r="3057" spans="25:28" x14ac:dyDescent="0.2">
      <c r="Y3057" s="234"/>
      <c r="AA3057" s="234"/>
      <c r="AB3057" s="234"/>
    </row>
    <row r="3058" spans="25:28" x14ac:dyDescent="0.2">
      <c r="Y3058" s="234"/>
      <c r="AA3058" s="234"/>
      <c r="AB3058" s="234"/>
    </row>
    <row r="3059" spans="25:28" x14ac:dyDescent="0.2">
      <c r="Y3059" s="234"/>
      <c r="AA3059" s="234"/>
      <c r="AB3059" s="234"/>
    </row>
    <row r="3060" spans="25:28" x14ac:dyDescent="0.2">
      <c r="Y3060" s="234"/>
      <c r="AA3060" s="234"/>
      <c r="AB3060" s="234"/>
    </row>
    <row r="3061" spans="25:28" x14ac:dyDescent="0.2">
      <c r="Y3061" s="234"/>
      <c r="AA3061" s="234"/>
      <c r="AB3061" s="234"/>
    </row>
    <row r="3062" spans="25:28" x14ac:dyDescent="0.2">
      <c r="Y3062" s="234"/>
      <c r="AA3062" s="234"/>
      <c r="AB3062" s="234"/>
    </row>
    <row r="3063" spans="25:28" x14ac:dyDescent="0.2">
      <c r="Y3063" s="234"/>
      <c r="AA3063" s="234"/>
      <c r="AB3063" s="234"/>
    </row>
    <row r="3064" spans="25:28" x14ac:dyDescent="0.2">
      <c r="Y3064" s="234"/>
      <c r="AA3064" s="234"/>
      <c r="AB3064" s="234"/>
    </row>
    <row r="3065" spans="25:28" x14ac:dyDescent="0.2">
      <c r="Y3065" s="234"/>
      <c r="AA3065" s="234"/>
      <c r="AB3065" s="234"/>
    </row>
    <row r="3066" spans="25:28" x14ac:dyDescent="0.2">
      <c r="Y3066" s="234"/>
      <c r="AA3066" s="234"/>
      <c r="AB3066" s="234"/>
    </row>
    <row r="3067" spans="25:28" x14ac:dyDescent="0.2">
      <c r="Y3067" s="234"/>
      <c r="AA3067" s="234"/>
      <c r="AB3067" s="234"/>
    </row>
    <row r="3068" spans="25:28" x14ac:dyDescent="0.2">
      <c r="Y3068" s="234"/>
      <c r="AA3068" s="234"/>
      <c r="AB3068" s="234"/>
    </row>
    <row r="3069" spans="25:28" x14ac:dyDescent="0.2">
      <c r="Y3069" s="234"/>
      <c r="AA3069" s="234"/>
      <c r="AB3069" s="234"/>
    </row>
    <row r="3070" spans="25:28" x14ac:dyDescent="0.2">
      <c r="Y3070" s="234"/>
      <c r="AA3070" s="234"/>
      <c r="AB3070" s="234"/>
    </row>
    <row r="3071" spans="25:28" x14ac:dyDescent="0.2">
      <c r="Y3071" s="234"/>
      <c r="AA3071" s="234"/>
      <c r="AB3071" s="234"/>
    </row>
    <row r="3072" spans="25:28" x14ac:dyDescent="0.2">
      <c r="Y3072" s="234"/>
      <c r="AA3072" s="234"/>
      <c r="AB3072" s="234"/>
    </row>
    <row r="3073" spans="25:28" x14ac:dyDescent="0.2">
      <c r="Y3073" s="234"/>
      <c r="AA3073" s="234"/>
      <c r="AB3073" s="234"/>
    </row>
    <row r="3074" spans="25:28" x14ac:dyDescent="0.2">
      <c r="Y3074" s="234"/>
      <c r="AA3074" s="234"/>
      <c r="AB3074" s="234"/>
    </row>
    <row r="3075" spans="25:28" x14ac:dyDescent="0.2">
      <c r="Y3075" s="234"/>
      <c r="AA3075" s="234"/>
      <c r="AB3075" s="234"/>
    </row>
    <row r="3076" spans="25:28" x14ac:dyDescent="0.2">
      <c r="Y3076" s="234"/>
      <c r="AA3076" s="234"/>
      <c r="AB3076" s="234"/>
    </row>
    <row r="3077" spans="25:28" x14ac:dyDescent="0.2">
      <c r="Y3077" s="234"/>
      <c r="AA3077" s="234"/>
      <c r="AB3077" s="234"/>
    </row>
    <row r="3078" spans="25:28" x14ac:dyDescent="0.2">
      <c r="Y3078" s="234"/>
      <c r="AA3078" s="234"/>
      <c r="AB3078" s="234"/>
    </row>
    <row r="3079" spans="25:28" x14ac:dyDescent="0.2">
      <c r="Y3079" s="234"/>
      <c r="AA3079" s="234"/>
      <c r="AB3079" s="234"/>
    </row>
    <row r="3080" spans="25:28" x14ac:dyDescent="0.2">
      <c r="Y3080" s="234"/>
      <c r="AA3080" s="234"/>
      <c r="AB3080" s="234"/>
    </row>
    <row r="3081" spans="25:28" x14ac:dyDescent="0.2">
      <c r="Y3081" s="234"/>
      <c r="AA3081" s="234"/>
      <c r="AB3081" s="234"/>
    </row>
    <row r="3082" spans="25:28" x14ac:dyDescent="0.2">
      <c r="Y3082" s="234"/>
      <c r="AA3082" s="234"/>
      <c r="AB3082" s="234"/>
    </row>
    <row r="3083" spans="25:28" x14ac:dyDescent="0.2">
      <c r="Y3083" s="234"/>
      <c r="AA3083" s="234"/>
      <c r="AB3083" s="234"/>
    </row>
    <row r="3084" spans="25:28" x14ac:dyDescent="0.2">
      <c r="Y3084" s="234"/>
      <c r="AA3084" s="234"/>
      <c r="AB3084" s="234"/>
    </row>
    <row r="3085" spans="25:28" x14ac:dyDescent="0.2">
      <c r="Y3085" s="234"/>
      <c r="AA3085" s="234"/>
      <c r="AB3085" s="234"/>
    </row>
    <row r="3086" spans="25:28" x14ac:dyDescent="0.2">
      <c r="Y3086" s="234"/>
      <c r="AA3086" s="234"/>
      <c r="AB3086" s="234"/>
    </row>
    <row r="3087" spans="25:28" x14ac:dyDescent="0.2">
      <c r="Y3087" s="234"/>
      <c r="AA3087" s="234"/>
      <c r="AB3087" s="234"/>
    </row>
    <row r="3088" spans="25:28" x14ac:dyDescent="0.2">
      <c r="Y3088" s="234"/>
      <c r="AA3088" s="234"/>
      <c r="AB3088" s="234"/>
    </row>
    <row r="3089" spans="25:28" x14ac:dyDescent="0.2">
      <c r="Y3089" s="234"/>
      <c r="AA3089" s="234"/>
      <c r="AB3089" s="234"/>
    </row>
    <row r="3090" spans="25:28" x14ac:dyDescent="0.2">
      <c r="Y3090" s="234"/>
      <c r="AA3090" s="234"/>
      <c r="AB3090" s="234"/>
    </row>
    <row r="3091" spans="25:28" x14ac:dyDescent="0.2">
      <c r="Y3091" s="234"/>
      <c r="AA3091" s="234"/>
      <c r="AB3091" s="234"/>
    </row>
    <row r="3092" spans="25:28" x14ac:dyDescent="0.2">
      <c r="Y3092" s="234"/>
      <c r="AA3092" s="234"/>
      <c r="AB3092" s="234"/>
    </row>
    <row r="3093" spans="25:28" x14ac:dyDescent="0.2">
      <c r="Y3093" s="234"/>
      <c r="AA3093" s="234"/>
      <c r="AB3093" s="234"/>
    </row>
    <row r="3094" spans="25:28" x14ac:dyDescent="0.2">
      <c r="Y3094" s="234"/>
      <c r="AA3094" s="234"/>
      <c r="AB3094" s="234"/>
    </row>
    <row r="3095" spans="25:28" x14ac:dyDescent="0.2">
      <c r="Y3095" s="234"/>
      <c r="AA3095" s="234"/>
      <c r="AB3095" s="234"/>
    </row>
    <row r="3096" spans="25:28" x14ac:dyDescent="0.2">
      <c r="Y3096" s="234"/>
      <c r="AA3096" s="234"/>
      <c r="AB3096" s="234"/>
    </row>
    <row r="3097" spans="25:28" x14ac:dyDescent="0.2">
      <c r="Y3097" s="234"/>
      <c r="AA3097" s="234"/>
      <c r="AB3097" s="234"/>
    </row>
    <row r="3098" spans="25:28" x14ac:dyDescent="0.2">
      <c r="Y3098" s="234"/>
      <c r="AA3098" s="234"/>
      <c r="AB3098" s="234"/>
    </row>
    <row r="3099" spans="25:28" x14ac:dyDescent="0.2">
      <c r="Y3099" s="234"/>
      <c r="AA3099" s="234"/>
      <c r="AB3099" s="234"/>
    </row>
    <row r="3100" spans="25:28" x14ac:dyDescent="0.2">
      <c r="Y3100" s="234"/>
      <c r="AA3100" s="234"/>
      <c r="AB3100" s="234"/>
    </row>
    <row r="3101" spans="25:28" x14ac:dyDescent="0.2">
      <c r="Y3101" s="234"/>
      <c r="AA3101" s="234"/>
      <c r="AB3101" s="234"/>
    </row>
    <row r="3102" spans="25:28" x14ac:dyDescent="0.2">
      <c r="Y3102" s="234"/>
      <c r="AA3102" s="234"/>
      <c r="AB3102" s="234"/>
    </row>
    <row r="3103" spans="25:28" x14ac:dyDescent="0.2">
      <c r="Y3103" s="234"/>
      <c r="AA3103" s="234"/>
      <c r="AB3103" s="234"/>
    </row>
    <row r="3104" spans="25:28" x14ac:dyDescent="0.2">
      <c r="Y3104" s="234"/>
      <c r="AA3104" s="234"/>
      <c r="AB3104" s="234"/>
    </row>
    <row r="3105" spans="25:28" x14ac:dyDescent="0.2">
      <c r="Y3105" s="234"/>
      <c r="AA3105" s="234"/>
      <c r="AB3105" s="234"/>
    </row>
    <row r="3106" spans="25:28" x14ac:dyDescent="0.2">
      <c r="Y3106" s="234"/>
      <c r="AA3106" s="234"/>
      <c r="AB3106" s="234"/>
    </row>
    <row r="3107" spans="25:28" x14ac:dyDescent="0.2">
      <c r="Y3107" s="234"/>
      <c r="AA3107" s="234"/>
      <c r="AB3107" s="234"/>
    </row>
    <row r="3108" spans="25:28" x14ac:dyDescent="0.2">
      <c r="Y3108" s="234"/>
      <c r="AA3108" s="234"/>
      <c r="AB3108" s="234"/>
    </row>
    <row r="3109" spans="25:28" x14ac:dyDescent="0.2">
      <c r="Y3109" s="234"/>
      <c r="AA3109" s="234"/>
      <c r="AB3109" s="234"/>
    </row>
    <row r="3110" spans="25:28" x14ac:dyDescent="0.2">
      <c r="Y3110" s="234"/>
      <c r="AA3110" s="234"/>
      <c r="AB3110" s="234"/>
    </row>
    <row r="3111" spans="25:28" x14ac:dyDescent="0.2">
      <c r="Y3111" s="234"/>
      <c r="AA3111" s="234"/>
      <c r="AB3111" s="234"/>
    </row>
    <row r="3112" spans="25:28" x14ac:dyDescent="0.2">
      <c r="Y3112" s="234"/>
      <c r="AA3112" s="234"/>
      <c r="AB3112" s="234"/>
    </row>
    <row r="3113" spans="25:28" x14ac:dyDescent="0.2">
      <c r="Y3113" s="234"/>
      <c r="AA3113" s="234"/>
      <c r="AB3113" s="234"/>
    </row>
    <row r="3114" spans="25:28" x14ac:dyDescent="0.2">
      <c r="Y3114" s="234"/>
      <c r="AA3114" s="234"/>
      <c r="AB3114" s="234"/>
    </row>
    <row r="3115" spans="25:28" x14ac:dyDescent="0.2">
      <c r="Y3115" s="234"/>
      <c r="AA3115" s="234"/>
      <c r="AB3115" s="234"/>
    </row>
    <row r="3116" spans="25:28" x14ac:dyDescent="0.2">
      <c r="Y3116" s="234"/>
      <c r="AA3116" s="234"/>
      <c r="AB3116" s="234"/>
    </row>
    <row r="3117" spans="25:28" x14ac:dyDescent="0.2">
      <c r="Y3117" s="234"/>
      <c r="AA3117" s="234"/>
      <c r="AB3117" s="234"/>
    </row>
    <row r="3118" spans="25:28" x14ac:dyDescent="0.2">
      <c r="Y3118" s="234"/>
      <c r="AA3118" s="234"/>
      <c r="AB3118" s="234"/>
    </row>
    <row r="3119" spans="25:28" x14ac:dyDescent="0.2">
      <c r="Y3119" s="234"/>
      <c r="AA3119" s="234"/>
      <c r="AB3119" s="234"/>
    </row>
    <row r="3120" spans="25:28" x14ac:dyDescent="0.2">
      <c r="Y3120" s="234"/>
      <c r="AA3120" s="234"/>
      <c r="AB3120" s="234"/>
    </row>
    <row r="3121" spans="25:28" x14ac:dyDescent="0.2">
      <c r="Y3121" s="234"/>
      <c r="AA3121" s="234"/>
      <c r="AB3121" s="234"/>
    </row>
    <row r="3122" spans="25:28" x14ac:dyDescent="0.2">
      <c r="Y3122" s="234"/>
      <c r="AA3122" s="234"/>
      <c r="AB3122" s="234"/>
    </row>
    <row r="3123" spans="25:28" x14ac:dyDescent="0.2">
      <c r="Y3123" s="234"/>
      <c r="AA3123" s="234"/>
      <c r="AB3123" s="234"/>
    </row>
    <row r="3124" spans="25:28" x14ac:dyDescent="0.2">
      <c r="Y3124" s="234"/>
      <c r="AA3124" s="234"/>
      <c r="AB3124" s="234"/>
    </row>
    <row r="3125" spans="25:28" x14ac:dyDescent="0.2">
      <c r="Y3125" s="234"/>
      <c r="AA3125" s="234"/>
      <c r="AB3125" s="234"/>
    </row>
    <row r="3126" spans="25:28" x14ac:dyDescent="0.2">
      <c r="Y3126" s="234"/>
      <c r="AA3126" s="234"/>
      <c r="AB3126" s="234"/>
    </row>
    <row r="3127" spans="25:28" x14ac:dyDescent="0.2">
      <c r="Y3127" s="234"/>
      <c r="AA3127" s="234"/>
      <c r="AB3127" s="234"/>
    </row>
    <row r="3128" spans="25:28" x14ac:dyDescent="0.2">
      <c r="Y3128" s="234"/>
      <c r="AA3128" s="234"/>
      <c r="AB3128" s="234"/>
    </row>
    <row r="3129" spans="25:28" x14ac:dyDescent="0.2">
      <c r="Y3129" s="234"/>
      <c r="AA3129" s="234"/>
      <c r="AB3129" s="234"/>
    </row>
    <row r="3130" spans="25:28" x14ac:dyDescent="0.2">
      <c r="Y3130" s="234"/>
      <c r="AA3130" s="234"/>
      <c r="AB3130" s="234"/>
    </row>
    <row r="3131" spans="25:28" x14ac:dyDescent="0.2">
      <c r="Y3131" s="234"/>
      <c r="AA3131" s="234"/>
      <c r="AB3131" s="234"/>
    </row>
    <row r="3132" spans="25:28" x14ac:dyDescent="0.2">
      <c r="Y3132" s="234"/>
      <c r="AA3132" s="234"/>
      <c r="AB3132" s="234"/>
    </row>
    <row r="3133" spans="25:28" x14ac:dyDescent="0.2">
      <c r="Y3133" s="234"/>
      <c r="AA3133" s="234"/>
      <c r="AB3133" s="234"/>
    </row>
    <row r="3134" spans="25:28" x14ac:dyDescent="0.2">
      <c r="Y3134" s="234"/>
      <c r="AA3134" s="234"/>
      <c r="AB3134" s="234"/>
    </row>
    <row r="3135" spans="25:28" x14ac:dyDescent="0.2">
      <c r="Y3135" s="234"/>
      <c r="AA3135" s="234"/>
      <c r="AB3135" s="234"/>
    </row>
    <row r="3136" spans="25:28" x14ac:dyDescent="0.2">
      <c r="Y3136" s="234"/>
      <c r="AA3136" s="234"/>
      <c r="AB3136" s="234"/>
    </row>
    <row r="3137" spans="25:28" x14ac:dyDescent="0.2">
      <c r="Y3137" s="234"/>
      <c r="AA3137" s="234"/>
      <c r="AB3137" s="234"/>
    </row>
    <row r="3138" spans="25:28" x14ac:dyDescent="0.2">
      <c r="Y3138" s="234"/>
      <c r="AA3138" s="234"/>
      <c r="AB3138" s="234"/>
    </row>
    <row r="3139" spans="25:28" x14ac:dyDescent="0.2">
      <c r="Y3139" s="234"/>
      <c r="AA3139" s="234"/>
      <c r="AB3139" s="234"/>
    </row>
    <row r="3140" spans="25:28" x14ac:dyDescent="0.2">
      <c r="Y3140" s="234"/>
      <c r="AA3140" s="234"/>
      <c r="AB3140" s="234"/>
    </row>
    <row r="3141" spans="25:28" x14ac:dyDescent="0.2">
      <c r="Y3141" s="234"/>
      <c r="AA3141" s="234"/>
      <c r="AB3141" s="234"/>
    </row>
    <row r="3142" spans="25:28" x14ac:dyDescent="0.2">
      <c r="Y3142" s="234"/>
      <c r="AA3142" s="234"/>
      <c r="AB3142" s="234"/>
    </row>
    <row r="3143" spans="25:28" x14ac:dyDescent="0.2">
      <c r="Y3143" s="234"/>
      <c r="AA3143" s="234"/>
      <c r="AB3143" s="234"/>
    </row>
    <row r="3144" spans="25:28" x14ac:dyDescent="0.2">
      <c r="Y3144" s="234"/>
      <c r="AA3144" s="234"/>
      <c r="AB3144" s="234"/>
    </row>
    <row r="3145" spans="25:28" x14ac:dyDescent="0.2">
      <c r="Y3145" s="234"/>
      <c r="AA3145" s="234"/>
      <c r="AB3145" s="234"/>
    </row>
    <row r="3146" spans="25:28" x14ac:dyDescent="0.2">
      <c r="Y3146" s="234"/>
      <c r="AA3146" s="234"/>
      <c r="AB3146" s="234"/>
    </row>
    <row r="3147" spans="25:28" x14ac:dyDescent="0.2">
      <c r="Y3147" s="234"/>
      <c r="AA3147" s="234"/>
      <c r="AB3147" s="234"/>
    </row>
    <row r="3148" spans="25:28" x14ac:dyDescent="0.2">
      <c r="Y3148" s="234"/>
      <c r="AA3148" s="234"/>
      <c r="AB3148" s="234"/>
    </row>
    <row r="3149" spans="25:28" x14ac:dyDescent="0.2">
      <c r="Y3149" s="234"/>
      <c r="AA3149" s="234"/>
      <c r="AB3149" s="234"/>
    </row>
    <row r="3150" spans="25:28" x14ac:dyDescent="0.2">
      <c r="Y3150" s="234"/>
      <c r="AA3150" s="234"/>
      <c r="AB3150" s="234"/>
    </row>
    <row r="3151" spans="25:28" x14ac:dyDescent="0.2">
      <c r="Y3151" s="234"/>
      <c r="AA3151" s="234"/>
      <c r="AB3151" s="234"/>
    </row>
    <row r="3152" spans="25:28" x14ac:dyDescent="0.2">
      <c r="Y3152" s="234"/>
      <c r="AA3152" s="234"/>
      <c r="AB3152" s="234"/>
    </row>
    <row r="3153" spans="25:28" x14ac:dyDescent="0.2">
      <c r="Y3153" s="234"/>
      <c r="AA3153" s="234"/>
      <c r="AB3153" s="234"/>
    </row>
    <row r="3154" spans="25:28" x14ac:dyDescent="0.2">
      <c r="Y3154" s="234"/>
      <c r="AA3154" s="234"/>
      <c r="AB3154" s="234"/>
    </row>
    <row r="3155" spans="25:28" x14ac:dyDescent="0.2">
      <c r="Y3155" s="234"/>
      <c r="AA3155" s="234"/>
      <c r="AB3155" s="234"/>
    </row>
    <row r="3156" spans="25:28" x14ac:dyDescent="0.2">
      <c r="Y3156" s="234"/>
      <c r="AA3156" s="234"/>
      <c r="AB3156" s="234"/>
    </row>
    <row r="3157" spans="25:28" x14ac:dyDescent="0.2">
      <c r="Y3157" s="234"/>
      <c r="AA3157" s="234"/>
      <c r="AB3157" s="234"/>
    </row>
    <row r="3158" spans="25:28" x14ac:dyDescent="0.2">
      <c r="Y3158" s="234"/>
      <c r="AA3158" s="234"/>
      <c r="AB3158" s="234"/>
    </row>
    <row r="3159" spans="25:28" x14ac:dyDescent="0.2">
      <c r="Y3159" s="234"/>
      <c r="AA3159" s="234"/>
      <c r="AB3159" s="234"/>
    </row>
    <row r="3160" spans="25:28" x14ac:dyDescent="0.2">
      <c r="Y3160" s="234"/>
      <c r="AA3160" s="234"/>
      <c r="AB3160" s="234"/>
    </row>
    <row r="3161" spans="25:28" x14ac:dyDescent="0.2">
      <c r="Y3161" s="234"/>
      <c r="AA3161" s="234"/>
      <c r="AB3161" s="234"/>
    </row>
    <row r="3162" spans="25:28" x14ac:dyDescent="0.2">
      <c r="Y3162" s="234"/>
      <c r="AA3162" s="234"/>
      <c r="AB3162" s="234"/>
    </row>
    <row r="3163" spans="25:28" x14ac:dyDescent="0.2">
      <c r="Y3163" s="234"/>
      <c r="AA3163" s="234"/>
      <c r="AB3163" s="234"/>
    </row>
    <row r="3164" spans="25:28" x14ac:dyDescent="0.2">
      <c r="Y3164" s="234"/>
      <c r="AA3164" s="234"/>
      <c r="AB3164" s="234"/>
    </row>
    <row r="3165" spans="25:28" x14ac:dyDescent="0.2">
      <c r="Y3165" s="234"/>
      <c r="AA3165" s="234"/>
      <c r="AB3165" s="234"/>
    </row>
    <row r="3166" spans="25:28" x14ac:dyDescent="0.2">
      <c r="Y3166" s="234"/>
      <c r="AA3166" s="234"/>
      <c r="AB3166" s="234"/>
    </row>
    <row r="3167" spans="25:28" x14ac:dyDescent="0.2">
      <c r="Y3167" s="234"/>
      <c r="AA3167" s="234"/>
      <c r="AB3167" s="234"/>
    </row>
    <row r="3168" spans="25:28" x14ac:dyDescent="0.2">
      <c r="Y3168" s="234"/>
      <c r="AA3168" s="234"/>
      <c r="AB3168" s="234"/>
    </row>
    <row r="3169" spans="25:28" x14ac:dyDescent="0.2">
      <c r="Y3169" s="234"/>
      <c r="AA3169" s="234"/>
      <c r="AB3169" s="234"/>
    </row>
    <row r="3170" spans="25:28" x14ac:dyDescent="0.2">
      <c r="Y3170" s="234"/>
      <c r="AA3170" s="234"/>
      <c r="AB3170" s="234"/>
    </row>
    <row r="3171" spans="25:28" x14ac:dyDescent="0.2">
      <c r="Y3171" s="234"/>
      <c r="AA3171" s="234"/>
      <c r="AB3171" s="234"/>
    </row>
    <row r="3172" spans="25:28" x14ac:dyDescent="0.2">
      <c r="Y3172" s="234"/>
      <c r="AA3172" s="234"/>
      <c r="AB3172" s="234"/>
    </row>
    <row r="3173" spans="25:28" x14ac:dyDescent="0.2">
      <c r="Y3173" s="234"/>
      <c r="AA3173" s="234"/>
      <c r="AB3173" s="234"/>
    </row>
    <row r="3174" spans="25:28" x14ac:dyDescent="0.2">
      <c r="Y3174" s="234"/>
      <c r="AA3174" s="234"/>
      <c r="AB3174" s="234"/>
    </row>
    <row r="3175" spans="25:28" x14ac:dyDescent="0.2">
      <c r="Y3175" s="234"/>
      <c r="AA3175" s="234"/>
      <c r="AB3175" s="234"/>
    </row>
    <row r="3176" spans="25:28" x14ac:dyDescent="0.2">
      <c r="Y3176" s="234"/>
      <c r="AA3176" s="234"/>
      <c r="AB3176" s="234"/>
    </row>
    <row r="3177" spans="25:28" x14ac:dyDescent="0.2">
      <c r="Y3177" s="234"/>
      <c r="AA3177" s="234"/>
      <c r="AB3177" s="234"/>
    </row>
    <row r="3178" spans="25:28" x14ac:dyDescent="0.2">
      <c r="Y3178" s="234"/>
      <c r="AA3178" s="234"/>
      <c r="AB3178" s="234"/>
    </row>
    <row r="3179" spans="25:28" x14ac:dyDescent="0.2">
      <c r="Y3179" s="234"/>
      <c r="AA3179" s="234"/>
      <c r="AB3179" s="234"/>
    </row>
    <row r="3180" spans="25:28" x14ac:dyDescent="0.2">
      <c r="Y3180" s="234"/>
      <c r="AA3180" s="234"/>
      <c r="AB3180" s="234"/>
    </row>
    <row r="3181" spans="25:28" x14ac:dyDescent="0.2">
      <c r="Y3181" s="234"/>
      <c r="AA3181" s="234"/>
      <c r="AB3181" s="234"/>
    </row>
    <row r="3182" spans="25:28" x14ac:dyDescent="0.2">
      <c r="Y3182" s="234"/>
      <c r="AA3182" s="234"/>
      <c r="AB3182" s="234"/>
    </row>
    <row r="3183" spans="25:28" x14ac:dyDescent="0.2">
      <c r="Y3183" s="234"/>
      <c r="AA3183" s="234"/>
      <c r="AB3183" s="234"/>
    </row>
    <row r="3184" spans="25:28" x14ac:dyDescent="0.2">
      <c r="Y3184" s="234"/>
      <c r="AA3184" s="234"/>
      <c r="AB3184" s="234"/>
    </row>
    <row r="3185" spans="25:28" x14ac:dyDescent="0.2">
      <c r="Y3185" s="234"/>
      <c r="AA3185" s="234"/>
      <c r="AB3185" s="234"/>
    </row>
    <row r="3186" spans="25:28" x14ac:dyDescent="0.2">
      <c r="Y3186" s="234"/>
      <c r="AA3186" s="234"/>
      <c r="AB3186" s="234"/>
    </row>
    <row r="3187" spans="25:28" x14ac:dyDescent="0.2">
      <c r="Y3187" s="234"/>
      <c r="AA3187" s="234"/>
      <c r="AB3187" s="234"/>
    </row>
    <row r="3188" spans="25:28" x14ac:dyDescent="0.2">
      <c r="Y3188" s="234"/>
      <c r="AA3188" s="234"/>
      <c r="AB3188" s="234"/>
    </row>
    <row r="3189" spans="25:28" x14ac:dyDescent="0.2">
      <c r="Y3189" s="234"/>
      <c r="AA3189" s="234"/>
      <c r="AB3189" s="234"/>
    </row>
    <row r="3190" spans="25:28" x14ac:dyDescent="0.2">
      <c r="Y3190" s="234"/>
      <c r="AA3190" s="234"/>
      <c r="AB3190" s="234"/>
    </row>
    <row r="3191" spans="25:28" x14ac:dyDescent="0.2">
      <c r="Y3191" s="234"/>
      <c r="AA3191" s="234"/>
      <c r="AB3191" s="234"/>
    </row>
    <row r="3192" spans="25:28" x14ac:dyDescent="0.2">
      <c r="Y3192" s="234"/>
      <c r="AA3192" s="234"/>
      <c r="AB3192" s="234"/>
    </row>
    <row r="3193" spans="25:28" x14ac:dyDescent="0.2">
      <c r="Y3193" s="234"/>
      <c r="AA3193" s="234"/>
      <c r="AB3193" s="234"/>
    </row>
    <row r="3194" spans="25:28" x14ac:dyDescent="0.2">
      <c r="Y3194" s="234"/>
      <c r="AA3194" s="234"/>
      <c r="AB3194" s="234"/>
    </row>
    <row r="3195" spans="25:28" x14ac:dyDescent="0.2">
      <c r="Y3195" s="234"/>
      <c r="AA3195" s="234"/>
      <c r="AB3195" s="234"/>
    </row>
    <row r="3196" spans="25:28" x14ac:dyDescent="0.2">
      <c r="Y3196" s="234"/>
      <c r="AA3196" s="234"/>
      <c r="AB3196" s="234"/>
    </row>
    <row r="3197" spans="25:28" x14ac:dyDescent="0.2">
      <c r="Y3197" s="234"/>
      <c r="AA3197" s="234"/>
      <c r="AB3197" s="234"/>
    </row>
    <row r="3198" spans="25:28" x14ac:dyDescent="0.2">
      <c r="Y3198" s="234"/>
      <c r="AA3198" s="234"/>
      <c r="AB3198" s="234"/>
    </row>
    <row r="3199" spans="25:28" x14ac:dyDescent="0.2">
      <c r="Y3199" s="234"/>
      <c r="AA3199" s="234"/>
      <c r="AB3199" s="234"/>
    </row>
    <row r="3200" spans="25:28" x14ac:dyDescent="0.2">
      <c r="Y3200" s="234"/>
      <c r="AA3200" s="234"/>
      <c r="AB3200" s="234"/>
    </row>
    <row r="3201" spans="25:28" x14ac:dyDescent="0.2">
      <c r="Y3201" s="234"/>
      <c r="AA3201" s="234"/>
      <c r="AB3201" s="234"/>
    </row>
    <row r="3202" spans="25:28" x14ac:dyDescent="0.2">
      <c r="Y3202" s="234"/>
      <c r="AA3202" s="234"/>
      <c r="AB3202" s="234"/>
    </row>
    <row r="3203" spans="25:28" x14ac:dyDescent="0.2">
      <c r="Y3203" s="234"/>
      <c r="AA3203" s="234"/>
      <c r="AB3203" s="234"/>
    </row>
    <row r="3204" spans="25:28" x14ac:dyDescent="0.2">
      <c r="Y3204" s="234"/>
      <c r="AA3204" s="234"/>
      <c r="AB3204" s="234"/>
    </row>
    <row r="3205" spans="25:28" x14ac:dyDescent="0.2">
      <c r="Y3205" s="234"/>
      <c r="AA3205" s="234"/>
      <c r="AB3205" s="234"/>
    </row>
    <row r="3206" spans="25:28" x14ac:dyDescent="0.2">
      <c r="Y3206" s="234"/>
      <c r="AA3206" s="234"/>
      <c r="AB3206" s="234"/>
    </row>
    <row r="3207" spans="25:28" x14ac:dyDescent="0.2">
      <c r="Y3207" s="234"/>
      <c r="AA3207" s="234"/>
      <c r="AB3207" s="234"/>
    </row>
    <row r="3208" spans="25:28" x14ac:dyDescent="0.2">
      <c r="Y3208" s="234"/>
      <c r="AA3208" s="234"/>
      <c r="AB3208" s="234"/>
    </row>
    <row r="3209" spans="25:28" x14ac:dyDescent="0.2">
      <c r="Y3209" s="234"/>
      <c r="AA3209" s="234"/>
      <c r="AB3209" s="234"/>
    </row>
    <row r="3210" spans="25:28" x14ac:dyDescent="0.2">
      <c r="Y3210" s="234"/>
      <c r="AA3210" s="234"/>
      <c r="AB3210" s="234"/>
    </row>
    <row r="3211" spans="25:28" x14ac:dyDescent="0.2">
      <c r="Y3211" s="234"/>
      <c r="AA3211" s="234"/>
      <c r="AB3211" s="234"/>
    </row>
    <row r="3212" spans="25:28" x14ac:dyDescent="0.2">
      <c r="Y3212" s="234"/>
      <c r="AA3212" s="234"/>
      <c r="AB3212" s="234"/>
    </row>
    <row r="3213" spans="25:28" x14ac:dyDescent="0.2">
      <c r="Y3213" s="234"/>
      <c r="AA3213" s="234"/>
      <c r="AB3213" s="234"/>
    </row>
    <row r="3214" spans="25:28" x14ac:dyDescent="0.2">
      <c r="Y3214" s="234"/>
      <c r="AA3214" s="234"/>
      <c r="AB3214" s="234"/>
    </row>
    <row r="3215" spans="25:28" x14ac:dyDescent="0.2">
      <c r="Y3215" s="234"/>
      <c r="AA3215" s="234"/>
      <c r="AB3215" s="234"/>
    </row>
    <row r="3216" spans="25:28" x14ac:dyDescent="0.2">
      <c r="Y3216" s="234"/>
      <c r="AA3216" s="234"/>
      <c r="AB3216" s="234"/>
    </row>
    <row r="3217" spans="25:28" x14ac:dyDescent="0.2">
      <c r="Y3217" s="234"/>
      <c r="AA3217" s="234"/>
      <c r="AB3217" s="234"/>
    </row>
    <row r="3218" spans="25:28" x14ac:dyDescent="0.2">
      <c r="Y3218" s="234"/>
      <c r="AA3218" s="234"/>
      <c r="AB3218" s="234"/>
    </row>
    <row r="3219" spans="25:28" x14ac:dyDescent="0.2">
      <c r="Y3219" s="234"/>
      <c r="AA3219" s="234"/>
      <c r="AB3219" s="234"/>
    </row>
    <row r="3220" spans="25:28" x14ac:dyDescent="0.2">
      <c r="Y3220" s="234"/>
      <c r="AA3220" s="234"/>
      <c r="AB3220" s="234"/>
    </row>
    <row r="3221" spans="25:28" x14ac:dyDescent="0.2">
      <c r="Y3221" s="234"/>
      <c r="AA3221" s="234"/>
      <c r="AB3221" s="234"/>
    </row>
    <row r="3222" spans="25:28" x14ac:dyDescent="0.2">
      <c r="Y3222" s="234"/>
      <c r="AA3222" s="234"/>
      <c r="AB3222" s="234"/>
    </row>
    <row r="3223" spans="25:28" x14ac:dyDescent="0.2">
      <c r="Y3223" s="234"/>
      <c r="AA3223" s="234"/>
      <c r="AB3223" s="234"/>
    </row>
    <row r="3224" spans="25:28" x14ac:dyDescent="0.2">
      <c r="Y3224" s="234"/>
      <c r="AA3224" s="234"/>
      <c r="AB3224" s="234"/>
    </row>
    <row r="3225" spans="25:28" x14ac:dyDescent="0.2">
      <c r="Y3225" s="234"/>
      <c r="AA3225" s="234"/>
      <c r="AB3225" s="234"/>
    </row>
    <row r="3226" spans="25:28" x14ac:dyDescent="0.2">
      <c r="Y3226" s="234"/>
      <c r="AA3226" s="234"/>
      <c r="AB3226" s="234"/>
    </row>
    <row r="3227" spans="25:28" x14ac:dyDescent="0.2">
      <c r="Y3227" s="234"/>
      <c r="AA3227" s="234"/>
      <c r="AB3227" s="234"/>
    </row>
    <row r="3228" spans="25:28" x14ac:dyDescent="0.2">
      <c r="Y3228" s="234"/>
      <c r="AA3228" s="234"/>
      <c r="AB3228" s="234"/>
    </row>
    <row r="3229" spans="25:28" x14ac:dyDescent="0.2">
      <c r="Y3229" s="234"/>
      <c r="AA3229" s="234"/>
      <c r="AB3229" s="234"/>
    </row>
    <row r="3230" spans="25:28" x14ac:dyDescent="0.2">
      <c r="Y3230" s="234"/>
      <c r="AA3230" s="234"/>
      <c r="AB3230" s="234"/>
    </row>
    <row r="3231" spans="25:28" x14ac:dyDescent="0.2">
      <c r="Y3231" s="234"/>
      <c r="AA3231" s="234"/>
      <c r="AB3231" s="234"/>
    </row>
    <row r="3232" spans="25:28" x14ac:dyDescent="0.2">
      <c r="Y3232" s="234"/>
      <c r="AA3232" s="234"/>
      <c r="AB3232" s="234"/>
    </row>
    <row r="3233" spans="25:28" x14ac:dyDescent="0.2">
      <c r="Y3233" s="234"/>
      <c r="AA3233" s="234"/>
      <c r="AB3233" s="234"/>
    </row>
    <row r="3234" spans="25:28" x14ac:dyDescent="0.2">
      <c r="Y3234" s="234"/>
      <c r="AA3234" s="234"/>
      <c r="AB3234" s="234"/>
    </row>
    <row r="3235" spans="25:28" x14ac:dyDescent="0.2">
      <c r="Y3235" s="234"/>
      <c r="AA3235" s="234"/>
      <c r="AB3235" s="234"/>
    </row>
    <row r="3236" spans="25:28" x14ac:dyDescent="0.2">
      <c r="Y3236" s="234"/>
      <c r="AA3236" s="234"/>
      <c r="AB3236" s="234"/>
    </row>
    <row r="3237" spans="25:28" x14ac:dyDescent="0.2">
      <c r="Y3237" s="234"/>
      <c r="AA3237" s="234"/>
      <c r="AB3237" s="234"/>
    </row>
    <row r="3238" spans="25:28" x14ac:dyDescent="0.2">
      <c r="Y3238" s="234"/>
      <c r="AA3238" s="234"/>
      <c r="AB3238" s="234"/>
    </row>
    <row r="3239" spans="25:28" x14ac:dyDescent="0.2">
      <c r="Y3239" s="234"/>
      <c r="AA3239" s="234"/>
      <c r="AB3239" s="234"/>
    </row>
    <row r="3240" spans="25:28" x14ac:dyDescent="0.2">
      <c r="Y3240" s="234"/>
      <c r="AA3240" s="234"/>
      <c r="AB3240" s="234"/>
    </row>
    <row r="3241" spans="25:28" x14ac:dyDescent="0.2">
      <c r="Y3241" s="234"/>
      <c r="AA3241" s="234"/>
      <c r="AB3241" s="234"/>
    </row>
    <row r="3242" spans="25:28" x14ac:dyDescent="0.2">
      <c r="Y3242" s="234"/>
      <c r="AA3242" s="234"/>
      <c r="AB3242" s="234"/>
    </row>
    <row r="3243" spans="25:28" x14ac:dyDescent="0.2">
      <c r="Y3243" s="234"/>
      <c r="AA3243" s="234"/>
      <c r="AB3243" s="234"/>
    </row>
    <row r="3244" spans="25:28" x14ac:dyDescent="0.2">
      <c r="Y3244" s="234"/>
      <c r="AA3244" s="234"/>
      <c r="AB3244" s="234"/>
    </row>
    <row r="3245" spans="25:28" x14ac:dyDescent="0.2">
      <c r="Y3245" s="234"/>
      <c r="AA3245" s="234"/>
      <c r="AB3245" s="234"/>
    </row>
    <row r="3246" spans="25:28" x14ac:dyDescent="0.2">
      <c r="Y3246" s="234"/>
      <c r="AA3246" s="234"/>
      <c r="AB3246" s="234"/>
    </row>
    <row r="3247" spans="25:28" x14ac:dyDescent="0.2">
      <c r="Y3247" s="234"/>
      <c r="AA3247" s="234"/>
      <c r="AB3247" s="234"/>
    </row>
    <row r="3248" spans="25:28" x14ac:dyDescent="0.2">
      <c r="Y3248" s="234"/>
      <c r="AA3248" s="234"/>
      <c r="AB3248" s="234"/>
    </row>
    <row r="3249" spans="25:28" x14ac:dyDescent="0.2">
      <c r="Y3249" s="234"/>
      <c r="AA3249" s="234"/>
      <c r="AB3249" s="234"/>
    </row>
    <row r="3250" spans="25:28" x14ac:dyDescent="0.2">
      <c r="Y3250" s="234"/>
      <c r="AA3250" s="234"/>
      <c r="AB3250" s="234"/>
    </row>
    <row r="3251" spans="25:28" x14ac:dyDescent="0.2">
      <c r="Y3251" s="234"/>
      <c r="AA3251" s="234"/>
      <c r="AB3251" s="234"/>
    </row>
    <row r="3252" spans="25:28" x14ac:dyDescent="0.2">
      <c r="Y3252" s="234"/>
      <c r="AA3252" s="234"/>
      <c r="AB3252" s="234"/>
    </row>
    <row r="3253" spans="25:28" x14ac:dyDescent="0.2">
      <c r="Y3253" s="234"/>
      <c r="AA3253" s="234"/>
      <c r="AB3253" s="234"/>
    </row>
    <row r="3254" spans="25:28" x14ac:dyDescent="0.2">
      <c r="Y3254" s="234"/>
      <c r="AA3254" s="234"/>
      <c r="AB3254" s="234"/>
    </row>
    <row r="3255" spans="25:28" x14ac:dyDescent="0.2">
      <c r="Y3255" s="234"/>
      <c r="AA3255" s="234"/>
      <c r="AB3255" s="234"/>
    </row>
    <row r="3256" spans="25:28" x14ac:dyDescent="0.2">
      <c r="Y3256" s="234"/>
      <c r="AA3256" s="234"/>
      <c r="AB3256" s="234"/>
    </row>
    <row r="3257" spans="25:28" x14ac:dyDescent="0.2">
      <c r="Y3257" s="234"/>
      <c r="AA3257" s="234"/>
      <c r="AB3257" s="234"/>
    </row>
    <row r="3258" spans="25:28" x14ac:dyDescent="0.2">
      <c r="Y3258" s="234"/>
      <c r="AA3258" s="234"/>
      <c r="AB3258" s="234"/>
    </row>
    <row r="3259" spans="25:28" x14ac:dyDescent="0.2">
      <c r="Y3259" s="234"/>
      <c r="AA3259" s="234"/>
      <c r="AB3259" s="234"/>
    </row>
    <row r="3260" spans="25:28" x14ac:dyDescent="0.2">
      <c r="Y3260" s="234"/>
      <c r="AA3260" s="234"/>
      <c r="AB3260" s="234"/>
    </row>
    <row r="3261" spans="25:28" x14ac:dyDescent="0.2">
      <c r="Y3261" s="234"/>
      <c r="AA3261" s="234"/>
      <c r="AB3261" s="234"/>
    </row>
    <row r="3262" spans="25:28" x14ac:dyDescent="0.2">
      <c r="Y3262" s="234"/>
      <c r="AA3262" s="234"/>
      <c r="AB3262" s="234"/>
    </row>
    <row r="3263" spans="25:28" x14ac:dyDescent="0.2">
      <c r="Y3263" s="234"/>
      <c r="AA3263" s="234"/>
      <c r="AB3263" s="234"/>
    </row>
    <row r="3264" spans="25:28" x14ac:dyDescent="0.2">
      <c r="Y3264" s="234"/>
      <c r="AA3264" s="234"/>
      <c r="AB3264" s="234"/>
    </row>
    <row r="3265" spans="25:28" x14ac:dyDescent="0.2">
      <c r="Y3265" s="234"/>
      <c r="AA3265" s="234"/>
      <c r="AB3265" s="234"/>
    </row>
    <row r="3266" spans="25:28" x14ac:dyDescent="0.2">
      <c r="Y3266" s="234"/>
      <c r="AA3266" s="234"/>
      <c r="AB3266" s="234"/>
    </row>
    <row r="3267" spans="25:28" x14ac:dyDescent="0.2">
      <c r="Y3267" s="234"/>
      <c r="AA3267" s="234"/>
      <c r="AB3267" s="234"/>
    </row>
    <row r="3268" spans="25:28" x14ac:dyDescent="0.2">
      <c r="Y3268" s="234"/>
      <c r="AA3268" s="234"/>
      <c r="AB3268" s="234"/>
    </row>
    <row r="3269" spans="25:28" x14ac:dyDescent="0.2">
      <c r="Y3269" s="234"/>
      <c r="AA3269" s="234"/>
      <c r="AB3269" s="234"/>
    </row>
    <row r="3270" spans="25:28" x14ac:dyDescent="0.2">
      <c r="Y3270" s="234"/>
      <c r="AA3270" s="234"/>
      <c r="AB3270" s="234"/>
    </row>
    <row r="3271" spans="25:28" x14ac:dyDescent="0.2">
      <c r="Y3271" s="234"/>
      <c r="AA3271" s="234"/>
      <c r="AB3271" s="234"/>
    </row>
    <row r="3272" spans="25:28" x14ac:dyDescent="0.2">
      <c r="Y3272" s="234"/>
      <c r="AA3272" s="234"/>
      <c r="AB3272" s="234"/>
    </row>
    <row r="3273" spans="25:28" x14ac:dyDescent="0.2">
      <c r="Y3273" s="234"/>
      <c r="AA3273" s="234"/>
      <c r="AB3273" s="234"/>
    </row>
    <row r="3274" spans="25:28" x14ac:dyDescent="0.2">
      <c r="Y3274" s="234"/>
      <c r="AA3274" s="234"/>
      <c r="AB3274" s="234"/>
    </row>
    <row r="3275" spans="25:28" x14ac:dyDescent="0.2">
      <c r="Y3275" s="234"/>
      <c r="AA3275" s="234"/>
      <c r="AB3275" s="234"/>
    </row>
    <row r="3276" spans="25:28" x14ac:dyDescent="0.2">
      <c r="Y3276" s="234"/>
      <c r="AA3276" s="234"/>
      <c r="AB3276" s="234"/>
    </row>
    <row r="3277" spans="25:28" x14ac:dyDescent="0.2">
      <c r="Y3277" s="234"/>
      <c r="AA3277" s="234"/>
      <c r="AB3277" s="234"/>
    </row>
    <row r="3278" spans="25:28" x14ac:dyDescent="0.2">
      <c r="Y3278" s="234"/>
      <c r="AA3278" s="234"/>
      <c r="AB3278" s="234"/>
    </row>
    <row r="3279" spans="25:28" x14ac:dyDescent="0.2">
      <c r="Y3279" s="234"/>
      <c r="AA3279" s="234"/>
      <c r="AB3279" s="234"/>
    </row>
    <row r="3280" spans="25:28" x14ac:dyDescent="0.2">
      <c r="Y3280" s="234"/>
      <c r="AA3280" s="234"/>
      <c r="AB3280" s="234"/>
    </row>
    <row r="3281" spans="25:28" x14ac:dyDescent="0.2">
      <c r="Y3281" s="234"/>
      <c r="AA3281" s="234"/>
      <c r="AB3281" s="234"/>
    </row>
    <row r="3282" spans="25:28" x14ac:dyDescent="0.2">
      <c r="Y3282" s="234"/>
      <c r="AA3282" s="234"/>
      <c r="AB3282" s="234"/>
    </row>
    <row r="3283" spans="25:28" x14ac:dyDescent="0.2">
      <c r="Y3283" s="234"/>
      <c r="AA3283" s="234"/>
      <c r="AB3283" s="234"/>
    </row>
    <row r="3284" spans="25:28" x14ac:dyDescent="0.2">
      <c r="Y3284" s="234"/>
      <c r="AA3284" s="234"/>
      <c r="AB3284" s="234"/>
    </row>
    <row r="3285" spans="25:28" x14ac:dyDescent="0.2">
      <c r="Y3285" s="234"/>
      <c r="AA3285" s="234"/>
      <c r="AB3285" s="234"/>
    </row>
    <row r="3286" spans="25:28" x14ac:dyDescent="0.2">
      <c r="Y3286" s="234"/>
      <c r="AA3286" s="234"/>
      <c r="AB3286" s="234"/>
    </row>
    <row r="3287" spans="25:28" x14ac:dyDescent="0.2">
      <c r="Y3287" s="234"/>
      <c r="AA3287" s="234"/>
      <c r="AB3287" s="234"/>
    </row>
    <row r="3288" spans="25:28" x14ac:dyDescent="0.2">
      <c r="Y3288" s="234"/>
      <c r="AA3288" s="234"/>
      <c r="AB3288" s="234"/>
    </row>
    <row r="3289" spans="25:28" x14ac:dyDescent="0.2">
      <c r="Y3289" s="234"/>
      <c r="AA3289" s="234"/>
      <c r="AB3289" s="234"/>
    </row>
    <row r="3290" spans="25:28" x14ac:dyDescent="0.2">
      <c r="Y3290" s="234"/>
      <c r="AA3290" s="234"/>
      <c r="AB3290" s="234"/>
    </row>
    <row r="3291" spans="25:28" x14ac:dyDescent="0.2">
      <c r="Y3291" s="234"/>
      <c r="AA3291" s="234"/>
      <c r="AB3291" s="234"/>
    </row>
    <row r="3292" spans="25:28" x14ac:dyDescent="0.2">
      <c r="Y3292" s="234"/>
      <c r="AA3292" s="234"/>
      <c r="AB3292" s="234"/>
    </row>
    <row r="3293" spans="25:28" x14ac:dyDescent="0.2">
      <c r="Y3293" s="234"/>
      <c r="AA3293" s="234"/>
      <c r="AB3293" s="234"/>
    </row>
    <row r="3294" spans="25:28" x14ac:dyDescent="0.2">
      <c r="Y3294" s="234"/>
      <c r="AA3294" s="234"/>
      <c r="AB3294" s="234"/>
    </row>
    <row r="3295" spans="25:28" x14ac:dyDescent="0.2">
      <c r="Y3295" s="234"/>
      <c r="AA3295" s="234"/>
      <c r="AB3295" s="234"/>
    </row>
    <row r="3296" spans="25:28" x14ac:dyDescent="0.2">
      <c r="Y3296" s="234"/>
      <c r="AA3296" s="234"/>
      <c r="AB3296" s="234"/>
    </row>
    <row r="3297" spans="25:28" x14ac:dyDescent="0.2">
      <c r="Y3297" s="234"/>
      <c r="AA3297" s="234"/>
      <c r="AB3297" s="234"/>
    </row>
    <row r="3298" spans="25:28" x14ac:dyDescent="0.2">
      <c r="Y3298" s="234"/>
      <c r="AA3298" s="234"/>
      <c r="AB3298" s="234"/>
    </row>
    <row r="3299" spans="25:28" x14ac:dyDescent="0.2">
      <c r="Y3299" s="234"/>
      <c r="AA3299" s="234"/>
      <c r="AB3299" s="234"/>
    </row>
    <row r="3300" spans="25:28" x14ac:dyDescent="0.2">
      <c r="Y3300" s="234"/>
      <c r="AA3300" s="234"/>
      <c r="AB3300" s="234"/>
    </row>
    <row r="3301" spans="25:28" x14ac:dyDescent="0.2">
      <c r="Y3301" s="234"/>
      <c r="AA3301" s="234"/>
      <c r="AB3301" s="234"/>
    </row>
    <row r="3302" spans="25:28" x14ac:dyDescent="0.2">
      <c r="Y3302" s="234"/>
      <c r="AA3302" s="234"/>
      <c r="AB3302" s="234"/>
    </row>
    <row r="3303" spans="25:28" x14ac:dyDescent="0.2">
      <c r="Y3303" s="234"/>
      <c r="AA3303" s="234"/>
      <c r="AB3303" s="234"/>
    </row>
    <row r="3304" spans="25:28" x14ac:dyDescent="0.2">
      <c r="Y3304" s="234"/>
      <c r="AA3304" s="234"/>
      <c r="AB3304" s="234"/>
    </row>
    <row r="3305" spans="25:28" x14ac:dyDescent="0.2">
      <c r="Y3305" s="234"/>
      <c r="AA3305" s="234"/>
      <c r="AB3305" s="234"/>
    </row>
    <row r="3306" spans="25:28" x14ac:dyDescent="0.2">
      <c r="Y3306" s="234"/>
      <c r="AA3306" s="234"/>
      <c r="AB3306" s="234"/>
    </row>
    <row r="3307" spans="25:28" x14ac:dyDescent="0.2">
      <c r="Y3307" s="234"/>
      <c r="AA3307" s="234"/>
      <c r="AB3307" s="234"/>
    </row>
    <row r="3308" spans="25:28" x14ac:dyDescent="0.2">
      <c r="Y3308" s="234"/>
      <c r="AA3308" s="234"/>
      <c r="AB3308" s="234"/>
    </row>
    <row r="3309" spans="25:28" x14ac:dyDescent="0.2">
      <c r="Y3309" s="234"/>
      <c r="AA3309" s="234"/>
      <c r="AB3309" s="234"/>
    </row>
    <row r="3310" spans="25:28" x14ac:dyDescent="0.2">
      <c r="Y3310" s="234"/>
      <c r="AA3310" s="234"/>
      <c r="AB3310" s="234"/>
    </row>
    <row r="3311" spans="25:28" x14ac:dyDescent="0.2">
      <c r="Y3311" s="234"/>
      <c r="AA3311" s="234"/>
      <c r="AB3311" s="234"/>
    </row>
    <row r="3312" spans="25:28" x14ac:dyDescent="0.2">
      <c r="Y3312" s="234"/>
      <c r="AA3312" s="234"/>
      <c r="AB3312" s="234"/>
    </row>
    <row r="3313" spans="25:28" x14ac:dyDescent="0.2">
      <c r="Y3313" s="234"/>
      <c r="AA3313" s="234"/>
      <c r="AB3313" s="234"/>
    </row>
    <row r="3314" spans="25:28" x14ac:dyDescent="0.2">
      <c r="Y3314" s="234"/>
      <c r="AA3314" s="234"/>
      <c r="AB3314" s="234"/>
    </row>
    <row r="3315" spans="25:28" x14ac:dyDescent="0.2">
      <c r="Y3315" s="234"/>
      <c r="AA3315" s="234"/>
      <c r="AB3315" s="234"/>
    </row>
    <row r="3316" spans="25:28" x14ac:dyDescent="0.2">
      <c r="Y3316" s="234"/>
      <c r="AA3316" s="234"/>
      <c r="AB3316" s="234"/>
    </row>
    <row r="3317" spans="25:28" x14ac:dyDescent="0.2">
      <c r="Y3317" s="234"/>
      <c r="AA3317" s="234"/>
      <c r="AB3317" s="234"/>
    </row>
    <row r="3318" spans="25:28" x14ac:dyDescent="0.2">
      <c r="Y3318" s="234"/>
      <c r="AA3318" s="234"/>
      <c r="AB3318" s="234"/>
    </row>
    <row r="3319" spans="25:28" x14ac:dyDescent="0.2">
      <c r="Y3319" s="234"/>
      <c r="AA3319" s="234"/>
      <c r="AB3319" s="234"/>
    </row>
    <row r="3320" spans="25:28" x14ac:dyDescent="0.2">
      <c r="Y3320" s="234"/>
      <c r="AA3320" s="234"/>
      <c r="AB3320" s="234"/>
    </row>
    <row r="3321" spans="25:28" x14ac:dyDescent="0.2">
      <c r="Y3321" s="234"/>
      <c r="AA3321" s="234"/>
      <c r="AB3321" s="234"/>
    </row>
    <row r="3322" spans="25:28" x14ac:dyDescent="0.2">
      <c r="Y3322" s="234"/>
      <c r="AA3322" s="234"/>
      <c r="AB3322" s="234"/>
    </row>
    <row r="3323" spans="25:28" x14ac:dyDescent="0.2">
      <c r="Y3323" s="234"/>
      <c r="AA3323" s="234"/>
      <c r="AB3323" s="234"/>
    </row>
    <row r="3324" spans="25:28" x14ac:dyDescent="0.2">
      <c r="Y3324" s="234"/>
      <c r="AA3324" s="234"/>
      <c r="AB3324" s="234"/>
    </row>
    <row r="3325" spans="25:28" x14ac:dyDescent="0.2">
      <c r="Y3325" s="234"/>
      <c r="AA3325" s="234"/>
      <c r="AB3325" s="234"/>
    </row>
    <row r="3326" spans="25:28" x14ac:dyDescent="0.2">
      <c r="Y3326" s="234"/>
      <c r="AA3326" s="234"/>
      <c r="AB3326" s="234"/>
    </row>
    <row r="3327" spans="25:28" x14ac:dyDescent="0.2">
      <c r="Y3327" s="234"/>
      <c r="AA3327" s="234"/>
      <c r="AB3327" s="234"/>
    </row>
    <row r="3328" spans="25:28" x14ac:dyDescent="0.2">
      <c r="Y3328" s="234"/>
      <c r="AA3328" s="234"/>
      <c r="AB3328" s="234"/>
    </row>
    <row r="3329" spans="25:28" x14ac:dyDescent="0.2">
      <c r="Y3329" s="234"/>
      <c r="AA3329" s="234"/>
      <c r="AB3329" s="234"/>
    </row>
    <row r="3330" spans="25:28" x14ac:dyDescent="0.2">
      <c r="Y3330" s="234"/>
      <c r="AA3330" s="234"/>
      <c r="AB3330" s="234"/>
    </row>
    <row r="3331" spans="25:28" x14ac:dyDescent="0.2">
      <c r="Y3331" s="234"/>
      <c r="AA3331" s="234"/>
      <c r="AB3331" s="234"/>
    </row>
    <row r="3332" spans="25:28" x14ac:dyDescent="0.2">
      <c r="Y3332" s="234"/>
      <c r="AA3332" s="234"/>
      <c r="AB3332" s="234"/>
    </row>
    <row r="3333" spans="25:28" x14ac:dyDescent="0.2">
      <c r="Y3333" s="234"/>
      <c r="AA3333" s="234"/>
      <c r="AB3333" s="234"/>
    </row>
    <row r="3334" spans="25:28" x14ac:dyDescent="0.2">
      <c r="Y3334" s="234"/>
      <c r="AA3334" s="234"/>
      <c r="AB3334" s="234"/>
    </row>
    <row r="3335" spans="25:28" x14ac:dyDescent="0.2">
      <c r="Y3335" s="234"/>
      <c r="AA3335" s="234"/>
      <c r="AB3335" s="234"/>
    </row>
    <row r="3336" spans="25:28" x14ac:dyDescent="0.2">
      <c r="Y3336" s="234"/>
      <c r="AA3336" s="234"/>
      <c r="AB3336" s="234"/>
    </row>
    <row r="3337" spans="25:28" x14ac:dyDescent="0.2">
      <c r="Y3337" s="234"/>
      <c r="AA3337" s="234"/>
      <c r="AB3337" s="234"/>
    </row>
    <row r="3338" spans="25:28" x14ac:dyDescent="0.2">
      <c r="Y3338" s="234"/>
      <c r="AA3338" s="234"/>
      <c r="AB3338" s="234"/>
    </row>
    <row r="3339" spans="25:28" x14ac:dyDescent="0.2">
      <c r="Y3339" s="234"/>
      <c r="AA3339" s="234"/>
      <c r="AB3339" s="234"/>
    </row>
    <row r="3340" spans="25:28" x14ac:dyDescent="0.2">
      <c r="Y3340" s="234"/>
      <c r="AA3340" s="234"/>
      <c r="AB3340" s="234"/>
    </row>
    <row r="3341" spans="25:28" x14ac:dyDescent="0.2">
      <c r="Y3341" s="234"/>
      <c r="AA3341" s="234"/>
      <c r="AB3341" s="234"/>
    </row>
    <row r="3342" spans="25:28" x14ac:dyDescent="0.2">
      <c r="Y3342" s="234"/>
      <c r="AA3342" s="234"/>
      <c r="AB3342" s="234"/>
    </row>
    <row r="3343" spans="25:28" x14ac:dyDescent="0.2">
      <c r="Y3343" s="234"/>
      <c r="AA3343" s="234"/>
      <c r="AB3343" s="234"/>
    </row>
    <row r="3344" spans="25:28" x14ac:dyDescent="0.2">
      <c r="Y3344" s="234"/>
      <c r="AA3344" s="234"/>
      <c r="AB3344" s="234"/>
    </row>
    <row r="3345" spans="25:28" x14ac:dyDescent="0.2">
      <c r="Y3345" s="234"/>
      <c r="AA3345" s="234"/>
      <c r="AB3345" s="234"/>
    </row>
    <row r="3346" spans="25:28" x14ac:dyDescent="0.2">
      <c r="Y3346" s="234"/>
      <c r="AA3346" s="234"/>
      <c r="AB3346" s="234"/>
    </row>
    <row r="3347" spans="25:28" x14ac:dyDescent="0.2">
      <c r="Y3347" s="234"/>
      <c r="AA3347" s="234"/>
      <c r="AB3347" s="234"/>
    </row>
    <row r="3348" spans="25:28" x14ac:dyDescent="0.2">
      <c r="Y3348" s="234"/>
      <c r="AA3348" s="234"/>
      <c r="AB3348" s="234"/>
    </row>
    <row r="3349" spans="25:28" x14ac:dyDescent="0.2">
      <c r="Y3349" s="234"/>
      <c r="AA3349" s="234"/>
      <c r="AB3349" s="234"/>
    </row>
    <row r="3350" spans="25:28" x14ac:dyDescent="0.2">
      <c r="Y3350" s="234"/>
      <c r="AA3350" s="234"/>
      <c r="AB3350" s="234"/>
    </row>
    <row r="3351" spans="25:28" x14ac:dyDescent="0.2">
      <c r="Y3351" s="234"/>
      <c r="AA3351" s="234"/>
      <c r="AB3351" s="234"/>
    </row>
    <row r="3352" spans="25:28" x14ac:dyDescent="0.2">
      <c r="Y3352" s="234"/>
      <c r="AA3352" s="234"/>
      <c r="AB3352" s="234"/>
    </row>
    <row r="3353" spans="25:28" x14ac:dyDescent="0.2">
      <c r="Y3353" s="234"/>
      <c r="AA3353" s="234"/>
      <c r="AB3353" s="234"/>
    </row>
    <row r="3354" spans="25:28" x14ac:dyDescent="0.2">
      <c r="Y3354" s="234"/>
      <c r="AA3354" s="234"/>
      <c r="AB3354" s="234"/>
    </row>
    <row r="3355" spans="25:28" x14ac:dyDescent="0.2">
      <c r="Y3355" s="234"/>
      <c r="AA3355" s="234"/>
      <c r="AB3355" s="234"/>
    </row>
    <row r="3356" spans="25:28" x14ac:dyDescent="0.2">
      <c r="Y3356" s="234"/>
      <c r="AA3356" s="234"/>
      <c r="AB3356" s="234"/>
    </row>
    <row r="3357" spans="25:28" x14ac:dyDescent="0.2">
      <c r="Y3357" s="234"/>
      <c r="AA3357" s="234"/>
      <c r="AB3357" s="234"/>
    </row>
    <row r="3358" spans="25:28" x14ac:dyDescent="0.2">
      <c r="Y3358" s="234"/>
      <c r="AA3358" s="234"/>
      <c r="AB3358" s="234"/>
    </row>
    <row r="3359" spans="25:28" x14ac:dyDescent="0.2">
      <c r="Y3359" s="234"/>
      <c r="AA3359" s="234"/>
      <c r="AB3359" s="234"/>
    </row>
    <row r="3360" spans="25:28" x14ac:dyDescent="0.2">
      <c r="Y3360" s="234"/>
      <c r="AA3360" s="234"/>
      <c r="AB3360" s="234"/>
    </row>
    <row r="3361" spans="25:28" x14ac:dyDescent="0.2">
      <c r="Y3361" s="234"/>
      <c r="AA3361" s="234"/>
      <c r="AB3361" s="234"/>
    </row>
    <row r="3362" spans="25:28" x14ac:dyDescent="0.2">
      <c r="Y3362" s="234"/>
      <c r="AA3362" s="234"/>
      <c r="AB3362" s="234"/>
    </row>
    <row r="3363" spans="25:28" x14ac:dyDescent="0.2">
      <c r="Y3363" s="234"/>
      <c r="AA3363" s="234"/>
      <c r="AB3363" s="234"/>
    </row>
    <row r="3364" spans="25:28" x14ac:dyDescent="0.2">
      <c r="Y3364" s="234"/>
      <c r="AA3364" s="234"/>
      <c r="AB3364" s="234"/>
    </row>
    <row r="3365" spans="25:28" x14ac:dyDescent="0.2">
      <c r="Y3365" s="234"/>
      <c r="AA3365" s="234"/>
      <c r="AB3365" s="234"/>
    </row>
    <row r="3366" spans="25:28" x14ac:dyDescent="0.2">
      <c r="Y3366" s="234"/>
      <c r="AA3366" s="234"/>
      <c r="AB3366" s="234"/>
    </row>
    <row r="3367" spans="25:28" x14ac:dyDescent="0.2">
      <c r="Y3367" s="234"/>
      <c r="AA3367" s="234"/>
      <c r="AB3367" s="234"/>
    </row>
    <row r="3368" spans="25:28" x14ac:dyDescent="0.2">
      <c r="Y3368" s="234"/>
      <c r="AA3368" s="234"/>
      <c r="AB3368" s="234"/>
    </row>
    <row r="3369" spans="25:28" x14ac:dyDescent="0.2">
      <c r="Y3369" s="234"/>
      <c r="AA3369" s="234"/>
      <c r="AB3369" s="234"/>
    </row>
    <row r="3370" spans="25:28" x14ac:dyDescent="0.2">
      <c r="Y3370" s="234"/>
      <c r="AA3370" s="234"/>
      <c r="AB3370" s="234"/>
    </row>
    <row r="3371" spans="25:28" x14ac:dyDescent="0.2">
      <c r="Y3371" s="234"/>
      <c r="AA3371" s="234"/>
      <c r="AB3371" s="234"/>
    </row>
    <row r="3372" spans="25:28" x14ac:dyDescent="0.2">
      <c r="Y3372" s="234"/>
      <c r="AA3372" s="234"/>
      <c r="AB3372" s="234"/>
    </row>
    <row r="3373" spans="25:28" x14ac:dyDescent="0.2">
      <c r="Y3373" s="234"/>
      <c r="AA3373" s="234"/>
      <c r="AB3373" s="234"/>
    </row>
    <row r="3374" spans="25:28" x14ac:dyDescent="0.2">
      <c r="Y3374" s="234"/>
      <c r="AA3374" s="234"/>
      <c r="AB3374" s="234"/>
    </row>
    <row r="3375" spans="25:28" x14ac:dyDescent="0.2">
      <c r="Y3375" s="234"/>
      <c r="AA3375" s="234"/>
      <c r="AB3375" s="234"/>
    </row>
    <row r="3376" spans="25:28" x14ac:dyDescent="0.2">
      <c r="Y3376" s="234"/>
      <c r="AA3376" s="234"/>
      <c r="AB3376" s="234"/>
    </row>
    <row r="3377" spans="25:28" x14ac:dyDescent="0.2">
      <c r="Y3377" s="234"/>
      <c r="AA3377" s="234"/>
      <c r="AB3377" s="234"/>
    </row>
    <row r="3378" spans="25:28" x14ac:dyDescent="0.2">
      <c r="Y3378" s="234"/>
      <c r="AA3378" s="234"/>
      <c r="AB3378" s="234"/>
    </row>
    <row r="3379" spans="25:28" x14ac:dyDescent="0.2">
      <c r="Y3379" s="234"/>
      <c r="AA3379" s="234"/>
      <c r="AB3379" s="234"/>
    </row>
    <row r="3380" spans="25:28" x14ac:dyDescent="0.2">
      <c r="Y3380" s="234"/>
      <c r="AA3380" s="234"/>
      <c r="AB3380" s="234"/>
    </row>
    <row r="3381" spans="25:28" x14ac:dyDescent="0.2">
      <c r="Y3381" s="234"/>
      <c r="AA3381" s="234"/>
      <c r="AB3381" s="234"/>
    </row>
    <row r="3382" spans="25:28" x14ac:dyDescent="0.2">
      <c r="Y3382" s="234"/>
      <c r="AA3382" s="234"/>
      <c r="AB3382" s="234"/>
    </row>
    <row r="3383" spans="25:28" x14ac:dyDescent="0.2">
      <c r="Y3383" s="234"/>
      <c r="AA3383" s="234"/>
      <c r="AB3383" s="234"/>
    </row>
    <row r="3384" spans="25:28" x14ac:dyDescent="0.2">
      <c r="Y3384" s="234"/>
      <c r="AA3384" s="234"/>
      <c r="AB3384" s="234"/>
    </row>
    <row r="3385" spans="25:28" x14ac:dyDescent="0.2">
      <c r="Y3385" s="234"/>
      <c r="AA3385" s="234"/>
      <c r="AB3385" s="234"/>
    </row>
    <row r="3386" spans="25:28" x14ac:dyDescent="0.2">
      <c r="Y3386" s="234"/>
      <c r="AA3386" s="234"/>
      <c r="AB3386" s="234"/>
    </row>
    <row r="3387" spans="25:28" x14ac:dyDescent="0.2">
      <c r="Y3387" s="234"/>
      <c r="AA3387" s="234"/>
      <c r="AB3387" s="234"/>
    </row>
    <row r="3388" spans="25:28" x14ac:dyDescent="0.2">
      <c r="Y3388" s="234"/>
      <c r="AA3388" s="234"/>
      <c r="AB3388" s="234"/>
    </row>
    <row r="3389" spans="25:28" x14ac:dyDescent="0.2">
      <c r="Y3389" s="234"/>
      <c r="AA3389" s="234"/>
      <c r="AB3389" s="234"/>
    </row>
    <row r="3390" spans="25:28" x14ac:dyDescent="0.2">
      <c r="Y3390" s="234"/>
      <c r="AA3390" s="234"/>
      <c r="AB3390" s="234"/>
    </row>
    <row r="3391" spans="25:28" x14ac:dyDescent="0.2">
      <c r="Y3391" s="234"/>
      <c r="AA3391" s="234"/>
      <c r="AB3391" s="234"/>
    </row>
    <row r="3392" spans="25:28" x14ac:dyDescent="0.2">
      <c r="Y3392" s="234"/>
      <c r="AA3392" s="234"/>
      <c r="AB3392" s="234"/>
    </row>
    <row r="3393" spans="25:28" x14ac:dyDescent="0.2">
      <c r="Y3393" s="234"/>
      <c r="AA3393" s="234"/>
      <c r="AB3393" s="234"/>
    </row>
    <row r="3394" spans="25:28" x14ac:dyDescent="0.2">
      <c r="Y3394" s="234"/>
      <c r="AA3394" s="234"/>
      <c r="AB3394" s="234"/>
    </row>
    <row r="3395" spans="25:28" x14ac:dyDescent="0.2">
      <c r="Y3395" s="234"/>
      <c r="AA3395" s="234"/>
      <c r="AB3395" s="234"/>
    </row>
    <row r="3396" spans="25:28" x14ac:dyDescent="0.2">
      <c r="Y3396" s="234"/>
      <c r="AA3396" s="234"/>
      <c r="AB3396" s="234"/>
    </row>
    <row r="3397" spans="25:28" x14ac:dyDescent="0.2">
      <c r="Y3397" s="234"/>
      <c r="AA3397" s="234"/>
      <c r="AB3397" s="234"/>
    </row>
    <row r="3398" spans="25:28" x14ac:dyDescent="0.2">
      <c r="Y3398" s="234"/>
      <c r="AA3398" s="234"/>
      <c r="AB3398" s="234"/>
    </row>
    <row r="3399" spans="25:28" x14ac:dyDescent="0.2">
      <c r="Y3399" s="234"/>
      <c r="AA3399" s="234"/>
      <c r="AB3399" s="234"/>
    </row>
    <row r="3400" spans="25:28" x14ac:dyDescent="0.2">
      <c r="Y3400" s="234"/>
      <c r="AA3400" s="234"/>
      <c r="AB3400" s="234"/>
    </row>
    <row r="3401" spans="25:28" x14ac:dyDescent="0.2">
      <c r="Y3401" s="234"/>
      <c r="AA3401" s="234"/>
      <c r="AB3401" s="234"/>
    </row>
    <row r="3402" spans="25:28" x14ac:dyDescent="0.2">
      <c r="Y3402" s="234"/>
      <c r="AA3402" s="234"/>
      <c r="AB3402" s="234"/>
    </row>
    <row r="3403" spans="25:28" x14ac:dyDescent="0.2">
      <c r="Y3403" s="234"/>
      <c r="AA3403" s="234"/>
      <c r="AB3403" s="234"/>
    </row>
    <row r="3404" spans="25:28" x14ac:dyDescent="0.2">
      <c r="Y3404" s="234"/>
      <c r="AA3404" s="234"/>
      <c r="AB3404" s="234"/>
    </row>
    <row r="3405" spans="25:28" x14ac:dyDescent="0.2">
      <c r="Y3405" s="234"/>
      <c r="AA3405" s="234"/>
      <c r="AB3405" s="234"/>
    </row>
    <row r="3406" spans="25:28" x14ac:dyDescent="0.2">
      <c r="Y3406" s="234"/>
      <c r="AA3406" s="234"/>
      <c r="AB3406" s="234"/>
    </row>
    <row r="3407" spans="25:28" x14ac:dyDescent="0.2">
      <c r="Y3407" s="234"/>
      <c r="AA3407" s="234"/>
      <c r="AB3407" s="234"/>
    </row>
    <row r="3408" spans="25:28" x14ac:dyDescent="0.2">
      <c r="Y3408" s="234"/>
      <c r="AA3408" s="234"/>
      <c r="AB3408" s="234"/>
    </row>
    <row r="3409" spans="25:28" x14ac:dyDescent="0.2">
      <c r="Y3409" s="234"/>
      <c r="AA3409" s="234"/>
      <c r="AB3409" s="234"/>
    </row>
    <row r="3410" spans="25:28" x14ac:dyDescent="0.2">
      <c r="Y3410" s="234"/>
      <c r="AA3410" s="234"/>
      <c r="AB3410" s="234"/>
    </row>
    <row r="3411" spans="25:28" x14ac:dyDescent="0.2">
      <c r="Y3411" s="234"/>
      <c r="AA3411" s="234"/>
      <c r="AB3411" s="234"/>
    </row>
    <row r="3412" spans="25:28" x14ac:dyDescent="0.2">
      <c r="Y3412" s="234"/>
      <c r="AA3412" s="234"/>
      <c r="AB3412" s="234"/>
    </row>
    <row r="3413" spans="25:28" x14ac:dyDescent="0.2">
      <c r="Y3413" s="234"/>
      <c r="AA3413" s="234"/>
      <c r="AB3413" s="234"/>
    </row>
    <row r="3414" spans="25:28" x14ac:dyDescent="0.2">
      <c r="Y3414" s="234"/>
      <c r="AA3414" s="234"/>
      <c r="AB3414" s="234"/>
    </row>
    <row r="3415" spans="25:28" x14ac:dyDescent="0.2">
      <c r="Y3415" s="234"/>
      <c r="AA3415" s="234"/>
      <c r="AB3415" s="234"/>
    </row>
    <row r="3416" spans="25:28" x14ac:dyDescent="0.2">
      <c r="Y3416" s="234"/>
      <c r="AA3416" s="234"/>
      <c r="AB3416" s="234"/>
    </row>
    <row r="3417" spans="25:28" x14ac:dyDescent="0.2">
      <c r="Y3417" s="234"/>
      <c r="AA3417" s="234"/>
      <c r="AB3417" s="234"/>
    </row>
    <row r="3418" spans="25:28" x14ac:dyDescent="0.2">
      <c r="Y3418" s="234"/>
      <c r="AA3418" s="234"/>
      <c r="AB3418" s="234"/>
    </row>
    <row r="3419" spans="25:28" x14ac:dyDescent="0.2">
      <c r="Y3419" s="234"/>
      <c r="AA3419" s="234"/>
      <c r="AB3419" s="234"/>
    </row>
    <row r="3420" spans="25:28" x14ac:dyDescent="0.2">
      <c r="Y3420" s="234"/>
      <c r="AA3420" s="234"/>
      <c r="AB3420" s="234"/>
    </row>
    <row r="3421" spans="25:28" x14ac:dyDescent="0.2">
      <c r="Y3421" s="234"/>
      <c r="AA3421" s="234"/>
      <c r="AB3421" s="234"/>
    </row>
    <row r="3422" spans="25:28" x14ac:dyDescent="0.2">
      <c r="Y3422" s="234"/>
      <c r="AA3422" s="234"/>
      <c r="AB3422" s="234"/>
    </row>
    <row r="3423" spans="25:28" x14ac:dyDescent="0.2">
      <c r="Y3423" s="234"/>
      <c r="AA3423" s="234"/>
      <c r="AB3423" s="234"/>
    </row>
    <row r="3424" spans="25:28" x14ac:dyDescent="0.2">
      <c r="Y3424" s="234"/>
      <c r="AA3424" s="234"/>
      <c r="AB3424" s="234"/>
    </row>
    <row r="3425" spans="25:28" x14ac:dyDescent="0.2">
      <c r="Y3425" s="234"/>
      <c r="AA3425" s="234"/>
      <c r="AB3425" s="234"/>
    </row>
    <row r="3426" spans="25:28" x14ac:dyDescent="0.2">
      <c r="Y3426" s="234"/>
      <c r="AA3426" s="234"/>
      <c r="AB3426" s="234"/>
    </row>
    <row r="3427" spans="25:28" x14ac:dyDescent="0.2">
      <c r="Y3427" s="234"/>
      <c r="AA3427" s="234"/>
      <c r="AB3427" s="234"/>
    </row>
    <row r="3428" spans="25:28" x14ac:dyDescent="0.2">
      <c r="Y3428" s="234"/>
      <c r="AA3428" s="234"/>
      <c r="AB3428" s="234"/>
    </row>
    <row r="3429" spans="25:28" x14ac:dyDescent="0.2">
      <c r="Y3429" s="234"/>
      <c r="AA3429" s="234"/>
      <c r="AB3429" s="234"/>
    </row>
    <row r="3430" spans="25:28" x14ac:dyDescent="0.2">
      <c r="Y3430" s="234"/>
      <c r="AA3430" s="234"/>
      <c r="AB3430" s="234"/>
    </row>
    <row r="3431" spans="25:28" x14ac:dyDescent="0.2">
      <c r="Y3431" s="234"/>
      <c r="AA3431" s="234"/>
      <c r="AB3431" s="234"/>
    </row>
    <row r="3432" spans="25:28" x14ac:dyDescent="0.2">
      <c r="Y3432" s="234"/>
      <c r="AA3432" s="234"/>
      <c r="AB3432" s="234"/>
    </row>
    <row r="3433" spans="25:28" x14ac:dyDescent="0.2">
      <c r="Y3433" s="234"/>
      <c r="AA3433" s="234"/>
      <c r="AB3433" s="234"/>
    </row>
    <row r="3434" spans="25:28" x14ac:dyDescent="0.2">
      <c r="Y3434" s="234"/>
      <c r="AA3434" s="234"/>
      <c r="AB3434" s="234"/>
    </row>
    <row r="3435" spans="25:28" x14ac:dyDescent="0.2">
      <c r="Y3435" s="234"/>
      <c r="AA3435" s="234"/>
      <c r="AB3435" s="234"/>
    </row>
    <row r="3436" spans="25:28" x14ac:dyDescent="0.2">
      <c r="Y3436" s="234"/>
      <c r="AA3436" s="234"/>
      <c r="AB3436" s="234"/>
    </row>
    <row r="3437" spans="25:28" x14ac:dyDescent="0.2">
      <c r="Y3437" s="234"/>
      <c r="AA3437" s="234"/>
      <c r="AB3437" s="234"/>
    </row>
    <row r="3438" spans="25:28" x14ac:dyDescent="0.2">
      <c r="Y3438" s="234"/>
      <c r="AA3438" s="234"/>
      <c r="AB3438" s="234"/>
    </row>
    <row r="3439" spans="25:28" x14ac:dyDescent="0.2">
      <c r="Y3439" s="234"/>
      <c r="AA3439" s="234"/>
      <c r="AB3439" s="234"/>
    </row>
    <row r="3440" spans="25:28" x14ac:dyDescent="0.2">
      <c r="Y3440" s="234"/>
      <c r="AA3440" s="234"/>
      <c r="AB3440" s="234"/>
    </row>
    <row r="3441" spans="25:28" x14ac:dyDescent="0.2">
      <c r="Y3441" s="234"/>
      <c r="AA3441" s="234"/>
      <c r="AB3441" s="234"/>
    </row>
    <row r="3442" spans="25:28" x14ac:dyDescent="0.2">
      <c r="Y3442" s="234"/>
      <c r="AA3442" s="234"/>
      <c r="AB3442" s="234"/>
    </row>
    <row r="3443" spans="25:28" x14ac:dyDescent="0.2">
      <c r="Y3443" s="234"/>
      <c r="AA3443" s="234"/>
      <c r="AB3443" s="234"/>
    </row>
    <row r="3444" spans="25:28" x14ac:dyDescent="0.2">
      <c r="Y3444" s="234"/>
      <c r="AA3444" s="234"/>
      <c r="AB3444" s="234"/>
    </row>
    <row r="3445" spans="25:28" x14ac:dyDescent="0.2">
      <c r="Y3445" s="234"/>
      <c r="AA3445" s="234"/>
      <c r="AB3445" s="234"/>
    </row>
    <row r="3446" spans="25:28" x14ac:dyDescent="0.2">
      <c r="Y3446" s="234"/>
      <c r="AA3446" s="234"/>
      <c r="AB3446" s="234"/>
    </row>
    <row r="3447" spans="25:28" x14ac:dyDescent="0.2">
      <c r="Y3447" s="234"/>
      <c r="AA3447" s="234"/>
      <c r="AB3447" s="234"/>
    </row>
    <row r="3448" spans="25:28" x14ac:dyDescent="0.2">
      <c r="Y3448" s="234"/>
      <c r="AA3448" s="234"/>
      <c r="AB3448" s="234"/>
    </row>
    <row r="3449" spans="25:28" x14ac:dyDescent="0.2">
      <c r="Y3449" s="234"/>
      <c r="AA3449" s="234"/>
      <c r="AB3449" s="234"/>
    </row>
    <row r="3450" spans="25:28" x14ac:dyDescent="0.2">
      <c r="Y3450" s="234"/>
      <c r="AA3450" s="234"/>
      <c r="AB3450" s="234"/>
    </row>
    <row r="3451" spans="25:28" x14ac:dyDescent="0.2">
      <c r="Y3451" s="234"/>
      <c r="AA3451" s="234"/>
      <c r="AB3451" s="234"/>
    </row>
    <row r="3452" spans="25:28" x14ac:dyDescent="0.2">
      <c r="Y3452" s="234"/>
      <c r="AA3452" s="234"/>
      <c r="AB3452" s="234"/>
    </row>
    <row r="3453" spans="25:28" x14ac:dyDescent="0.2">
      <c r="Y3453" s="234"/>
      <c r="AA3453" s="234"/>
      <c r="AB3453" s="234"/>
    </row>
    <row r="3454" spans="25:28" x14ac:dyDescent="0.2">
      <c r="Y3454" s="234"/>
      <c r="AA3454" s="234"/>
      <c r="AB3454" s="234"/>
    </row>
    <row r="3455" spans="25:28" x14ac:dyDescent="0.2">
      <c r="Y3455" s="234"/>
      <c r="AA3455" s="234"/>
      <c r="AB3455" s="234"/>
    </row>
    <row r="3456" spans="25:28" x14ac:dyDescent="0.2">
      <c r="Y3456" s="234"/>
      <c r="AA3456" s="234"/>
      <c r="AB3456" s="234"/>
    </row>
    <row r="3457" spans="25:28" x14ac:dyDescent="0.2">
      <c r="Y3457" s="234"/>
      <c r="AA3457" s="234"/>
      <c r="AB3457" s="234"/>
    </row>
    <row r="3458" spans="25:28" x14ac:dyDescent="0.2">
      <c r="Y3458" s="234"/>
      <c r="AA3458" s="234"/>
      <c r="AB3458" s="234"/>
    </row>
    <row r="3459" spans="25:28" x14ac:dyDescent="0.2">
      <c r="Y3459" s="234"/>
      <c r="AA3459" s="234"/>
      <c r="AB3459" s="234"/>
    </row>
    <row r="3460" spans="25:28" x14ac:dyDescent="0.2">
      <c r="Y3460" s="234"/>
      <c r="AA3460" s="234"/>
      <c r="AB3460" s="234"/>
    </row>
    <row r="3461" spans="25:28" x14ac:dyDescent="0.2">
      <c r="Y3461" s="234"/>
      <c r="AA3461" s="234"/>
      <c r="AB3461" s="234"/>
    </row>
    <row r="3462" spans="25:28" x14ac:dyDescent="0.2">
      <c r="Y3462" s="234"/>
      <c r="AA3462" s="234"/>
      <c r="AB3462" s="234"/>
    </row>
    <row r="3463" spans="25:28" x14ac:dyDescent="0.2">
      <c r="Y3463" s="234"/>
      <c r="AA3463" s="234"/>
      <c r="AB3463" s="234"/>
    </row>
    <row r="3464" spans="25:28" x14ac:dyDescent="0.2">
      <c r="Y3464" s="234"/>
      <c r="AA3464" s="234"/>
      <c r="AB3464" s="234"/>
    </row>
    <row r="3465" spans="25:28" x14ac:dyDescent="0.2">
      <c r="Y3465" s="234"/>
      <c r="AA3465" s="234"/>
      <c r="AB3465" s="234"/>
    </row>
    <row r="3466" spans="25:28" x14ac:dyDescent="0.2">
      <c r="Y3466" s="234"/>
      <c r="AA3466" s="234"/>
      <c r="AB3466" s="234"/>
    </row>
    <row r="3467" spans="25:28" x14ac:dyDescent="0.2">
      <c r="Y3467" s="234"/>
      <c r="AA3467" s="234"/>
      <c r="AB3467" s="234"/>
    </row>
    <row r="3468" spans="25:28" x14ac:dyDescent="0.2">
      <c r="Y3468" s="234"/>
      <c r="AA3468" s="234"/>
      <c r="AB3468" s="234"/>
    </row>
    <row r="3469" spans="25:28" x14ac:dyDescent="0.2">
      <c r="Y3469" s="234"/>
      <c r="AA3469" s="234"/>
      <c r="AB3469" s="234"/>
    </row>
    <row r="3470" spans="25:28" x14ac:dyDescent="0.2">
      <c r="Y3470" s="234"/>
      <c r="AA3470" s="234"/>
      <c r="AB3470" s="234"/>
    </row>
    <row r="3471" spans="25:28" x14ac:dyDescent="0.2">
      <c r="Y3471" s="234"/>
      <c r="AA3471" s="234"/>
      <c r="AB3471" s="234"/>
    </row>
    <row r="3472" spans="25:28" x14ac:dyDescent="0.2">
      <c r="Y3472" s="234"/>
      <c r="AA3472" s="234"/>
      <c r="AB3472" s="234"/>
    </row>
    <row r="3473" spans="25:28" x14ac:dyDescent="0.2">
      <c r="Y3473" s="234"/>
      <c r="AA3473" s="234"/>
      <c r="AB3473" s="234"/>
    </row>
    <row r="3474" spans="25:28" x14ac:dyDescent="0.2">
      <c r="Y3474" s="234"/>
      <c r="AA3474" s="234"/>
      <c r="AB3474" s="234"/>
    </row>
    <row r="3475" spans="25:28" x14ac:dyDescent="0.2">
      <c r="Y3475" s="234"/>
      <c r="AA3475" s="234"/>
      <c r="AB3475" s="234"/>
    </row>
    <row r="3476" spans="25:28" x14ac:dyDescent="0.2">
      <c r="Y3476" s="234"/>
      <c r="AA3476" s="234"/>
      <c r="AB3476" s="234"/>
    </row>
    <row r="3477" spans="25:28" x14ac:dyDescent="0.2">
      <c r="Y3477" s="234"/>
      <c r="AA3477" s="234"/>
      <c r="AB3477" s="234"/>
    </row>
    <row r="3478" spans="25:28" x14ac:dyDescent="0.2">
      <c r="Y3478" s="234"/>
      <c r="AA3478" s="234"/>
      <c r="AB3478" s="234"/>
    </row>
    <row r="3479" spans="25:28" x14ac:dyDescent="0.2">
      <c r="Y3479" s="234"/>
      <c r="AA3479" s="234"/>
      <c r="AB3479" s="234"/>
    </row>
    <row r="3480" spans="25:28" x14ac:dyDescent="0.2">
      <c r="Y3480" s="234"/>
      <c r="AA3480" s="234"/>
      <c r="AB3480" s="234"/>
    </row>
    <row r="3481" spans="25:28" x14ac:dyDescent="0.2">
      <c r="Y3481" s="234"/>
      <c r="AA3481" s="234"/>
      <c r="AB3481" s="234"/>
    </row>
    <row r="3482" spans="25:28" x14ac:dyDescent="0.2">
      <c r="Y3482" s="234"/>
      <c r="AA3482" s="234"/>
      <c r="AB3482" s="234"/>
    </row>
    <row r="3483" spans="25:28" x14ac:dyDescent="0.2">
      <c r="Y3483" s="234"/>
      <c r="AA3483" s="234"/>
      <c r="AB3483" s="234"/>
    </row>
    <row r="3484" spans="25:28" x14ac:dyDescent="0.2">
      <c r="Y3484" s="234"/>
      <c r="AA3484" s="234"/>
      <c r="AB3484" s="234"/>
    </row>
    <row r="3485" spans="25:28" x14ac:dyDescent="0.2">
      <c r="Y3485" s="234"/>
      <c r="AA3485" s="234"/>
      <c r="AB3485" s="234"/>
    </row>
    <row r="3486" spans="25:28" x14ac:dyDescent="0.2">
      <c r="Y3486" s="234"/>
      <c r="AA3486" s="234"/>
      <c r="AB3486" s="234"/>
    </row>
    <row r="3487" spans="25:28" x14ac:dyDescent="0.2">
      <c r="Y3487" s="234"/>
      <c r="AA3487" s="234"/>
      <c r="AB3487" s="234"/>
    </row>
    <row r="3488" spans="25:28" x14ac:dyDescent="0.2">
      <c r="Y3488" s="234"/>
      <c r="AA3488" s="234"/>
      <c r="AB3488" s="234"/>
    </row>
    <row r="3489" spans="25:28" x14ac:dyDescent="0.2">
      <c r="Y3489" s="234"/>
      <c r="AA3489" s="234"/>
      <c r="AB3489" s="234"/>
    </row>
    <row r="3490" spans="25:28" x14ac:dyDescent="0.2">
      <c r="Y3490" s="234"/>
      <c r="AA3490" s="234"/>
      <c r="AB3490" s="234"/>
    </row>
    <row r="3491" spans="25:28" x14ac:dyDescent="0.2">
      <c r="Y3491" s="234"/>
      <c r="AA3491" s="234"/>
      <c r="AB3491" s="234"/>
    </row>
    <row r="3492" spans="25:28" x14ac:dyDescent="0.2">
      <c r="Y3492" s="234"/>
      <c r="AA3492" s="234"/>
      <c r="AB3492" s="234"/>
    </row>
    <row r="3493" spans="25:28" x14ac:dyDescent="0.2">
      <c r="Y3493" s="234"/>
      <c r="AA3493" s="234"/>
      <c r="AB3493" s="234"/>
    </row>
    <row r="3494" spans="25:28" x14ac:dyDescent="0.2">
      <c r="Y3494" s="234"/>
      <c r="AA3494" s="234"/>
      <c r="AB3494" s="234"/>
    </row>
    <row r="3495" spans="25:28" x14ac:dyDescent="0.2">
      <c r="Y3495" s="234"/>
      <c r="AA3495" s="234"/>
      <c r="AB3495" s="234"/>
    </row>
    <row r="3496" spans="25:28" x14ac:dyDescent="0.2">
      <c r="Y3496" s="234"/>
      <c r="AA3496" s="234"/>
      <c r="AB3496" s="234"/>
    </row>
    <row r="3497" spans="25:28" x14ac:dyDescent="0.2">
      <c r="Y3497" s="234"/>
      <c r="AA3497" s="234"/>
      <c r="AB3497" s="234"/>
    </row>
    <row r="3498" spans="25:28" x14ac:dyDescent="0.2">
      <c r="Y3498" s="234"/>
      <c r="AA3498" s="234"/>
      <c r="AB3498" s="234"/>
    </row>
    <row r="3499" spans="25:28" x14ac:dyDescent="0.2">
      <c r="Y3499" s="234"/>
      <c r="AA3499" s="234"/>
      <c r="AB3499" s="234"/>
    </row>
    <row r="3500" spans="25:28" x14ac:dyDescent="0.2">
      <c r="Y3500" s="234"/>
      <c r="AA3500" s="234"/>
      <c r="AB3500" s="234"/>
    </row>
    <row r="3501" spans="25:28" x14ac:dyDescent="0.2">
      <c r="Y3501" s="234"/>
      <c r="AA3501" s="234"/>
      <c r="AB3501" s="234"/>
    </row>
    <row r="3502" spans="25:28" x14ac:dyDescent="0.2">
      <c r="Y3502" s="234"/>
      <c r="AA3502" s="234"/>
      <c r="AB3502" s="234"/>
    </row>
    <row r="3503" spans="25:28" x14ac:dyDescent="0.2">
      <c r="Y3503" s="234"/>
      <c r="AA3503" s="234"/>
      <c r="AB3503" s="234"/>
    </row>
    <row r="3504" spans="25:28" x14ac:dyDescent="0.2">
      <c r="Y3504" s="234"/>
      <c r="AA3504" s="234"/>
      <c r="AB3504" s="234"/>
    </row>
    <row r="3505" spans="25:28" x14ac:dyDescent="0.2">
      <c r="Y3505" s="234"/>
      <c r="AA3505" s="234"/>
      <c r="AB3505" s="234"/>
    </row>
    <row r="3506" spans="25:28" x14ac:dyDescent="0.2">
      <c r="Y3506" s="234"/>
      <c r="AA3506" s="234"/>
      <c r="AB3506" s="234"/>
    </row>
    <row r="3507" spans="25:28" x14ac:dyDescent="0.2">
      <c r="Y3507" s="234"/>
      <c r="AA3507" s="234"/>
      <c r="AB3507" s="234"/>
    </row>
    <row r="3508" spans="25:28" x14ac:dyDescent="0.2">
      <c r="Y3508" s="234"/>
      <c r="AA3508" s="234"/>
      <c r="AB3508" s="234"/>
    </row>
    <row r="3509" spans="25:28" x14ac:dyDescent="0.2">
      <c r="Y3509" s="234"/>
      <c r="AA3509" s="234"/>
      <c r="AB3509" s="234"/>
    </row>
    <row r="3510" spans="25:28" x14ac:dyDescent="0.2">
      <c r="Y3510" s="234"/>
      <c r="AA3510" s="234"/>
      <c r="AB3510" s="234"/>
    </row>
    <row r="3511" spans="25:28" x14ac:dyDescent="0.2">
      <c r="Y3511" s="234"/>
      <c r="AA3511" s="234"/>
      <c r="AB3511" s="234"/>
    </row>
    <row r="3512" spans="25:28" x14ac:dyDescent="0.2">
      <c r="Y3512" s="234"/>
      <c r="AA3512" s="234"/>
      <c r="AB3512" s="234"/>
    </row>
    <row r="3513" spans="25:28" x14ac:dyDescent="0.2">
      <c r="Y3513" s="234"/>
      <c r="AA3513" s="234"/>
      <c r="AB3513" s="234"/>
    </row>
    <row r="3514" spans="25:28" x14ac:dyDescent="0.2">
      <c r="Y3514" s="234"/>
      <c r="AA3514" s="234"/>
      <c r="AB3514" s="234"/>
    </row>
    <row r="3515" spans="25:28" x14ac:dyDescent="0.2">
      <c r="Y3515" s="234"/>
      <c r="AA3515" s="234"/>
      <c r="AB3515" s="234"/>
    </row>
    <row r="3516" spans="25:28" x14ac:dyDescent="0.2">
      <c r="Y3516" s="234"/>
      <c r="AA3516" s="234"/>
      <c r="AB3516" s="234"/>
    </row>
    <row r="3517" spans="25:28" x14ac:dyDescent="0.2">
      <c r="Y3517" s="234"/>
      <c r="AA3517" s="234"/>
      <c r="AB3517" s="234"/>
    </row>
    <row r="3518" spans="25:28" x14ac:dyDescent="0.2">
      <c r="Y3518" s="234"/>
      <c r="AA3518" s="234"/>
      <c r="AB3518" s="234"/>
    </row>
    <row r="3519" spans="25:28" x14ac:dyDescent="0.2">
      <c r="Y3519" s="234"/>
      <c r="AA3519" s="234"/>
      <c r="AB3519" s="234"/>
    </row>
    <row r="3520" spans="25:28" x14ac:dyDescent="0.2">
      <c r="Y3520" s="234"/>
      <c r="AA3520" s="234"/>
      <c r="AB3520" s="234"/>
    </row>
    <row r="3521" spans="25:28" x14ac:dyDescent="0.2">
      <c r="Y3521" s="234"/>
      <c r="AA3521" s="234"/>
      <c r="AB3521" s="234"/>
    </row>
    <row r="3522" spans="25:28" x14ac:dyDescent="0.2">
      <c r="Y3522" s="234"/>
      <c r="AA3522" s="234"/>
      <c r="AB3522" s="234"/>
    </row>
    <row r="3523" spans="25:28" x14ac:dyDescent="0.2">
      <c r="Y3523" s="234"/>
      <c r="AA3523" s="234"/>
      <c r="AB3523" s="234"/>
    </row>
    <row r="3524" spans="25:28" x14ac:dyDescent="0.2">
      <c r="Y3524" s="234"/>
      <c r="AA3524" s="234"/>
      <c r="AB3524" s="234"/>
    </row>
    <row r="3525" spans="25:28" x14ac:dyDescent="0.2">
      <c r="Y3525" s="234"/>
      <c r="AA3525" s="234"/>
      <c r="AB3525" s="234"/>
    </row>
    <row r="3526" spans="25:28" x14ac:dyDescent="0.2">
      <c r="Y3526" s="234"/>
      <c r="AA3526" s="234"/>
      <c r="AB3526" s="234"/>
    </row>
    <row r="3527" spans="25:28" x14ac:dyDescent="0.2">
      <c r="Y3527" s="234"/>
      <c r="AA3527" s="234"/>
      <c r="AB3527" s="23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M7" sqref="M7"/>
    </sheetView>
  </sheetViews>
  <sheetFormatPr defaultRowHeight="11.25" outlineLevelCol="1" x14ac:dyDescent="0.2"/>
  <cols>
    <col min="1" max="1" width="3.1640625" style="208" customWidth="1"/>
    <col min="2" max="2" width="2.33203125" style="208" customWidth="1"/>
    <col min="3" max="3" width="3.1640625" style="208" customWidth="1"/>
    <col min="4" max="4" width="30.83203125" style="208" customWidth="1"/>
    <col min="5" max="6" width="20.1640625" style="208" bestFit="1" customWidth="1"/>
    <col min="7" max="7" width="8.1640625" style="208" bestFit="1" customWidth="1"/>
    <col min="8" max="8" width="14.1640625" style="208" bestFit="1" customWidth="1"/>
    <col min="9" max="9" width="14.1640625" style="208" hidden="1" customWidth="1" outlineLevel="1"/>
    <col min="10" max="10" width="14.1640625" style="208" bestFit="1" customWidth="1" outlineLevel="1"/>
    <col min="11" max="11" width="10.5" style="208" bestFit="1" customWidth="1"/>
    <col min="12" max="12" width="14.1640625" style="208" bestFit="1" customWidth="1"/>
    <col min="13" max="13" width="10.33203125" style="208" customWidth="1"/>
    <col min="14" max="14" width="12.33203125" style="208" customWidth="1"/>
    <col min="15" max="15" width="7" style="208" bestFit="1" customWidth="1"/>
    <col min="16" max="16" width="9.33203125" style="208" customWidth="1"/>
    <col min="17" max="17" width="11.33203125" style="208" customWidth="1"/>
    <col min="18" max="18" width="20.1640625" style="20" bestFit="1" customWidth="1"/>
    <col min="19" max="19" width="20.1640625" style="20" customWidth="1"/>
    <col min="20" max="20" width="8.1640625" style="20" bestFit="1" customWidth="1"/>
    <col min="21" max="21" width="9.33203125" style="20" bestFit="1" customWidth="1"/>
    <col min="22" max="23" width="14.1640625" style="20" hidden="1" customWidth="1" outlineLevel="1"/>
    <col min="24" max="24" width="10.5" style="20" bestFit="1" customWidth="1" collapsed="1"/>
    <col min="25" max="25" width="9.83203125" style="20" customWidth="1"/>
    <col min="26" max="26" width="17.83203125" style="208" bestFit="1" customWidth="1"/>
    <col min="27" max="28" width="15.33203125" style="208" bestFit="1" customWidth="1"/>
    <col min="29" max="29" width="9.33203125" style="208"/>
    <col min="30" max="30" width="14.1640625" style="208" bestFit="1" customWidth="1"/>
    <col min="31" max="31" width="15.33203125" style="208" bestFit="1" customWidth="1"/>
    <col min="32" max="16384" width="9.33203125" style="208"/>
  </cols>
  <sheetData>
    <row r="1" spans="1:31" x14ac:dyDescent="0.2">
      <c r="E1" s="293" t="s">
        <v>87</v>
      </c>
      <c r="F1" s="294" t="s">
        <v>35</v>
      </c>
      <c r="N1" s="295" t="str">
        <f>_xll.qlInterpolation(,interpolator3M,_xll.ohFilter(E3:E12,M3:M12),_xll.ohFilter(L3:L12,M3:M12))</f>
        <v>obj_002e7#0019</v>
      </c>
      <c r="R1" s="208"/>
      <c r="S1" s="208"/>
      <c r="T1" s="208"/>
      <c r="U1" s="208"/>
      <c r="V1" s="208"/>
      <c r="W1" s="208"/>
      <c r="X1" s="208"/>
      <c r="Y1" s="208"/>
    </row>
    <row r="2" spans="1:31" ht="26.25" customHeight="1" x14ac:dyDescent="0.2">
      <c r="D2" s="236" t="str">
        <f>F1&amp;" Instruments"</f>
        <v>3M Instruments</v>
      </c>
      <c r="E2" s="236" t="s">
        <v>88</v>
      </c>
      <c r="F2" s="236" t="s">
        <v>89</v>
      </c>
      <c r="G2" s="236" t="s">
        <v>103</v>
      </c>
      <c r="H2" s="236" t="str">
        <f>F1&amp;" Market quote"</f>
        <v>3M Market quote</v>
      </c>
      <c r="I2" s="236" t="s">
        <v>104</v>
      </c>
      <c r="J2" s="236" t="s">
        <v>105</v>
      </c>
      <c r="K2" s="236" t="s">
        <v>106</v>
      </c>
      <c r="L2" s="236" t="s">
        <v>115</v>
      </c>
      <c r="M2" s="236" t="s">
        <v>67</v>
      </c>
      <c r="N2" s="236" t="s">
        <v>110</v>
      </c>
      <c r="O2" s="236" t="s">
        <v>118</v>
      </c>
      <c r="P2" s="236" t="s">
        <v>107</v>
      </c>
      <c r="R2" s="236" t="s">
        <v>88</v>
      </c>
      <c r="S2" s="310" t="s">
        <v>89</v>
      </c>
      <c r="T2" s="310" t="s">
        <v>103</v>
      </c>
      <c r="U2" s="310" t="s">
        <v>110</v>
      </c>
      <c r="V2" s="310" t="s">
        <v>104</v>
      </c>
      <c r="W2" s="310" t="s">
        <v>105</v>
      </c>
      <c r="X2" s="236" t="s">
        <v>106</v>
      </c>
      <c r="Y2" s="236" t="s">
        <v>117</v>
      </c>
    </row>
    <row r="3" spans="1:31" ht="11.25" customHeight="1" x14ac:dyDescent="0.2">
      <c r="D3" s="287" t="str">
        <f>PROPER(Currency&amp;IborType)&amp;F1&amp;"LastFixing"&amp;QuoteSuffix</f>
        <v>Chflibor3MLastFixing_Quote</v>
      </c>
      <c r="E3" s="288">
        <f>_xll.qlCalendarAdvance(Calendar,_xll.qlLastFixingQuoteReferenceDate(D3),_xll.qlInterestRateIndexFixingDays(PROPER(Currency)&amp;IborType&amp;$F$1)&amp;"D","f",,LastFixingsTrigger)</f>
        <v>42136</v>
      </c>
      <c r="F3" s="288">
        <f>_xll.qlCalendarAdvance(Calendar,E3,F1,"mf",,Trigger)</f>
        <v>42228</v>
      </c>
      <c r="G3" s="289">
        <f>_xll.qlDayCounterYearFraction(DayCounter,E3,F3,,,Trigger)</f>
        <v>0.25555555555555554</v>
      </c>
      <c r="H3" s="290">
        <f>_xll.qlQuoteValue(D3,LastFixingsTrigger)</f>
        <v>-7.92E-3</v>
      </c>
      <c r="I3" s="291">
        <f>IFERROR(_xll.qlYieldTSDiscount(Discounting,E3,,AllTriggers),_xll.qlYieldTSDiscount(Discounting,SettlementDate,,AllTriggers))</f>
        <v>1.0000180558815646</v>
      </c>
      <c r="J3" s="291">
        <f>_xll.qlYieldTSDiscount(Discounting,F3,,AllTriggers)</f>
        <v>1.001182208304888</v>
      </c>
      <c r="K3" s="290">
        <f>(I3/J3-1)/G3</f>
        <v>-4.5500000000002665E-3</v>
      </c>
      <c r="L3" s="290">
        <f>H3-K3</f>
        <v>-3.3699999999997335E-3</v>
      </c>
      <c r="M3" s="306" t="b">
        <v>1</v>
      </c>
      <c r="N3" s="307">
        <f>_xll.qlInterpolationInterpolate(B3Minterpolation,E3,TRUE,Trigger)</f>
        <v>-3.3699999999997335E-3</v>
      </c>
      <c r="O3" s="308">
        <f>(L3-N3)*10000</f>
        <v>0</v>
      </c>
      <c r="P3" s="292">
        <f>LN((1+H3*G3)/(1+K3*G3))</f>
        <v>-8.6259672766460206E-4</v>
      </c>
      <c r="R3" s="311">
        <f>E3</f>
        <v>42136</v>
      </c>
      <c r="S3" s="311">
        <f>_xll.qlCalendarAdvance(Calendar,R3,$F$1,"mf",,Trigger)</f>
        <v>42228</v>
      </c>
      <c r="T3" s="312">
        <f>_xll.qlDayCounterYearFraction(DayCounter,R3,S3,,,Trigger)</f>
        <v>0.25555555555555554</v>
      </c>
      <c r="U3" s="313">
        <f>_xll.qlInterpolationInterpolate(B3Minterpolation,R3,TRUE)</f>
        <v>-3.3699999999997335E-3</v>
      </c>
      <c r="V3" s="314">
        <f>_xll.qlYieldTSDiscount(Discounting,R3,,AllTriggers)</f>
        <v>1.0000180558815646</v>
      </c>
      <c r="W3" s="314">
        <f>_xll.qlYieldTSDiscount(Discounting,S3,,AllTriggers)</f>
        <v>1.001182208304888</v>
      </c>
      <c r="X3" s="313">
        <f>(V3/W3-1)/T3</f>
        <v>-4.5500000000002665E-3</v>
      </c>
      <c r="Y3" s="315">
        <f>LN((1+(U3+X3)*T3)/(1+X3*T3))</f>
        <v>-8.6259672766460206E-4</v>
      </c>
      <c r="AD3" s="234"/>
      <c r="AE3" s="234"/>
    </row>
    <row r="4" spans="1:31" ht="11.25" customHeight="1" x14ac:dyDescent="0.2">
      <c r="A4" s="208">
        <v>1</v>
      </c>
      <c r="C4" s="208" t="str">
        <f>_xll.qlIMMNextCode(SettlementDate,TRUE)</f>
        <v>M5</v>
      </c>
      <c r="D4" s="296" t="str">
        <f t="shared" ref="D4:D12" si="0">Currency&amp;"FUT"&amp;$F$1&amp;C4&amp;QuoteSuffix</f>
        <v>CHFFUT3MM5_Quote</v>
      </c>
      <c r="E4" s="133">
        <f>_xll.qlIMMdate(C4,$E$3,Trigger)</f>
        <v>42172</v>
      </c>
      <c r="F4" s="133">
        <f>_xll.qlCalendarAdvance(Calendar,E4,$F$1,"mf",,Trigger)</f>
        <v>42264</v>
      </c>
      <c r="G4" s="142">
        <f>_xll.qlDayCounterYearFraction(DayCounter,E4,F4,,,Trigger)</f>
        <v>0.25555555555555554</v>
      </c>
      <c r="H4" s="21">
        <f>1-_xll.qlQuoteValue(D4,AllTriggers)/100</f>
        <v>-8.2500000000000906E-3</v>
      </c>
      <c r="I4" s="143">
        <f>_xll.qlYieldTSDiscount(Discounting,E4,,AllTriggers)</f>
        <v>1.0003993705787386</v>
      </c>
      <c r="J4" s="143">
        <f>_xll.qlYieldTSDiscount(Discounting,F4,,AllTriggers)</f>
        <v>1.0017716023179042</v>
      </c>
      <c r="K4" s="21">
        <f t="shared" ref="K4:K12" si="1">(I4/J4-1)/G4</f>
        <v>-5.360106480539268E-3</v>
      </c>
      <c r="L4" s="21">
        <f t="shared" ref="L4:L12" si="2">H4-K4</f>
        <v>-2.8898935194608226E-3</v>
      </c>
      <c r="M4" s="141" t="b">
        <v>1</v>
      </c>
      <c r="N4" s="21">
        <f>_xll.qlInterpolationInterpolate(B3Minterpolation,E4,TRUE,Trigger)</f>
        <v>-2.8898935194608226E-3</v>
      </c>
      <c r="O4" s="167">
        <f t="shared" ref="O4:O12" si="3">(L4-N4)*10000</f>
        <v>0</v>
      </c>
      <c r="P4" s="297">
        <f t="shared" ref="P4:P12" si="4">LN((1+H4*G4)/(1+K4*G4))</f>
        <v>-7.3981496694104512E-4</v>
      </c>
      <c r="R4" s="133">
        <f>_xll.qlCalendarAdvance(Calendar,R3,"1D","f")</f>
        <v>42137</v>
      </c>
      <c r="S4" s="133">
        <f>_xll.qlCalendarAdvance(Calendar,R4,$F$1,"mf",,Trigger)</f>
        <v>42229</v>
      </c>
      <c r="T4" s="142">
        <f>_xll.qlDayCounterYearFraction(DayCounter,R4,S4,,,Trigger)</f>
        <v>0.25555555555555554</v>
      </c>
      <c r="U4" s="21">
        <f>_xll.qlInterpolationInterpolate(B3Minterpolation,R4,TRUE)</f>
        <v>-3.3542942190701998E-3</v>
      </c>
      <c r="V4" s="143">
        <f>_xll.qlYieldTSDiscount(Discounting,R4,,AllTriggers)</f>
        <v>1.0000353794824706</v>
      </c>
      <c r="W4" s="143">
        <f>_xll.qlYieldTSDiscount(Discounting,S4,,AllTriggers)</f>
        <v>1.001197371881134</v>
      </c>
      <c r="X4" s="21">
        <f t="shared" ref="X4:X67" si="5">(V4/W4-1)/T4</f>
        <v>-4.5414889262397201E-3</v>
      </c>
      <c r="Y4" s="297">
        <f t="shared" ref="Y4:Y67" si="6">LN((1+(U4+X4)*T4)/(1+X4*T4))</f>
        <v>-8.5857302555966003E-4</v>
      </c>
      <c r="AD4" s="234"/>
      <c r="AE4" s="234"/>
    </row>
    <row r="5" spans="1:31" ht="11.25" customHeight="1" x14ac:dyDescent="0.2">
      <c r="A5" s="208">
        <v>2</v>
      </c>
      <c r="C5" s="208" t="str">
        <f>_xll.qlIMMNextCode($E$4,TRUE)</f>
        <v>U5</v>
      </c>
      <c r="D5" s="296" t="str">
        <f t="shared" si="0"/>
        <v>CHFFUT3MU5_Quote</v>
      </c>
      <c r="E5" s="133">
        <f>_xll.qlIMMdate(C5,$E$3,Trigger)</f>
        <v>42263</v>
      </c>
      <c r="F5" s="133">
        <f>_xll.qlCalendarAdvance(Calendar,E5,$F$1,"mf",,Trigger)</f>
        <v>42354</v>
      </c>
      <c r="G5" s="142">
        <f>_xll.qlDayCounterYearFraction(DayCounter,E5,F5,,,Trigger)</f>
        <v>0.25277777777777777</v>
      </c>
      <c r="H5" s="21">
        <f>1-_xll.qlQuoteValue(D5,AllTriggers)/100</f>
        <v>-8.5500000000000576E-3</v>
      </c>
      <c r="I5" s="143">
        <f>_xll.qlYieldTSDiscount(Discounting,E5,,AllTriggers)</f>
        <v>1.0017552510268983</v>
      </c>
      <c r="J5" s="143">
        <f>_xll.qlYieldTSDiscount(Discounting,F5,,AllTriggers)</f>
        <v>1.0031770087269498</v>
      </c>
      <c r="K5" s="21">
        <f t="shared" si="1"/>
        <v>-5.6067233472440097E-3</v>
      </c>
      <c r="L5" s="21">
        <f t="shared" si="2"/>
        <v>-2.9432766527560479E-3</v>
      </c>
      <c r="M5" s="141" t="b">
        <v>1</v>
      </c>
      <c r="N5" s="21">
        <f>_xll.qlInterpolationInterpolate(B3Minterpolation,E5,TRUE,Trigger)</f>
        <v>-2.9432766527560479E-3</v>
      </c>
      <c r="O5" s="167">
        <f t="shared" si="3"/>
        <v>0</v>
      </c>
      <c r="P5" s="297">
        <f t="shared" si="4"/>
        <v>-7.4532854710223056E-4</v>
      </c>
      <c r="R5" s="133">
        <f>_xll.qlCalendarAdvance(Calendar,R4,"1D","f")</f>
        <v>42139</v>
      </c>
      <c r="S5" s="133">
        <f>_xll.qlCalendarAdvance(Calendar,R5,$F$1,"mf",,Trigger)</f>
        <v>42233</v>
      </c>
      <c r="T5" s="142">
        <f>_xll.qlDayCounterYearFraction(DayCounter,R5,S5,,,Trigger)</f>
        <v>0.26111111111111113</v>
      </c>
      <c r="U5" s="21">
        <f>_xll.qlInterpolationInterpolate(B3Minterpolation,R5,TRUE)</f>
        <v>-3.3218526926190668E-3</v>
      </c>
      <c r="V5" s="143">
        <f>_xll.qlYieldTSDiscount(Discounting,R5,,AllTriggers)</f>
        <v>1.0000675291677188</v>
      </c>
      <c r="W5" s="143">
        <f>_xll.qlYieldTSDiscount(Discounting,S5,,AllTriggers)</f>
        <v>1.0012593695564485</v>
      </c>
      <c r="X5" s="21">
        <f t="shared" si="5"/>
        <v>-4.5587539498335725E-3</v>
      </c>
      <c r="Y5" s="297">
        <f t="shared" si="6"/>
        <v>-8.687836306971754E-4</v>
      </c>
      <c r="AD5" s="234"/>
      <c r="AE5" s="234"/>
    </row>
    <row r="6" spans="1:31" ht="11.25" customHeight="1" x14ac:dyDescent="0.2">
      <c r="A6" s="208">
        <v>3</v>
      </c>
      <c r="C6" s="208" t="str">
        <f>_xll.qlIMMNextCode($E5,TRUE)</f>
        <v>Z5</v>
      </c>
      <c r="D6" s="296" t="str">
        <f t="shared" si="0"/>
        <v>CHFFUT3MZ5_Quote</v>
      </c>
      <c r="E6" s="133">
        <f>_xll.qlIMMdate(C6,$E$3,Trigger)</f>
        <v>42354</v>
      </c>
      <c r="F6" s="133">
        <f>_xll.qlCalendarAdvance(Calendar,E6,$F$1,"mf",,Trigger)</f>
        <v>42445</v>
      </c>
      <c r="G6" s="142">
        <f>_xll.qlDayCounterYearFraction(DayCounter,E6,F6,,,Trigger)</f>
        <v>0.25277777777777777</v>
      </c>
      <c r="H6" s="21">
        <f>1-_xll.qlQuoteValue(D6,AllTriggers)/100</f>
        <v>-8.3500000000000796E-3</v>
      </c>
      <c r="I6" s="143">
        <f>_xll.qlYieldTSDiscount(Discounting,E6,,AllTriggers)</f>
        <v>1.0031770087269498</v>
      </c>
      <c r="J6" s="143">
        <f>_xll.qlYieldTSDiscount(Discounting,F6,,AllTriggers)</f>
        <v>1.0045472539659375</v>
      </c>
      <c r="K6" s="21">
        <f t="shared" si="1"/>
        <v>-5.3962124475421987E-3</v>
      </c>
      <c r="L6" s="21">
        <f t="shared" si="2"/>
        <v>-2.9537875524578809E-3</v>
      </c>
      <c r="M6" s="141" t="b">
        <v>1</v>
      </c>
      <c r="N6" s="21">
        <f>_xll.qlInterpolationInterpolate(B3Minterpolation,E6,TRUE,Trigger)</f>
        <v>-2.9537875524578809E-3</v>
      </c>
      <c r="O6" s="167">
        <f t="shared" si="3"/>
        <v>0</v>
      </c>
      <c r="P6" s="297">
        <f t="shared" si="4"/>
        <v>-7.4795135548412126E-4</v>
      </c>
      <c r="R6" s="133">
        <f>_xll.qlCalendarAdvance(Calendar,R5,"1D","f")</f>
        <v>42142</v>
      </c>
      <c r="S6" s="133">
        <f>_xll.qlCalendarAdvance(Calendar,R6,$F$1,"mf",,Trigger)</f>
        <v>42234</v>
      </c>
      <c r="T6" s="142">
        <f>_xll.qlDayCounterYearFraction(DayCounter,R6,S6,,,Trigger)</f>
        <v>0.25555555555555554</v>
      </c>
      <c r="U6" s="21">
        <f>_xll.qlInterpolationInterpolate(B3Minterpolation,R6,TRUE)</f>
        <v>-3.2712682927549691E-3</v>
      </c>
      <c r="V6" s="143">
        <f>_xll.qlYieldTSDiscount(Discounting,R6,,AllTriggers)</f>
        <v>1.0001101228173319</v>
      </c>
      <c r="W6" s="143">
        <f>_xll.qlYieldTSDiscount(Discounting,S6,,AllTriggers)</f>
        <v>1.0012751732143055</v>
      </c>
      <c r="X6" s="21">
        <f t="shared" si="5"/>
        <v>-4.5530868832866431E-3</v>
      </c>
      <c r="Y6" s="297">
        <f t="shared" si="6"/>
        <v>-8.3731510054803034E-4</v>
      </c>
      <c r="AD6" s="234"/>
      <c r="AE6" s="234"/>
    </row>
    <row r="7" spans="1:31" ht="11.25" customHeight="1" x14ac:dyDescent="0.2">
      <c r="A7" s="208">
        <v>4</v>
      </c>
      <c r="C7" s="208" t="str">
        <f>_xll.qlIMMNextCode($E6,TRUE)</f>
        <v>H6</v>
      </c>
      <c r="D7" s="296" t="str">
        <f t="shared" si="0"/>
        <v>CHFFUT3MH6_Quote</v>
      </c>
      <c r="E7" s="133">
        <f>_xll.qlIMMdate(C7,$E$3,Trigger)</f>
        <v>42445</v>
      </c>
      <c r="F7" s="133">
        <f>_xll.qlCalendarAdvance(Calendar,E7,$F$1,"mf",,Trigger)</f>
        <v>42537</v>
      </c>
      <c r="G7" s="142">
        <f>_xll.qlDayCounterYearFraction(DayCounter,E7,F7,,,Trigger)</f>
        <v>0.25555555555555554</v>
      </c>
      <c r="H7" s="21">
        <f>1-_xll.qlQuoteValue(D7,AllTriggers)/100</f>
        <v>-7.7500000000001457E-3</v>
      </c>
      <c r="I7" s="143">
        <f>_xll.qlYieldTSDiscount(Discounting,E7,,AllTriggers)</f>
        <v>1.0045472539659375</v>
      </c>
      <c r="J7" s="143">
        <f>_xll.qlYieldTSDiscount(Discounting,F7,,AllTriggers)</f>
        <v>1.0058556467387432</v>
      </c>
      <c r="K7" s="21">
        <f t="shared" si="1"/>
        <v>-5.0899926080157391E-3</v>
      </c>
      <c r="L7" s="21">
        <f t="shared" si="2"/>
        <v>-2.6600073919844066E-3</v>
      </c>
      <c r="M7" s="141" t="b">
        <v>1</v>
      </c>
      <c r="N7" s="21">
        <f>_xll.qlInterpolationInterpolate(B3Minterpolation,E7,TRUE,Trigger)</f>
        <v>-2.6600073919844066E-3</v>
      </c>
      <c r="O7" s="167">
        <f t="shared" si="3"/>
        <v>0</v>
      </c>
      <c r="P7" s="297">
        <f t="shared" si="4"/>
        <v>-6.8089681717194259E-4</v>
      </c>
      <c r="R7" s="133">
        <f>_xll.qlCalendarAdvance(Calendar,R6,"1D","f")</f>
        <v>42143</v>
      </c>
      <c r="S7" s="133">
        <f>_xll.qlCalendarAdvance(Calendar,R7,$F$1,"mf",,Trigger)</f>
        <v>42235</v>
      </c>
      <c r="T7" s="142">
        <f>_xll.qlDayCounterYearFraction(DayCounter,R7,S7,,,Trigger)</f>
        <v>0.25555555555555554</v>
      </c>
      <c r="U7" s="21">
        <f>_xll.qlInterpolationInterpolate(B3Minterpolation,R7,TRUE)</f>
        <v>-3.2540683437617015E-3</v>
      </c>
      <c r="V7" s="143">
        <f>_xll.qlYieldTSDiscount(Discounting,R7,,AllTriggers)</f>
        <v>1.0001229826054847</v>
      </c>
      <c r="W7" s="143">
        <f>_xll.qlYieldTSDiscount(Discounting,S7,,AllTriggers)</f>
        <v>1.0012910859251316</v>
      </c>
      <c r="X7" s="21">
        <f t="shared" si="5"/>
        <v>-4.5649453402013306E-3</v>
      </c>
      <c r="Y7" s="297">
        <f t="shared" si="6"/>
        <v>-8.3291328910970938E-4</v>
      </c>
      <c r="AD7" s="234"/>
      <c r="AE7" s="234"/>
    </row>
    <row r="8" spans="1:31" ht="11.25" customHeight="1" x14ac:dyDescent="0.2">
      <c r="A8" s="208">
        <v>5</v>
      </c>
      <c r="C8" s="208" t="str">
        <f>_xll.qlIMMNextCode($E7,TRUE)</f>
        <v>M6</v>
      </c>
      <c r="D8" s="296" t="str">
        <f t="shared" si="0"/>
        <v>CHFFUT3MM6_Quote</v>
      </c>
      <c r="E8" s="133">
        <f>_xll.qlIMMdate(C8,$E$3,Trigger)</f>
        <v>42536</v>
      </c>
      <c r="F8" s="133">
        <f>_xll.qlCalendarAdvance(Calendar,E8,$F$1,"mf",,Trigger)</f>
        <v>42628</v>
      </c>
      <c r="G8" s="142">
        <f>_xll.qlDayCounterYearFraction(DayCounter,E8,F8,,,Trigger)</f>
        <v>0.25555555555555554</v>
      </c>
      <c r="H8" s="21">
        <f>1-_xll.qlQuoteValue(D8,AllTriggers)/100</f>
        <v>-7.1499999999999897E-3</v>
      </c>
      <c r="I8" s="143">
        <f>_xll.qlYieldTSDiscount(Discounting,E8,,AllTriggers)</f>
        <v>1.0058415666522516</v>
      </c>
      <c r="J8" s="143">
        <f>_xll.qlYieldTSDiscount(Discounting,F8,,AllTriggers)</f>
        <v>1.007130899110269</v>
      </c>
      <c r="K8" s="21">
        <f t="shared" si="1"/>
        <v>-5.0094917856380802E-3</v>
      </c>
      <c r="L8" s="21">
        <f t="shared" si="2"/>
        <v>-2.1405082143619095E-3</v>
      </c>
      <c r="M8" s="141" t="b">
        <v>1</v>
      </c>
      <c r="N8" s="21">
        <f>_xll.qlInterpolationInterpolate(B3Minterpolation,E8,TRUE,Trigger)</f>
        <v>-2.1405082143619095E-3</v>
      </c>
      <c r="O8" s="167">
        <f t="shared" si="3"/>
        <v>0</v>
      </c>
      <c r="P8" s="297">
        <f t="shared" si="4"/>
        <v>-5.4787001224758608E-4</v>
      </c>
      <c r="R8" s="133">
        <f>_xll.qlCalendarAdvance(Calendar,R7,"1D","f")</f>
        <v>42144</v>
      </c>
      <c r="S8" s="133">
        <f>_xll.qlCalendarAdvance(Calendar,R8,$F$1,"mf",,Trigger)</f>
        <v>42236</v>
      </c>
      <c r="T8" s="142">
        <f>_xll.qlDayCounterYearFraction(DayCounter,R8,S8,,,Trigger)</f>
        <v>0.25555555555555554</v>
      </c>
      <c r="U8" s="21">
        <f>_xll.qlInterpolationInterpolate(B3Minterpolation,R8,TRUE)</f>
        <v>-3.2367716870594569E-3</v>
      </c>
      <c r="V8" s="143">
        <f>_xll.qlYieldTSDiscount(Discounting,R8,,AllTriggers)</f>
        <v>1.0001352414703533</v>
      </c>
      <c r="W8" s="143">
        <f>_xll.qlYieldTSDiscount(Discounting,S8,,AllTriggers)</f>
        <v>1.0013071013669737</v>
      </c>
      <c r="X8" s="21">
        <f t="shared" si="5"/>
        <v>-4.5795527861989069E-3</v>
      </c>
      <c r="Y8" s="297">
        <f t="shared" si="6"/>
        <v>-8.284872896475047E-4</v>
      </c>
      <c r="AD8" s="234"/>
      <c r="AE8" s="234"/>
    </row>
    <row r="9" spans="1:31" ht="11.25" customHeight="1" x14ac:dyDescent="0.2">
      <c r="A9" s="208">
        <v>6</v>
      </c>
      <c r="C9" s="208" t="str">
        <f>_xll.qlIMMNextCode($E8,TRUE)</f>
        <v>U6</v>
      </c>
      <c r="D9" s="296" t="str">
        <f t="shared" si="0"/>
        <v>CHFFUT3MU6_Quote</v>
      </c>
      <c r="E9" s="133">
        <f>_xll.qlIMMdate(C9,$E$3,Trigger)</f>
        <v>42634</v>
      </c>
      <c r="F9" s="133">
        <f>_xll.qlCalendarAdvance(Calendar,E9,$F$1,"mf",,Trigger)</f>
        <v>42725</v>
      </c>
      <c r="G9" s="142">
        <f>_xll.qlDayCounterYearFraction(DayCounter,E9,F9,,,Trigger)</f>
        <v>0.25277777777777777</v>
      </c>
      <c r="H9" s="21">
        <f>1-_xll.qlQuoteValue(D9,AllTriggers)/100</f>
        <v>-6.4500000000000668E-3</v>
      </c>
      <c r="I9" s="143">
        <f>_xll.qlYieldTSDiscount(Discounting,E9,,AllTriggers)</f>
        <v>1.0072092991583501</v>
      </c>
      <c r="J9" s="143">
        <f>_xll.qlYieldTSDiscount(Discounting,F9,,AllTriggers)</f>
        <v>1.0083263955991297</v>
      </c>
      <c r="K9" s="21">
        <f t="shared" si="1"/>
        <v>-4.3827897813171375E-3</v>
      </c>
      <c r="L9" s="21">
        <f t="shared" si="2"/>
        <v>-2.0672102186829293E-3</v>
      </c>
      <c r="M9" s="141" t="b">
        <v>1</v>
      </c>
      <c r="N9" s="21">
        <f>_xll.qlInterpolationInterpolate(B3Minterpolation,E9,TRUE,Trigger)</f>
        <v>-2.0672102186829293E-3</v>
      </c>
      <c r="O9" s="167">
        <f t="shared" si="3"/>
        <v>0</v>
      </c>
      <c r="P9" s="297">
        <f t="shared" si="4"/>
        <v>-5.2326123732266165E-4</v>
      </c>
      <c r="R9" s="133">
        <f>_xll.qlCalendarAdvance(Calendar,R8,"1D","f")</f>
        <v>42145</v>
      </c>
      <c r="S9" s="133">
        <f>_xll.qlCalendarAdvance(Calendar,R9,$F$1,"mf",,Trigger)</f>
        <v>42237</v>
      </c>
      <c r="T9" s="142">
        <f>_xll.qlDayCounterYearFraction(DayCounter,R9,S9,,,Trigger)</f>
        <v>0.25555555555555554</v>
      </c>
      <c r="U9" s="21">
        <f>_xll.qlInterpolationInterpolate(B3Minterpolation,R9,TRUE)</f>
        <v>-3.2194218427344201E-3</v>
      </c>
      <c r="V9" s="143">
        <f>_xll.qlYieldTSDiscount(Discounting,R9,,AllTriggers)</f>
        <v>1.0001469402913454</v>
      </c>
      <c r="W9" s="143">
        <f>_xll.qlYieldTSDiscount(Discounting,S9,,AllTriggers)</f>
        <v>1.0013232132175074</v>
      </c>
      <c r="X9" s="21">
        <f t="shared" si="5"/>
        <v>-4.5967246555514551E-3</v>
      </c>
      <c r="Y9" s="297">
        <f t="shared" si="6"/>
        <v>-8.2404819800300957E-4</v>
      </c>
      <c r="AD9" s="234"/>
      <c r="AE9" s="234"/>
    </row>
    <row r="10" spans="1:31" ht="11.25" customHeight="1" x14ac:dyDescent="0.2">
      <c r="A10" s="208">
        <v>7</v>
      </c>
      <c r="C10" s="208" t="str">
        <f>_xll.qlIMMNextCode($E9,TRUE)</f>
        <v>Z6</v>
      </c>
      <c r="D10" s="296" t="str">
        <f t="shared" si="0"/>
        <v>CHFFUT3MZ6_Quote</v>
      </c>
      <c r="E10" s="133">
        <f>_xll.qlIMMdate(C10,$E$3,Trigger)</f>
        <v>42725</v>
      </c>
      <c r="F10" s="133">
        <f>_xll.qlCalendarAdvance(Calendar,E10,$F$1,"mf",,Trigger)</f>
        <v>42815</v>
      </c>
      <c r="G10" s="142">
        <f>_xll.qlDayCounterYearFraction(DayCounter,E10,F10,,,Trigger)</f>
        <v>0.25</v>
      </c>
      <c r="H10" s="21">
        <f>1-_xll.qlQuoteValue(D10,AllTriggers)/100</f>
        <v>-5.8500000000001329E-3</v>
      </c>
      <c r="I10" s="143">
        <f>_xll.qlYieldTSDiscount(Discounting,E10,,AllTriggers)</f>
        <v>1.0083263955991297</v>
      </c>
      <c r="J10" s="143">
        <f>_xll.qlYieldTSDiscount(Discounting,F10,,AllTriggers)</f>
        <v>1.0092713079112663</v>
      </c>
      <c r="K10" s="21">
        <f t="shared" si="1"/>
        <v>-3.7449288599797903E-3</v>
      </c>
      <c r="L10" s="21">
        <f t="shared" si="2"/>
        <v>-2.1050711400203426E-3</v>
      </c>
      <c r="M10" s="141" t="b">
        <v>1</v>
      </c>
      <c r="N10" s="21">
        <f>_xll.qlInterpolationInterpolate(B3Minterpolation,E10,TRUE,Trigger)</f>
        <v>-2.1050711400203426E-3</v>
      </c>
      <c r="O10" s="167">
        <f t="shared" si="3"/>
        <v>0</v>
      </c>
      <c r="P10" s="297">
        <f t="shared" si="4"/>
        <v>-5.2689974287413845E-4</v>
      </c>
      <c r="R10" s="133">
        <f>_xll.qlCalendarAdvance(Calendar,R9,"1D","f")</f>
        <v>42146</v>
      </c>
      <c r="S10" s="133">
        <f>_xll.qlCalendarAdvance(Calendar,R10,$F$1,"mf",,Trigger)</f>
        <v>42240</v>
      </c>
      <c r="T10" s="142">
        <f>_xll.qlDayCounterYearFraction(DayCounter,R10,S10,,,Trigger)</f>
        <v>0.26111111111111113</v>
      </c>
      <c r="U10" s="21">
        <f>_xll.qlInterpolationInterpolate(B3Minterpolation,R10,TRUE)</f>
        <v>-3.2020623308727752E-3</v>
      </c>
      <c r="V10" s="143">
        <f>_xll.qlYieldTSDiscount(Discounting,R10,,AllTriggers)</f>
        <v>1.0001581199507712</v>
      </c>
      <c r="W10" s="143">
        <f>_xll.qlYieldTSDiscount(Discounting,S10,,AllTriggers)</f>
        <v>1.0013720639923058</v>
      </c>
      <c r="X10" s="21">
        <f t="shared" si="5"/>
        <v>-4.6427772056831648E-3</v>
      </c>
      <c r="Y10" s="297">
        <f t="shared" si="6"/>
        <v>-8.3745943527620216E-4</v>
      </c>
      <c r="AD10" s="234"/>
      <c r="AE10" s="234"/>
    </row>
    <row r="11" spans="1:31" ht="11.25" customHeight="1" x14ac:dyDescent="0.2">
      <c r="A11" s="208">
        <v>8</v>
      </c>
      <c r="C11" s="208" t="str">
        <f>_xll.qlIMMNextCode($E10,TRUE)</f>
        <v>H7</v>
      </c>
      <c r="D11" s="296" t="str">
        <f t="shared" si="0"/>
        <v>CHFFUT3MH7_Quote</v>
      </c>
      <c r="E11" s="133">
        <f>_xll.qlIMMdate(C11,$E$3,Trigger)</f>
        <v>42809</v>
      </c>
      <c r="F11" s="133">
        <f>_xll.qlCalendarAdvance(Calendar,E11,$F$1,"mf",,Trigger)</f>
        <v>42901</v>
      </c>
      <c r="G11" s="142">
        <f>_xll.qlDayCounterYearFraction(DayCounter,E11,F11,,,Trigger)</f>
        <v>0.25555555555555554</v>
      </c>
      <c r="H11" s="21">
        <f>1-_xll.qlQuoteValue(D11,AllTriggers)/100</f>
        <v>-5.1499999999999879E-3</v>
      </c>
      <c r="I11" s="143">
        <f>_xll.qlYieldTSDiscount(Discounting,E11,,AllTriggers)</f>
        <v>1.0092149101244849</v>
      </c>
      <c r="J11" s="143">
        <f>_xll.qlYieldTSDiscount(Discounting,F11,,AllTriggers)</f>
        <v>1.0100277227734968</v>
      </c>
      <c r="K11" s="21">
        <f t="shared" si="1"/>
        <v>-3.1489939964519272E-3</v>
      </c>
      <c r="L11" s="21">
        <f t="shared" si="2"/>
        <v>-2.0010060035480608E-3</v>
      </c>
      <c r="M11" s="141" t="b">
        <v>1</v>
      </c>
      <c r="N11" s="21">
        <f>_xll.qlInterpolationInterpolate(B3Minterpolation,E11,TRUE,Trigger)</f>
        <v>-2.0010060035480608E-3</v>
      </c>
      <c r="O11" s="167">
        <f t="shared" si="3"/>
        <v>0</v>
      </c>
      <c r="P11" s="297">
        <f t="shared" si="4"/>
        <v>-5.1191105638508832E-4</v>
      </c>
      <c r="R11" s="133">
        <f>_xll.qlCalendarAdvance(Calendar,R10,"1D","f")</f>
        <v>42150</v>
      </c>
      <c r="S11" s="133">
        <f>_xll.qlCalendarAdvance(Calendar,R11,$F$1,"mf",,Trigger)</f>
        <v>42242</v>
      </c>
      <c r="T11" s="142">
        <f>_xll.qlDayCounterYearFraction(DayCounter,R11,S11,,,Trigger)</f>
        <v>0.25555555555555554</v>
      </c>
      <c r="U11" s="21">
        <f>_xll.qlInterpolationInterpolate(B3Minterpolation,R11,TRUE)</f>
        <v>-3.1333980097838056E-3</v>
      </c>
      <c r="V11" s="143">
        <f>_xll.qlYieldTSDiscount(Discounting,R11,,AllTriggers)</f>
        <v>1.0001984647086966</v>
      </c>
      <c r="W11" s="143">
        <f>_xll.qlYieldTSDiscount(Discounting,S11,,AllTriggers)</f>
        <v>1.0014049972924026</v>
      </c>
      <c r="X11" s="21">
        <f t="shared" si="5"/>
        <v>-4.7145904711333999E-3</v>
      </c>
      <c r="Y11" s="297">
        <f t="shared" si="6"/>
        <v>-8.0204476913104306E-4</v>
      </c>
      <c r="AD11" s="234"/>
      <c r="AE11" s="234"/>
    </row>
    <row r="12" spans="1:31" ht="11.25" customHeight="1" x14ac:dyDescent="0.2">
      <c r="A12" s="208">
        <v>9</v>
      </c>
      <c r="C12" s="208" t="str">
        <f>_xll.qlIMMNextCode($E11,TRUE)</f>
        <v>M7</v>
      </c>
      <c r="D12" s="298" t="str">
        <f t="shared" si="0"/>
        <v>CHFFUT3MM7_Quote</v>
      </c>
      <c r="E12" s="299">
        <f>_xll.qlIMMdate(C12,$E$3,Trigger)</f>
        <v>42907</v>
      </c>
      <c r="F12" s="299">
        <f>_xll.qlCalendarAdvance(Calendar,E12,$F$1,"mf",,Trigger)</f>
        <v>42999</v>
      </c>
      <c r="G12" s="300">
        <f>_xll.qlDayCounterYearFraction(DayCounter,E12,F12,,,Trigger)</f>
        <v>0.25555555555555554</v>
      </c>
      <c r="H12" s="301">
        <f>1-_xll.qlQuoteValue(D12,AllTriggers)/100</f>
        <v>-4.3999999999999595E-3</v>
      </c>
      <c r="I12" s="302">
        <f>_xll.qlYieldTSDiscount(Discounting,E12,,AllTriggers)</f>
        <v>1.0100784802987377</v>
      </c>
      <c r="J12" s="302">
        <f>_xll.qlYieldTSDiscount(Discounting,F12,,AllTriggers)</f>
        <v>1.0108244023942574</v>
      </c>
      <c r="K12" s="301">
        <f t="shared" si="1"/>
        <v>-2.8875693782722763E-3</v>
      </c>
      <c r="L12" s="301">
        <f t="shared" si="2"/>
        <v>-1.5124306217276832E-3</v>
      </c>
      <c r="M12" s="303" t="b">
        <v>1</v>
      </c>
      <c r="N12" s="301">
        <f>_xll.qlInterpolationInterpolate(B3Minterpolation,E12,TRUE,Trigger)</f>
        <v>-1.5124306217276832E-3</v>
      </c>
      <c r="O12" s="304">
        <f t="shared" si="3"/>
        <v>0</v>
      </c>
      <c r="P12" s="305">
        <f t="shared" si="4"/>
        <v>-3.86870302128108E-4</v>
      </c>
      <c r="R12" s="133">
        <f>_xll.qlCalendarAdvance(Calendar,R11,"1D","f")</f>
        <v>42151</v>
      </c>
      <c r="S12" s="133">
        <f>_xll.qlCalendarAdvance(Calendar,R12,$F$1,"mf",,Trigger)</f>
        <v>42243</v>
      </c>
      <c r="T12" s="142">
        <f>_xll.qlDayCounterYearFraction(DayCounter,R12,S12,,,Trigger)</f>
        <v>0.25555555555555554</v>
      </c>
      <c r="U12" s="21">
        <f>_xll.qlInterpolationInterpolate(B3Minterpolation,R12,TRUE)</f>
        <v>-3.1166429615318877E-3</v>
      </c>
      <c r="V12" s="143">
        <f>_xll.qlYieldTSDiscount(Discounting,R12,,AllTriggers)</f>
        <v>1.0002076618820044</v>
      </c>
      <c r="W12" s="143">
        <f>_xll.qlYieldTSDiscount(Discounting,S12,,AllTriggers)</f>
        <v>1.001421554804705</v>
      </c>
      <c r="X12" s="21">
        <f t="shared" si="5"/>
        <v>-4.7432729620114477E-3</v>
      </c>
      <c r="Y12" s="297">
        <f t="shared" si="6"/>
        <v>-7.977601847033815E-4</v>
      </c>
      <c r="AD12" s="234"/>
      <c r="AE12" s="234"/>
    </row>
    <row r="13" spans="1:31" ht="11.25" customHeight="1" x14ac:dyDescent="0.2">
      <c r="E13" s="282"/>
      <c r="F13" s="282"/>
      <c r="G13" s="234"/>
      <c r="K13" s="234"/>
      <c r="L13" s="234"/>
      <c r="R13" s="133">
        <f>_xll.qlCalendarAdvance(Calendar,R12,"1D","f")</f>
        <v>42152</v>
      </c>
      <c r="S13" s="133">
        <f>_xll.qlCalendarAdvance(Calendar,R13,$F$1,"mf",,Trigger)</f>
        <v>42244</v>
      </c>
      <c r="T13" s="142">
        <f>_xll.qlDayCounterYearFraction(DayCounter,R13,S13,,,Trigger)</f>
        <v>0.25555555555555554</v>
      </c>
      <c r="U13" s="21">
        <f>_xll.qlInterpolationInterpolate(B3Minterpolation,R13,TRUE)</f>
        <v>-3.1001393662604682E-3</v>
      </c>
      <c r="V13" s="143">
        <f>_xll.qlYieldTSDiscount(Discounting,R13,,AllTriggers)</f>
        <v>1.0002165852373635</v>
      </c>
      <c r="W13" s="143">
        <f>_xll.qlYieldTSDiscount(Discounting,S13,,AllTriggers)</f>
        <v>1.0014381644585375</v>
      </c>
      <c r="X13" s="21">
        <f t="shared" si="5"/>
        <v>-4.7732279178502868E-3</v>
      </c>
      <c r="Y13" s="297">
        <f t="shared" si="6"/>
        <v>-7.9354020395145471E-4</v>
      </c>
      <c r="AD13" s="234"/>
      <c r="AE13" s="234"/>
    </row>
    <row r="14" spans="1:31" ht="11.25" customHeight="1" x14ac:dyDescent="0.2">
      <c r="E14" s="282"/>
      <c r="F14" s="282"/>
      <c r="G14" s="234"/>
      <c r="K14" s="234"/>
      <c r="L14" s="234"/>
      <c r="R14" s="133">
        <f>_xll.qlCalendarAdvance(Calendar,R13,"1D","f")</f>
        <v>42153</v>
      </c>
      <c r="S14" s="133">
        <f>_xll.qlCalendarAdvance(Calendar,R14,$F$1,"mf",,Trigger)</f>
        <v>42247</v>
      </c>
      <c r="T14" s="142">
        <f>_xll.qlDayCounterYearFraction(DayCounter,R14,S14,,,Trigger)</f>
        <v>0.26111111111111113</v>
      </c>
      <c r="U14" s="21">
        <f>_xll.qlInterpolationInterpolate(B3Minterpolation,R14,TRUE)</f>
        <v>-3.0839307440557319E-3</v>
      </c>
      <c r="V14" s="143">
        <f>_xll.qlYieldTSDiscount(Discounting,R14,,AllTriggers)</f>
        <v>1.0002252756721564</v>
      </c>
      <c r="W14" s="143">
        <f>_xll.qlYieldTSDiscount(Discounting,S14,,AllTriggers)</f>
        <v>1.0014882430122214</v>
      </c>
      <c r="X14" s="21">
        <f t="shared" si="5"/>
        <v>-4.8297084161921851E-3</v>
      </c>
      <c r="Y14" s="297">
        <f t="shared" si="6"/>
        <v>-8.0659056350343352E-4</v>
      </c>
      <c r="AD14" s="234"/>
      <c r="AE14" s="234"/>
    </row>
    <row r="15" spans="1:31" ht="11.25" customHeight="1" x14ac:dyDescent="0.2">
      <c r="E15" s="282"/>
      <c r="F15" s="282"/>
      <c r="G15" s="234"/>
      <c r="K15" s="234"/>
      <c r="L15" s="234"/>
      <c r="R15" s="133">
        <f>_xll.qlCalendarAdvance(Calendar,R14,"1D","f")</f>
        <v>42156</v>
      </c>
      <c r="S15" s="133">
        <f>_xll.qlCalendarAdvance(Calendar,R15,$F$1,"mf",,Trigger)</f>
        <v>42248</v>
      </c>
      <c r="T15" s="142">
        <f>_xll.qlDayCounterYearFraction(DayCounter,R15,S15,,,Trigger)</f>
        <v>0.25555555555555554</v>
      </c>
      <c r="U15" s="21">
        <f>_xll.qlInterpolationInterpolate(B3Minterpolation,R15,TRUE)</f>
        <v>-3.037509916703466E-3</v>
      </c>
      <c r="V15" s="143">
        <f>_xll.qlYieldTSDiscount(Discounting,R15,,AllTriggers)</f>
        <v>1.0002503584505358</v>
      </c>
      <c r="W15" s="143">
        <f>_xll.qlYieldTSDiscount(Discounting,S15,,AllTriggers)</f>
        <v>1.001504997973099</v>
      </c>
      <c r="X15" s="21">
        <f t="shared" si="5"/>
        <v>-4.9020813787953553E-3</v>
      </c>
      <c r="Y15" s="297">
        <f t="shared" si="6"/>
        <v>-7.7752840449293967E-4</v>
      </c>
      <c r="AD15" s="234"/>
      <c r="AE15" s="234"/>
    </row>
    <row r="16" spans="1:31" ht="11.25" customHeight="1" x14ac:dyDescent="0.2">
      <c r="E16" s="282"/>
      <c r="F16" s="282"/>
      <c r="G16" s="234"/>
      <c r="K16" s="234"/>
      <c r="L16" s="234"/>
      <c r="R16" s="133">
        <f>_xll.qlCalendarAdvance(Calendar,R15,"1D","f")</f>
        <v>42157</v>
      </c>
      <c r="S16" s="133">
        <f>_xll.qlCalendarAdvance(Calendar,R16,$F$1,"mf",,Trigger)</f>
        <v>42249</v>
      </c>
      <c r="T16" s="142">
        <f>_xll.qlDayCounterYearFraction(DayCounter,R16,S16,,,Trigger)</f>
        <v>0.25555555555555554</v>
      </c>
      <c r="U16" s="21">
        <f>_xll.qlInterpolationInterpolate(B3Minterpolation,R16,TRUE)</f>
        <v>-3.0229163876273066E-3</v>
      </c>
      <c r="V16" s="143">
        <f>_xll.qlYieldTSDiscount(Discounting,R16,,AllTriggers)</f>
        <v>1.0002585262077883</v>
      </c>
      <c r="W16" s="143">
        <f>_xll.qlYieldTSDiscount(Discounting,S16,,AllTriggers)</f>
        <v>1.0015217734438806</v>
      </c>
      <c r="X16" s="21">
        <f t="shared" si="5"/>
        <v>-4.9356304472786515E-3</v>
      </c>
      <c r="Y16" s="297">
        <f t="shared" si="6"/>
        <v>-7.7379801673237462E-4</v>
      </c>
      <c r="AD16" s="234"/>
      <c r="AE16" s="234"/>
    </row>
    <row r="17" spans="5:31" ht="11.25" customHeight="1" x14ac:dyDescent="0.2">
      <c r="E17" s="282"/>
      <c r="F17" s="282"/>
      <c r="G17" s="234"/>
      <c r="K17" s="234"/>
      <c r="L17" s="234"/>
      <c r="R17" s="133">
        <f>_xll.qlCalendarAdvance(Calendar,R16,"1D","f")</f>
        <v>42158</v>
      </c>
      <c r="S17" s="133">
        <f>_xll.qlCalendarAdvance(Calendar,R17,$F$1,"mf",,Trigger)</f>
        <v>42250</v>
      </c>
      <c r="T17" s="142">
        <f>_xll.qlDayCounterYearFraction(DayCounter,R17,S17,,,Trigger)</f>
        <v>0.25555555555555554</v>
      </c>
      <c r="U17" s="21">
        <f>_xll.qlInterpolationInterpolate(B3Minterpolation,R17,TRUE)</f>
        <v>-3.0088354320487519E-3</v>
      </c>
      <c r="V17" s="143">
        <f>_xll.qlYieldTSDiscount(Discounting,R17,,AllTriggers)</f>
        <v>1.0002666655539769</v>
      </c>
      <c r="W17" s="143">
        <f>_xll.qlYieldTSDiscount(Discounting,S17,,AllTriggers)</f>
        <v>1.0015385630969804</v>
      </c>
      <c r="X17" s="21">
        <f t="shared" si="5"/>
        <v>-4.9693447352400465E-3</v>
      </c>
      <c r="Y17" s="297">
        <f t="shared" si="6"/>
        <v>-7.7019887002410543E-4</v>
      </c>
      <c r="AD17" s="234"/>
      <c r="AE17" s="234"/>
    </row>
    <row r="18" spans="5:31" ht="11.25" customHeight="1" x14ac:dyDescent="0.2">
      <c r="E18" s="282"/>
      <c r="F18" s="282"/>
      <c r="G18" s="234"/>
      <c r="K18" s="234"/>
      <c r="L18" s="234"/>
      <c r="R18" s="133">
        <f>_xll.qlCalendarAdvance(Calendar,R17,"1D","f")</f>
        <v>42159</v>
      </c>
      <c r="S18" s="133">
        <f>_xll.qlCalendarAdvance(Calendar,R18,$F$1,"mf",,Trigger)</f>
        <v>42251</v>
      </c>
      <c r="T18" s="142">
        <f>_xll.qlDayCounterYearFraction(DayCounter,R18,S18,,,Trigger)</f>
        <v>0.25555555555555554</v>
      </c>
      <c r="U18" s="21">
        <f>_xll.qlInterpolationInterpolate(B3Minterpolation,R18,TRUE)</f>
        <v>-2.9953105700539872E-3</v>
      </c>
      <c r="V18" s="143">
        <f>_xll.qlYieldTSDiscount(Discounting,R18,,AllTriggers)</f>
        <v>1.0002748173951455</v>
      </c>
      <c r="W18" s="143">
        <f>_xll.qlYieldTSDiscount(Discounting,S18,,AllTriggers)</f>
        <v>1.0015553606043894</v>
      </c>
      <c r="X18" s="21">
        <f t="shared" si="5"/>
        <v>-5.0030397226763501E-3</v>
      </c>
      <c r="Y18" s="297">
        <f t="shared" si="6"/>
        <v>-7.6674207425509648E-4</v>
      </c>
      <c r="AD18" s="234"/>
      <c r="AE18" s="234"/>
    </row>
    <row r="19" spans="5:31" ht="11.25" customHeight="1" x14ac:dyDescent="0.2">
      <c r="E19" s="282"/>
      <c r="F19" s="282"/>
      <c r="G19" s="234"/>
      <c r="K19" s="234"/>
      <c r="L19" s="234"/>
      <c r="R19" s="133">
        <f>_xll.qlCalendarAdvance(Calendar,R18,"1D","f")</f>
        <v>42160</v>
      </c>
      <c r="S19" s="133">
        <f>_xll.qlCalendarAdvance(Calendar,R19,$F$1,"mf",,Trigger)</f>
        <v>42254</v>
      </c>
      <c r="T19" s="142">
        <f>_xll.qlDayCounterYearFraction(DayCounter,R19,S19,,,Trigger)</f>
        <v>0.26111111111111113</v>
      </c>
      <c r="U19" s="21">
        <f>_xll.qlInterpolationInterpolate(B3Minterpolation,R19,TRUE)</f>
        <v>-2.9823853217291968E-3</v>
      </c>
      <c r="V19" s="143">
        <f>_xll.qlYieldTSDiscount(Discounting,R19,,AllTriggers)</f>
        <v>1.0002830226386727</v>
      </c>
      <c r="W19" s="143">
        <f>_xll.qlYieldTSDiscount(Discounting,S19,,AllTriggers)</f>
        <v>1.0016057369660172</v>
      </c>
      <c r="X19" s="21">
        <f t="shared" si="5"/>
        <v>-5.0575932806590576E-3</v>
      </c>
      <c r="Y19" s="297">
        <f t="shared" si="6"/>
        <v>-7.8006787006541247E-4</v>
      </c>
      <c r="AD19" s="234"/>
      <c r="AE19" s="234"/>
    </row>
    <row r="20" spans="5:31" ht="11.25" customHeight="1" x14ac:dyDescent="0.2">
      <c r="E20" s="282"/>
      <c r="F20" s="282"/>
      <c r="G20" s="234"/>
      <c r="K20" s="234"/>
      <c r="L20" s="234"/>
      <c r="R20" s="133">
        <f>_xll.qlCalendarAdvance(Calendar,R19,"1D","f")</f>
        <v>42163</v>
      </c>
      <c r="S20" s="133">
        <f>_xll.qlCalendarAdvance(Calendar,R20,$F$1,"mf",,Trigger)</f>
        <v>42255</v>
      </c>
      <c r="T20" s="142">
        <f>_xll.qlDayCounterYearFraction(DayCounter,R20,S20,,,Trigger)</f>
        <v>0.25555555555555554</v>
      </c>
      <c r="U20" s="21">
        <f>_xll.qlInterpolationInterpolate(B3Minterpolation,R20,TRUE)</f>
        <v>-2.9476424596365136E-3</v>
      </c>
      <c r="V20" s="143">
        <f>_xll.qlYieldTSDiscount(Discounting,R20,,AllTriggers)</f>
        <v>1.0003083678776135</v>
      </c>
      <c r="W20" s="143">
        <f>_xll.qlYieldTSDiscount(Discounting,S20,,AllTriggers)</f>
        <v>1.0016225026020864</v>
      </c>
      <c r="X20" s="21">
        <f t="shared" si="5"/>
        <v>-5.1339364878446305E-3</v>
      </c>
      <c r="Y20" s="297">
        <f t="shared" si="6"/>
        <v>-7.5456063029309824E-4</v>
      </c>
      <c r="AD20" s="234"/>
      <c r="AE20" s="234"/>
    </row>
    <row r="21" spans="5:31" ht="11.25" customHeight="1" x14ac:dyDescent="0.2">
      <c r="E21" s="282"/>
      <c r="F21" s="282"/>
      <c r="G21" s="234"/>
      <c r="K21" s="234"/>
      <c r="L21" s="234"/>
      <c r="R21" s="133">
        <f>_xll.qlCalendarAdvance(Calendar,R20,"1D","f")</f>
        <v>42164</v>
      </c>
      <c r="S21" s="133">
        <f>_xll.qlCalendarAdvance(Calendar,R21,$F$1,"mf",,Trigger)</f>
        <v>42256</v>
      </c>
      <c r="T21" s="142">
        <f>_xll.qlDayCounterYearFraction(DayCounter,R21,S21,,,Trigger)</f>
        <v>0.25555555555555554</v>
      </c>
      <c r="U21" s="21">
        <f>_xll.qlInterpolationInterpolate(B3Minterpolation,R21,TRUE)</f>
        <v>-2.9375508668534637E-3</v>
      </c>
      <c r="V21" s="143">
        <f>_xll.qlYieldTSDiscount(Discounting,R21,,AllTriggers)</f>
        <v>1.0003171958318779</v>
      </c>
      <c r="W21" s="143">
        <f>_xll.qlYieldTSDiscount(Discounting,S21,,AllTriggers)</f>
        <v>1.0016392444460565</v>
      </c>
      <c r="X21" s="21">
        <f t="shared" si="5"/>
        <v>-5.1647673913934877E-3</v>
      </c>
      <c r="Y21" s="297">
        <f t="shared" si="6"/>
        <v>-7.5198226858700051E-4</v>
      </c>
      <c r="AD21" s="234"/>
      <c r="AE21" s="234"/>
    </row>
    <row r="22" spans="5:31" ht="11.25" customHeight="1" x14ac:dyDescent="0.2">
      <c r="E22" s="282"/>
      <c r="F22" s="282"/>
      <c r="G22" s="234"/>
      <c r="K22" s="234"/>
      <c r="L22" s="234"/>
      <c r="R22" s="133">
        <f>_xll.qlCalendarAdvance(Calendar,R21,"1D","f")</f>
        <v>42165</v>
      </c>
      <c r="S22" s="133">
        <f>_xll.qlCalendarAdvance(Calendar,R22,$F$1,"mf",,Trigger)</f>
        <v>42257</v>
      </c>
      <c r="T22" s="142">
        <f>_xll.qlDayCounterYearFraction(DayCounter,R22,S22,,,Trigger)</f>
        <v>0.25555555555555554</v>
      </c>
      <c r="U22" s="21">
        <f>_xll.qlInterpolationInterpolate(B3Minterpolation,R22,TRUE)</f>
        <v>-2.9282764881713103E-3</v>
      </c>
      <c r="V22" s="143">
        <f>_xll.qlYieldTSDiscount(Discounting,R22,,AllTriggers)</f>
        <v>1.0003262817464713</v>
      </c>
      <c r="W22" s="143">
        <f>_xll.qlYieldTSDiscount(Discounting,S22,,AllTriggers)</f>
        <v>1.0016559561673763</v>
      </c>
      <c r="X22" s="21">
        <f t="shared" si="5"/>
        <v>-5.1944720029830837E-3</v>
      </c>
      <c r="Y22" s="297">
        <f t="shared" si="6"/>
        <v>-7.4961293478012796E-4</v>
      </c>
      <c r="AD22" s="234"/>
      <c r="AE22" s="234"/>
    </row>
    <row r="23" spans="5:31" ht="11.25" customHeight="1" x14ac:dyDescent="0.2">
      <c r="E23" s="282"/>
      <c r="F23" s="282"/>
      <c r="G23" s="234"/>
      <c r="K23" s="234"/>
      <c r="L23" s="234"/>
      <c r="R23" s="133">
        <f>_xll.qlCalendarAdvance(Calendar,R22,"1D","f")</f>
        <v>42166</v>
      </c>
      <c r="S23" s="133">
        <f>_xll.qlCalendarAdvance(Calendar,R23,$F$1,"mf",,Trigger)</f>
        <v>42258</v>
      </c>
      <c r="T23" s="142">
        <f>_xll.qlDayCounterYearFraction(DayCounter,R23,S23,,,Trigger)</f>
        <v>0.25555555555555554</v>
      </c>
      <c r="U23" s="21">
        <f>_xll.qlInterpolationInterpolate(B3Minterpolation,R23,TRUE)</f>
        <v>-2.9198628436762374E-3</v>
      </c>
      <c r="V23" s="143">
        <f>_xll.qlYieldTSDiscount(Discounting,R23,,AllTriggers)</f>
        <v>1.0003356665376484</v>
      </c>
      <c r="W23" s="143">
        <f>_xll.qlYieldTSDiscount(Discounting,S23,,AllTriggers)</f>
        <v>1.001672631435075</v>
      </c>
      <c r="X23" s="21">
        <f t="shared" si="5"/>
        <v>-5.2228658429488289E-3</v>
      </c>
      <c r="Y23" s="297">
        <f t="shared" si="6"/>
        <v>-7.4746374389477377E-4</v>
      </c>
      <c r="AD23" s="234"/>
      <c r="AE23" s="234"/>
    </row>
    <row r="24" spans="5:31" ht="11.25" customHeight="1" x14ac:dyDescent="0.2">
      <c r="E24" s="282"/>
      <c r="F24" s="282"/>
      <c r="G24" s="234"/>
      <c r="K24" s="234"/>
      <c r="L24" s="234"/>
      <c r="R24" s="133">
        <f>_xll.qlCalendarAdvance(Calendar,R23,"1D","f")</f>
        <v>42167</v>
      </c>
      <c r="S24" s="133">
        <f>_xll.qlCalendarAdvance(Calendar,R24,$F$1,"mf",,Trigger)</f>
        <v>42261</v>
      </c>
      <c r="T24" s="142">
        <f>_xll.qlDayCounterYearFraction(DayCounter,R24,S24,,,Trigger)</f>
        <v>0.26111111111111113</v>
      </c>
      <c r="U24" s="21">
        <f>_xll.qlInterpolationInterpolate(B3Minterpolation,R24,TRUE)</f>
        <v>-2.9123534534544297E-3</v>
      </c>
      <c r="V24" s="143">
        <f>_xll.qlYieldTSDiscount(Discounting,R24,,AllTriggers)</f>
        <v>1.0003453911234446</v>
      </c>
      <c r="W24" s="143">
        <f>_xll.qlYieldTSDiscount(Discounting,S24,,AllTriggers)</f>
        <v>1.001722375200482</v>
      </c>
      <c r="X24" s="21">
        <f t="shared" si="5"/>
        <v>-5.2644886150842339E-3</v>
      </c>
      <c r="Y24" s="297">
        <f t="shared" si="6"/>
        <v>-7.6178469350707267E-4</v>
      </c>
      <c r="AD24" s="234"/>
      <c r="AE24" s="234"/>
    </row>
    <row r="25" spans="5:31" ht="11.25" customHeight="1" x14ac:dyDescent="0.2">
      <c r="E25" s="282"/>
      <c r="F25" s="282"/>
      <c r="G25" s="234"/>
      <c r="K25" s="234"/>
      <c r="L25" s="234"/>
      <c r="R25" s="133">
        <f>_xll.qlCalendarAdvance(Calendar,R24,"1D","f")</f>
        <v>42170</v>
      </c>
      <c r="S25" s="133">
        <f>_xll.qlCalendarAdvance(Calendar,R25,$F$1,"mf",,Trigger)</f>
        <v>42262</v>
      </c>
      <c r="T25" s="142">
        <f>_xll.qlDayCounterYearFraction(DayCounter,R25,S25,,,Trigger)</f>
        <v>0.25555555555555554</v>
      </c>
      <c r="U25" s="21">
        <f>_xll.qlInterpolationInterpolate(B3Minterpolation,R25,TRUE)</f>
        <v>-2.8956860092904414E-3</v>
      </c>
      <c r="V25" s="143">
        <f>_xll.qlYieldTSDiscount(Discounting,R25,,AllTriggers)</f>
        <v>1.0003767595683004</v>
      </c>
      <c r="W25" s="143">
        <f>_xll.qlYieldTSDiscount(Discounting,S25,,AllTriggers)</f>
        <v>1.0017388427944862</v>
      </c>
      <c r="X25" s="21">
        <f t="shared" si="5"/>
        <v>-5.3206391300614948E-3</v>
      </c>
      <c r="Y25" s="297">
        <f t="shared" si="6"/>
        <v>-7.4129090879756793E-4</v>
      </c>
      <c r="AD25" s="234"/>
      <c r="AE25" s="234"/>
    </row>
    <row r="26" spans="5:31" ht="11.25" customHeight="1" x14ac:dyDescent="0.2">
      <c r="E26" s="282"/>
      <c r="F26" s="282"/>
      <c r="G26" s="234"/>
      <c r="K26" s="234"/>
      <c r="L26" s="234"/>
      <c r="R26" s="133">
        <f>_xll.qlCalendarAdvance(Calendar,R25,"1D","f")</f>
        <v>42171</v>
      </c>
      <c r="S26" s="133">
        <f>_xll.qlCalendarAdvance(Calendar,R26,$F$1,"mf",,Trigger)</f>
        <v>42263</v>
      </c>
      <c r="T26" s="142">
        <f>_xll.qlDayCounterYearFraction(DayCounter,R26,S26,,,Trigger)</f>
        <v>0.25555555555555554</v>
      </c>
      <c r="U26" s="21">
        <f>_xll.qlInterpolationInterpolate(B3Minterpolation,R26,TRUE)</f>
        <v>-2.8922288370235383E-3</v>
      </c>
      <c r="V26" s="143">
        <f>_xll.qlYieldTSDiscount(Discounting,R26,,AllTriggers)</f>
        <v>1.0003879054453253</v>
      </c>
      <c r="W26" s="143">
        <f>_xll.qlYieldTSDiscount(Discounting,S26,,AllTriggers)</f>
        <v>1.0017552510268983</v>
      </c>
      <c r="X26" s="21">
        <f t="shared" si="5"/>
        <v>-5.341107725682975E-3</v>
      </c>
      <c r="Y26" s="297">
        <f t="shared" si="6"/>
        <v>-7.4040943028842569E-4</v>
      </c>
      <c r="AA26" s="285"/>
      <c r="AB26" s="285"/>
      <c r="AD26" s="234"/>
      <c r="AE26" s="234"/>
    </row>
    <row r="27" spans="5:31" ht="11.25" customHeight="1" x14ac:dyDescent="0.2">
      <c r="E27" s="282"/>
      <c r="F27" s="282"/>
      <c r="G27" s="234"/>
      <c r="K27" s="234"/>
      <c r="L27" s="234"/>
      <c r="R27" s="133">
        <f>_xll.qlCalendarAdvance(Calendar,R26,"1D","f")</f>
        <v>42172</v>
      </c>
      <c r="S27" s="133">
        <f>_xll.qlCalendarAdvance(Calendar,R27,$F$1,"mf",,Trigger)</f>
        <v>42264</v>
      </c>
      <c r="T27" s="142">
        <f>_xll.qlDayCounterYearFraction(DayCounter,R27,S27,,,Trigger)</f>
        <v>0.25555555555555554</v>
      </c>
      <c r="U27" s="21">
        <f>_xll.qlInterpolationInterpolate(B3Minterpolation,R27,TRUE)</f>
        <v>-2.8898935194608226E-3</v>
      </c>
      <c r="V27" s="143">
        <f>_xll.qlYieldTSDiscount(Discounting,R27,,AllTriggers)</f>
        <v>1.0003993705787386</v>
      </c>
      <c r="W27" s="143">
        <f>_xll.qlYieldTSDiscount(Discounting,S27,,AllTriggers)</f>
        <v>1.0017716023179042</v>
      </c>
      <c r="X27" s="21">
        <f t="shared" si="5"/>
        <v>-5.360106480539268E-3</v>
      </c>
      <c r="Y27" s="297">
        <f t="shared" si="6"/>
        <v>-7.3981496694104512E-4</v>
      </c>
      <c r="AD27" s="234"/>
      <c r="AE27" s="234"/>
    </row>
    <row r="28" spans="5:31" ht="11.25" customHeight="1" x14ac:dyDescent="0.2">
      <c r="E28" s="282"/>
      <c r="F28" s="282"/>
      <c r="G28" s="234"/>
      <c r="K28" s="234"/>
      <c r="L28" s="234"/>
      <c r="R28" s="133">
        <f>_xll.qlCalendarAdvance(Calendar,R27,"1D","f")</f>
        <v>42173</v>
      </c>
      <c r="S28" s="133">
        <f>_xll.qlCalendarAdvance(Calendar,R28,$F$1,"mf",,Trigger)</f>
        <v>42265</v>
      </c>
      <c r="T28" s="142">
        <f>_xll.qlDayCounterYearFraction(DayCounter,R28,S28,,,Trigger)</f>
        <v>0.25555555555555554</v>
      </c>
      <c r="U28" s="21">
        <f>_xll.qlInterpolationInterpolate(B3Minterpolation,R28,TRUE)</f>
        <v>-2.8881855766695287E-3</v>
      </c>
      <c r="V28" s="143">
        <f>_xll.qlYieldTSDiscount(Discounting,R28,,AllTriggers)</f>
        <v>1.0004111396031987</v>
      </c>
      <c r="W28" s="143">
        <f>_xll.qlYieldTSDiscount(Discounting,S28,,AllTriggers)</f>
        <v>1.0017878990878584</v>
      </c>
      <c r="X28" s="21">
        <f t="shared" si="5"/>
        <v>-5.3777049288439779E-3</v>
      </c>
      <c r="Y28" s="309">
        <f t="shared" si="6"/>
        <v>-7.3938090166052444E-4</v>
      </c>
      <c r="AD28" s="234"/>
      <c r="AE28" s="234"/>
    </row>
    <row r="29" spans="5:31" ht="11.25" customHeight="1" x14ac:dyDescent="0.2">
      <c r="E29" s="282"/>
      <c r="F29" s="282"/>
      <c r="G29" s="234"/>
      <c r="K29" s="234"/>
      <c r="L29" s="234"/>
      <c r="R29" s="133">
        <f>_xll.qlCalendarAdvance(Calendar,R28,"1D","f")</f>
        <v>42174</v>
      </c>
      <c r="S29" s="133">
        <f>_xll.qlCalendarAdvance(Calendar,R29,$F$1,"mf",,Trigger)</f>
        <v>42268</v>
      </c>
      <c r="T29" s="142">
        <f>_xll.qlDayCounterYearFraction(DayCounter,R29,S29,,,Trigger)</f>
        <v>0.26111111111111113</v>
      </c>
      <c r="U29" s="21">
        <f>_xll.qlInterpolationInterpolate(B3Minterpolation,R29,TRUE)</f>
        <v>-2.8865803528867725E-3</v>
      </c>
      <c r="V29" s="143">
        <f>_xll.qlYieldTSDiscount(Discounting,R29,,AllTriggers)</f>
        <v>1.0004231971529263</v>
      </c>
      <c r="W29" s="143">
        <f>_xll.qlYieldTSDiscount(Discounting,S29,,AllTriggers)</f>
        <v>1.0018364864774503</v>
      </c>
      <c r="X29" s="21">
        <f t="shared" si="5"/>
        <v>-5.4026754726231082E-3</v>
      </c>
      <c r="Y29" s="309">
        <f t="shared" si="6"/>
        <v>-7.5506796661903557E-4</v>
      </c>
      <c r="AD29" s="234"/>
      <c r="AE29" s="234"/>
    </row>
    <row r="30" spans="5:31" ht="11.25" customHeight="1" x14ac:dyDescent="0.2">
      <c r="E30" s="282"/>
      <c r="F30" s="282"/>
      <c r="G30" s="234"/>
      <c r="K30" s="234"/>
      <c r="L30" s="234"/>
      <c r="R30" s="133">
        <f>_xll.qlCalendarAdvance(Calendar,R29,"1D","f")</f>
        <v>42177</v>
      </c>
      <c r="S30" s="133">
        <f>_xll.qlCalendarAdvance(Calendar,R30,$F$1,"mf",,Trigger)</f>
        <v>42269</v>
      </c>
      <c r="T30" s="142">
        <f>_xll.qlDayCounterYearFraction(DayCounter,R30,S30,,,Trigger)</f>
        <v>0.25555555555555554</v>
      </c>
      <c r="U30" s="21">
        <f>_xll.qlInterpolationInterpolate(B3Minterpolation,R30,TRUE)</f>
        <v>-2.8823635589998124E-3</v>
      </c>
      <c r="V30" s="143">
        <f>_xll.qlYieldTSDiscount(Discounting,R30,,AllTriggers)</f>
        <v>1.0004609472884274</v>
      </c>
      <c r="W30" s="143">
        <f>_xll.qlYieldTSDiscount(Discounting,S30,,AllTriggers)</f>
        <v>1.0018525893700598</v>
      </c>
      <c r="X30" s="21">
        <f t="shared" si="5"/>
        <v>-5.4354862475619369E-3</v>
      </c>
      <c r="Y30" s="309">
        <f t="shared" si="6"/>
        <v>-7.3790081934923721E-4</v>
      </c>
      <c r="AD30" s="234"/>
      <c r="AE30" s="234"/>
    </row>
    <row r="31" spans="5:31" ht="11.25" customHeight="1" x14ac:dyDescent="0.2">
      <c r="E31" s="282"/>
      <c r="F31" s="282"/>
      <c r="G31" s="234"/>
      <c r="K31" s="234"/>
      <c r="L31" s="234"/>
      <c r="R31" s="133">
        <f>_xll.qlCalendarAdvance(Calendar,R30,"1D","f")</f>
        <v>42178</v>
      </c>
      <c r="S31" s="133">
        <f>_xll.qlCalendarAdvance(Calendar,R31,$F$1,"mf",,Trigger)</f>
        <v>42270</v>
      </c>
      <c r="T31" s="142">
        <f>_xll.qlDayCounterYearFraction(DayCounter,R31,S31,,,Trigger)</f>
        <v>0.25555555555555554</v>
      </c>
      <c r="U31" s="21">
        <f>_xll.qlInterpolationInterpolate(B3Minterpolation,R31,TRUE)</f>
        <v>-2.8811517746612876E-3</v>
      </c>
      <c r="V31" s="143">
        <f>_xll.qlYieldTSDiscount(Discounting,R31,,AllTriggers)</f>
        <v>1.0004740052711494</v>
      </c>
      <c r="W31" s="143">
        <f>_xll.qlYieldTSDiscount(Discounting,S31,,AllTriggers)</f>
        <v>1.0018686498458675</v>
      </c>
      <c r="X31" s="21">
        <f t="shared" si="5"/>
        <v>-5.447126086271346E-3</v>
      </c>
      <c r="Y31" s="309">
        <f t="shared" si="6"/>
        <v>-7.3759267942515732E-4</v>
      </c>
      <c r="AD31" s="234"/>
      <c r="AE31" s="234"/>
    </row>
    <row r="32" spans="5:31" ht="11.25" customHeight="1" x14ac:dyDescent="0.2">
      <c r="E32" s="282"/>
      <c r="F32" s="282"/>
      <c r="G32" s="234"/>
      <c r="K32" s="234"/>
      <c r="L32" s="234"/>
      <c r="R32" s="133">
        <f>_xll.qlCalendarAdvance(Calendar,R31,"1D","f")</f>
        <v>42179</v>
      </c>
      <c r="S32" s="133">
        <f>_xll.qlCalendarAdvance(Calendar,R32,$F$1,"mf",,Trigger)</f>
        <v>42271</v>
      </c>
      <c r="T32" s="142">
        <f>_xll.qlDayCounterYearFraction(DayCounter,R32,S32,,,Trigger)</f>
        <v>0.25555555555555554</v>
      </c>
      <c r="U32" s="21">
        <f>_xll.qlInterpolationInterpolate(B3Minterpolation,R32,TRUE)</f>
        <v>-2.8800339910363404E-3</v>
      </c>
      <c r="V32" s="143">
        <f>_xll.qlYieldTSDiscount(Discounting,R32,,AllTriggers)</f>
        <v>1.0004872749421774</v>
      </c>
      <c r="W32" s="143">
        <f>_xll.qlYieldTSDiscount(Discounting,S32,,AllTriggers)</f>
        <v>1.0018846703262108</v>
      </c>
      <c r="X32" s="21">
        <f t="shared" si="5"/>
        <v>-5.4577827728049975E-3</v>
      </c>
      <c r="Y32" s="309">
        <f t="shared" si="6"/>
        <v>-7.3730842589028701E-4</v>
      </c>
      <c r="AD32" s="234"/>
      <c r="AE32" s="234"/>
    </row>
    <row r="33" spans="5:31" ht="11.25" customHeight="1" x14ac:dyDescent="0.2">
      <c r="E33" s="282"/>
      <c r="F33" s="282"/>
      <c r="G33" s="234"/>
      <c r="K33" s="234"/>
      <c r="L33" s="234"/>
      <c r="R33" s="133">
        <f>_xll.qlCalendarAdvance(Calendar,R32,"1D","f")</f>
        <v>42180</v>
      </c>
      <c r="S33" s="133">
        <f>_xll.qlCalendarAdvance(Calendar,R33,$F$1,"mf",,Trigger)</f>
        <v>42272</v>
      </c>
      <c r="T33" s="142">
        <f>_xll.qlDayCounterYearFraction(DayCounter,R33,S33,,,Trigger)</f>
        <v>0.25555555555555554</v>
      </c>
      <c r="U33" s="21">
        <f>_xll.qlInterpolationInterpolate(B3Minterpolation,R33,TRUE)</f>
        <v>-2.8790084644659784E-3</v>
      </c>
      <c r="V33" s="143">
        <f>_xll.qlYieldTSDiscount(Discounting,R33,,AllTriggers)</f>
        <v>1.0005007409322368</v>
      </c>
      <c r="W33" s="143">
        <f>_xll.qlYieldTSDiscount(Discounting,S33,,AllTriggers)</f>
        <v>1.0019006532325867</v>
      </c>
      <c r="X33" s="21">
        <f t="shared" si="5"/>
        <v>-5.467525826385009E-3</v>
      </c>
      <c r="Y33" s="297">
        <f t="shared" si="6"/>
        <v>-7.3704762569767673E-4</v>
      </c>
      <c r="AD33" s="234"/>
      <c r="AE33" s="234"/>
    </row>
    <row r="34" spans="5:31" ht="11.25" customHeight="1" x14ac:dyDescent="0.2">
      <c r="E34" s="282"/>
      <c r="F34" s="282"/>
      <c r="G34" s="234"/>
      <c r="K34" s="234"/>
      <c r="L34" s="234"/>
      <c r="R34" s="133">
        <f>_xll.qlCalendarAdvance(Calendar,R33,"1D","f")</f>
        <v>42181</v>
      </c>
      <c r="S34" s="133">
        <f>_xll.qlCalendarAdvance(Calendar,R34,$F$1,"mf",,Trigger)</f>
        <v>42275</v>
      </c>
      <c r="T34" s="142">
        <f>_xll.qlDayCounterYearFraction(DayCounter,R34,S34,,,Trigger)</f>
        <v>0.26111111111111113</v>
      </c>
      <c r="U34" s="21">
        <f>_xll.qlInterpolationInterpolate(B3Minterpolation,R34,TRUE)</f>
        <v>-2.8780734512912094E-3</v>
      </c>
      <c r="V34" s="143">
        <f>_xll.qlYieldTSDiscount(Discounting,R34,,AllTriggers)</f>
        <v>1.0005143878713474</v>
      </c>
      <c r="W34" s="143">
        <f>_xll.qlYieldTSDiscount(Discounting,S34,,AllTriggers)</f>
        <v>1.0019484007252646</v>
      </c>
      <c r="X34" s="21">
        <f t="shared" si="5"/>
        <v>-5.4812843829178228E-3</v>
      </c>
      <c r="Y34" s="297">
        <f t="shared" si="6"/>
        <v>-7.5285738498857651E-4</v>
      </c>
      <c r="AD34" s="234"/>
      <c r="AE34" s="234"/>
    </row>
    <row r="35" spans="5:31" ht="11.25" customHeight="1" x14ac:dyDescent="0.2">
      <c r="E35" s="282"/>
      <c r="F35" s="282"/>
      <c r="G35" s="234"/>
      <c r="K35" s="234"/>
      <c r="L35" s="234"/>
      <c r="R35" s="133">
        <f>_xll.qlCalendarAdvance(Calendar,R34,"1D","f")</f>
        <v>42184</v>
      </c>
      <c r="S35" s="133">
        <f>_xll.qlCalendarAdvance(Calendar,R35,$F$1,"mf",,Trigger)</f>
        <v>42276</v>
      </c>
      <c r="T35" s="142">
        <f>_xll.qlDayCounterYearFraction(DayCounter,R35,S35,,,Trigger)</f>
        <v>0.25555555555555554</v>
      </c>
      <c r="U35" s="21">
        <f>_xll.qlInterpolationInterpolate(B3Minterpolation,R35,TRUE)</f>
        <v>-2.8757940555505404E-3</v>
      </c>
      <c r="V35" s="143">
        <f>_xll.qlYieldTSDiscount(Discounting,R35,,AllTriggers)</f>
        <v>1.0005562606719958</v>
      </c>
      <c r="W35" s="143">
        <f>_xll.qlYieldTSDiscount(Discounting,S35,,AllTriggers)</f>
        <v>1.0019642575539129</v>
      </c>
      <c r="X35" s="21">
        <f t="shared" si="5"/>
        <v>-5.4987520509445758E-3</v>
      </c>
      <c r="Y35" s="297">
        <f t="shared" si="6"/>
        <v>-7.3623029558848277E-4</v>
      </c>
      <c r="AD35" s="234"/>
      <c r="AE35" s="234"/>
    </row>
    <row r="36" spans="5:31" ht="11.25" customHeight="1" x14ac:dyDescent="0.2">
      <c r="E36" s="282"/>
      <c r="F36" s="282"/>
      <c r="G36" s="234"/>
      <c r="K36" s="234"/>
      <c r="L36" s="234"/>
      <c r="R36" s="133">
        <f>_xll.qlCalendarAdvance(Calendar,R35,"1D","f")</f>
        <v>42185</v>
      </c>
      <c r="S36" s="133">
        <f>_xll.qlCalendarAdvance(Calendar,R36,$F$1,"mf",,Trigger)</f>
        <v>42277</v>
      </c>
      <c r="T36" s="142">
        <f>_xll.qlDayCounterYearFraction(DayCounter,R36,S36,,,Trigger)</f>
        <v>0.25555555555555554</v>
      </c>
      <c r="U36" s="21">
        <f>_xll.qlInterpolationInterpolate(B3Minterpolation,R36,TRUE)</f>
        <v>-2.8752036593682226E-3</v>
      </c>
      <c r="V36" s="143">
        <f>_xll.qlYieldTSDiscount(Discounting,R36,,AllTriggers)</f>
        <v>1.0005704776924187</v>
      </c>
      <c r="W36" s="143">
        <f>_xll.qlYieldTSDiscount(Discounting,S36,,AllTriggers)</f>
        <v>1.0019800889184498</v>
      </c>
      <c r="X36" s="21">
        <f t="shared" si="5"/>
        <v>-5.5049696854340188E-3</v>
      </c>
      <c r="Y36" s="297">
        <f t="shared" si="6"/>
        <v>-7.3608026464995892E-4</v>
      </c>
      <c r="AD36" s="234"/>
      <c r="AE36" s="234"/>
    </row>
    <row r="37" spans="5:31" ht="11.25" customHeight="1" x14ac:dyDescent="0.2">
      <c r="E37" s="282"/>
      <c r="F37" s="282"/>
      <c r="G37" s="234"/>
      <c r="K37" s="234"/>
      <c r="L37" s="234"/>
      <c r="R37" s="133">
        <f>_xll.qlCalendarAdvance(Calendar,R36,"1D","f")</f>
        <v>42186</v>
      </c>
      <c r="S37" s="133">
        <f>_xll.qlCalendarAdvance(Calendar,R37,$F$1,"mf",,Trigger)</f>
        <v>42278</v>
      </c>
      <c r="T37" s="142">
        <f>_xll.qlDayCounterYearFraction(DayCounter,R37,S37,,,Trigger)</f>
        <v>0.25555555555555554</v>
      </c>
      <c r="U37" s="21">
        <f>_xll.qlInterpolationInterpolate(B3Minterpolation,R37,TRUE)</f>
        <v>-2.8746950582865371E-3</v>
      </c>
      <c r="V37" s="143">
        <f>_xll.qlYieldTSDiscount(Discounting,R37,,AllTriggers)</f>
        <v>1.000584798800467</v>
      </c>
      <c r="W37" s="143">
        <f>_xll.qlYieldTSDiscount(Discounting,S37,,AllTriggers)</f>
        <v>1.0019958972413145</v>
      </c>
      <c r="X37" s="21">
        <f t="shared" si="5"/>
        <v>-5.5106907786197359E-3</v>
      </c>
      <c r="Y37" s="297">
        <f t="shared" si="6"/>
        <v>-7.3595108778795593E-4</v>
      </c>
      <c r="AD37" s="234"/>
      <c r="AE37" s="234"/>
    </row>
    <row r="38" spans="5:31" ht="11.25" customHeight="1" x14ac:dyDescent="0.2">
      <c r="E38" s="282"/>
      <c r="F38" s="282"/>
      <c r="G38" s="234"/>
      <c r="K38" s="234"/>
      <c r="L38" s="234"/>
      <c r="R38" s="133">
        <f>_xll.qlCalendarAdvance(Calendar,R37,"1D","f")</f>
        <v>42187</v>
      </c>
      <c r="S38" s="133">
        <f>_xll.qlCalendarAdvance(Calendar,R38,$F$1,"mf",,Trigger)</f>
        <v>42279</v>
      </c>
      <c r="T38" s="142">
        <f>_xll.qlDayCounterYearFraction(DayCounter,R38,S38,,,Trigger)</f>
        <v>0.25555555555555554</v>
      </c>
      <c r="U38" s="21">
        <f>_xll.qlInterpolationInterpolate(B3Minterpolation,R38,TRUE)</f>
        <v>-2.874266508646492E-3</v>
      </c>
      <c r="V38" s="143">
        <f>_xll.qlYieldTSDiscount(Discounting,R38,,AllTriggers)</f>
        <v>1.0005992086213982</v>
      </c>
      <c r="W38" s="143">
        <f>_xll.qlYieldTSDiscount(Discounting,S38,,AllTriggers)</f>
        <v>1.0020116849451017</v>
      </c>
      <c r="X38" s="21">
        <f t="shared" si="5"/>
        <v>-5.5159848430000932E-3</v>
      </c>
      <c r="Y38" s="297">
        <f t="shared" si="6"/>
        <v>-7.3584233167068626E-4</v>
      </c>
      <c r="AD38" s="234"/>
      <c r="AE38" s="234"/>
    </row>
    <row r="39" spans="5:31" ht="11.25" customHeight="1" x14ac:dyDescent="0.2">
      <c r="E39" s="282"/>
      <c r="F39" s="282"/>
      <c r="G39" s="234"/>
      <c r="K39" s="234"/>
      <c r="L39" s="234"/>
      <c r="R39" s="133">
        <f>_xll.qlCalendarAdvance(Calendar,R38,"1D","f")</f>
        <v>42188</v>
      </c>
      <c r="S39" s="133">
        <f>_xll.qlCalendarAdvance(Calendar,R39,$F$1,"mf",,Trigger)</f>
        <v>42282</v>
      </c>
      <c r="T39" s="142">
        <f>_xll.qlDayCounterYearFraction(DayCounter,R39,S39,,,Trigger)</f>
        <v>0.26111111111111113</v>
      </c>
      <c r="U39" s="21">
        <f>_xll.qlInterpolationInterpolate(B3Minterpolation,R39,TRUE)</f>
        <v>-2.8739162667890954E-3</v>
      </c>
      <c r="V39" s="143">
        <f>_xll.qlYieldTSDiscount(Discounting,R39,,AllTriggers)</f>
        <v>1.0006136917796096</v>
      </c>
      <c r="W39" s="143">
        <f>_xll.qlYieldTSDiscount(Discounting,S39,,AllTriggers)</f>
        <v>1.0020589485702491</v>
      </c>
      <c r="X39" s="21">
        <f t="shared" si="5"/>
        <v>-5.5236530890744951E-3</v>
      </c>
      <c r="Y39" s="297">
        <f t="shared" si="6"/>
        <v>-7.5177785594248878E-4</v>
      </c>
      <c r="AD39" s="234"/>
      <c r="AE39" s="234"/>
    </row>
    <row r="40" spans="5:31" ht="11.25" customHeight="1" x14ac:dyDescent="0.2">
      <c r="E40" s="282"/>
      <c r="F40" s="282"/>
      <c r="G40" s="234"/>
      <c r="K40" s="234"/>
      <c r="L40" s="234"/>
      <c r="R40" s="133">
        <f>_xll.qlCalendarAdvance(Calendar,R39,"1D","f")</f>
        <v>42191</v>
      </c>
      <c r="S40" s="133">
        <f>_xll.qlCalendarAdvance(Calendar,R40,$F$1,"mf",,Trigger)</f>
        <v>42283</v>
      </c>
      <c r="T40" s="142">
        <f>_xll.qlDayCounterYearFraction(DayCounter,R40,S40,,,Trigger)</f>
        <v>0.25555555555555554</v>
      </c>
      <c r="U40" s="21">
        <f>_xll.qlInterpolationInterpolate(B3Minterpolation,R40,TRUE)</f>
        <v>-2.8733179513228718E-3</v>
      </c>
      <c r="V40" s="143">
        <f>_xll.qlYieldTSDiscount(Discounting,R40,,AllTriggers)</f>
        <v>1.0006574275087694</v>
      </c>
      <c r="W40" s="143">
        <f>_xll.qlYieldTSDiscount(Discounting,S40,,AllTriggers)</f>
        <v>1.0020746780267442</v>
      </c>
      <c r="X40" s="21">
        <f t="shared" si="5"/>
        <v>-5.5342810451451622E-3</v>
      </c>
      <c r="Y40" s="297">
        <f t="shared" si="6"/>
        <v>-7.3560284729964529E-4</v>
      </c>
      <c r="AD40" s="234"/>
      <c r="AE40" s="234"/>
    </row>
    <row r="41" spans="5:31" ht="11.25" customHeight="1" x14ac:dyDescent="0.2">
      <c r="E41" s="282"/>
      <c r="F41" s="282"/>
      <c r="G41" s="234"/>
      <c r="K41" s="234"/>
      <c r="L41" s="234"/>
      <c r="R41" s="133">
        <f>_xll.qlCalendarAdvance(Calendar,R40,"1D","f")</f>
        <v>42192</v>
      </c>
      <c r="S41" s="133">
        <f>_xll.qlCalendarAdvance(Calendar,R41,$F$1,"mf",,Trigger)</f>
        <v>42284</v>
      </c>
      <c r="T41" s="142">
        <f>_xll.qlDayCounterYearFraction(DayCounter,R41,S41,,,Trigger)</f>
        <v>0.25555555555555554</v>
      </c>
      <c r="U41" s="21">
        <f>_xll.qlInterpolationInterpolate(B3Minterpolation,R41,TRUE)</f>
        <v>-2.8732635040061459E-3</v>
      </c>
      <c r="V41" s="143">
        <f>_xll.qlYieldTSDiscount(Discounting,R41,,AllTriggers)</f>
        <v>1.0006720502425068</v>
      </c>
      <c r="W41" s="143">
        <f>_xll.qlYieldTSDiscount(Discounting,S41,,AllTriggers)</f>
        <v>1.0020903989794365</v>
      </c>
      <c r="X41" s="21">
        <f t="shared" si="5"/>
        <v>-5.5384826364913084E-3</v>
      </c>
      <c r="Y41" s="297">
        <f t="shared" si="6"/>
        <v>-7.3558969426637056E-4</v>
      </c>
      <c r="AD41" s="234"/>
      <c r="AE41" s="234"/>
    </row>
    <row r="42" spans="5:31" ht="11.25" customHeight="1" x14ac:dyDescent="0.2">
      <c r="E42" s="282"/>
      <c r="F42" s="282"/>
      <c r="G42" s="234"/>
      <c r="K42" s="234"/>
      <c r="L42" s="234"/>
      <c r="R42" s="133">
        <f>_xll.qlCalendarAdvance(Calendar,R41,"1D","f")</f>
        <v>42193</v>
      </c>
      <c r="S42" s="133">
        <f>_xll.qlCalendarAdvance(Calendar,R42,$F$1,"mf",,Trigger)</f>
        <v>42285</v>
      </c>
      <c r="T42" s="142">
        <f>_xll.qlDayCounterYearFraction(DayCounter,R42,S42,,,Trigger)</f>
        <v>0.25555555555555554</v>
      </c>
      <c r="U42" s="21">
        <f>_xll.qlInterpolationInterpolate(B3Minterpolation,R42,TRUE)</f>
        <v>-2.8732786461771074E-3</v>
      </c>
      <c r="V42" s="143">
        <f>_xll.qlYieldTSDiscount(Discounting,R42,,AllTriggers)</f>
        <v>1.00068666942227</v>
      </c>
      <c r="W42" s="143">
        <f>_xll.qlYieldTSDiscount(Discounting,S42,,AllTriggers)</f>
        <v>1.002106113851839</v>
      </c>
      <c r="X42" s="21">
        <f t="shared" si="5"/>
        <v>-5.5426742648331207E-3</v>
      </c>
      <c r="Y42" s="297">
        <f t="shared" si="6"/>
        <v>-7.3559436164006827E-4</v>
      </c>
      <c r="AD42" s="234"/>
      <c r="AE42" s="234"/>
    </row>
    <row r="43" spans="5:31" ht="11.25" customHeight="1" x14ac:dyDescent="0.2">
      <c r="E43" s="282"/>
      <c r="F43" s="282"/>
      <c r="G43" s="234"/>
      <c r="K43" s="234"/>
      <c r="L43" s="234"/>
      <c r="R43" s="133">
        <f>_xll.qlCalendarAdvance(Calendar,R42,"1D","f")</f>
        <v>42194</v>
      </c>
      <c r="S43" s="133">
        <f>_xll.qlCalendarAdvance(Calendar,R43,$F$1,"mf",,Trigger)</f>
        <v>42286</v>
      </c>
      <c r="T43" s="142">
        <f>_xll.qlDayCounterYearFraction(DayCounter,R43,S43,,,Trigger)</f>
        <v>0.25555555555555554</v>
      </c>
      <c r="U43" s="21">
        <f>_xll.qlInterpolationInterpolate(B3Minterpolation,R43,TRUE)</f>
        <v>-2.8733616341767641E-3</v>
      </c>
      <c r="V43" s="143">
        <f>_xll.qlYieldTSDiscount(Discounting,R43,,AllTriggers)</f>
        <v>1.000701269667122</v>
      </c>
      <c r="W43" s="143">
        <f>_xll.qlYieldTSDiscount(Discounting,S43,,AllTriggers)</f>
        <v>1.0021218250676174</v>
      </c>
      <c r="X43" s="21">
        <f t="shared" si="5"/>
        <v>-5.5469254399698187E-3</v>
      </c>
      <c r="Y43" s="297">
        <f t="shared" si="6"/>
        <v>-7.3561641600616368E-4</v>
      </c>
      <c r="AD43" s="234"/>
      <c r="AE43" s="234"/>
    </row>
    <row r="44" spans="5:31" ht="11.25" customHeight="1" x14ac:dyDescent="0.2">
      <c r="E44" s="282"/>
      <c r="F44" s="282"/>
      <c r="G44" s="234"/>
      <c r="K44" s="234"/>
      <c r="L44" s="234"/>
      <c r="R44" s="133">
        <f>_xll.qlCalendarAdvance(Calendar,R43,"1D","f")</f>
        <v>42195</v>
      </c>
      <c r="S44" s="133">
        <f>_xll.qlCalendarAdvance(Calendar,R44,$F$1,"mf",,Trigger)</f>
        <v>42289</v>
      </c>
      <c r="T44" s="142">
        <f>_xll.qlDayCounterYearFraction(DayCounter,R44,S44,,,Trigger)</f>
        <v>0.26111111111111113</v>
      </c>
      <c r="U44" s="21">
        <f>_xll.qlInterpolationInterpolate(B3Minterpolation,R44,TRUE)</f>
        <v>-2.873510724346124E-3</v>
      </c>
      <c r="V44" s="143">
        <f>_xll.qlYieldTSDiscount(Discounting,R44,,AllTriggers)</f>
        <v>1.0007158355952284</v>
      </c>
      <c r="W44" s="143">
        <f>_xll.qlYieldTSDiscount(Discounting,S44,,AllTriggers)</f>
        <v>1.0021689610141411</v>
      </c>
      <c r="X44" s="21">
        <f t="shared" si="5"/>
        <v>-5.5531166852173597E-3</v>
      </c>
      <c r="Y44" s="297">
        <f t="shared" si="6"/>
        <v>-7.5167752500108652E-4</v>
      </c>
      <c r="AD44" s="234"/>
      <c r="AE44" s="234"/>
    </row>
    <row r="45" spans="5:31" ht="11.25" customHeight="1" x14ac:dyDescent="0.2">
      <c r="E45" s="282"/>
      <c r="F45" s="282"/>
      <c r="G45" s="234"/>
      <c r="K45" s="234"/>
      <c r="L45" s="234"/>
      <c r="R45" s="133">
        <f>_xll.qlCalendarAdvance(Calendar,R44,"1D","f")</f>
        <v>42198</v>
      </c>
      <c r="S45" s="133">
        <f>_xll.qlCalendarAdvance(Calendar,R45,$F$1,"mf",,Trigger)</f>
        <v>42290</v>
      </c>
      <c r="T45" s="142">
        <f>_xll.qlDayCounterYearFraction(DayCounter,R45,S45,,,Trigger)</f>
        <v>0.25555555555555554</v>
      </c>
      <c r="U45" s="21">
        <f>_xll.qlInterpolationInterpolate(B3Minterpolation,R45,TRUE)</f>
        <v>-2.874337171282501E-3</v>
      </c>
      <c r="V45" s="143">
        <f>_xll.qlYieldTSDiscount(Discounting,R45,,AllTriggers)</f>
        <v>1.0007591736473824</v>
      </c>
      <c r="W45" s="143">
        <f>_xll.qlYieldTSDiscount(Discounting,S45,,AllTriggers)</f>
        <v>1.0021846813776554</v>
      </c>
      <c r="X45" s="21">
        <f t="shared" si="5"/>
        <v>-5.5659139785365587E-3</v>
      </c>
      <c r="Y45" s="297">
        <f t="shared" si="6"/>
        <v>-7.3586983487287255E-4</v>
      </c>
      <c r="AD45" s="234"/>
      <c r="AE45" s="234"/>
    </row>
    <row r="46" spans="5:31" ht="11.25" customHeight="1" x14ac:dyDescent="0.2">
      <c r="E46" s="282"/>
      <c r="F46" s="282"/>
      <c r="G46" s="234"/>
      <c r="K46" s="234"/>
      <c r="L46" s="234"/>
      <c r="R46" s="133">
        <f>_xll.qlCalendarAdvance(Calendar,R45,"1D","f")</f>
        <v>42199</v>
      </c>
      <c r="S46" s="133">
        <f>_xll.qlCalendarAdvance(Calendar,R46,$F$1,"mf",,Trigger)</f>
        <v>42291</v>
      </c>
      <c r="T46" s="142">
        <f>_xll.qlDayCounterYearFraction(DayCounter,R46,S46,,,Trigger)</f>
        <v>0.25555555555555554</v>
      </c>
      <c r="U46" s="21">
        <f>_xll.qlInterpolationInterpolate(B3Minterpolation,R46,TRUE)</f>
        <v>-2.8747332335407518E-3</v>
      </c>
      <c r="V46" s="143">
        <f>_xll.qlYieldTSDiscount(Discounting,R46,,AllTriggers)</f>
        <v>1.0007734523846752</v>
      </c>
      <c r="W46" s="143">
        <f>_xll.qlYieldTSDiscount(Discounting,S46,,AllTriggers)</f>
        <v>1.0022004074123247</v>
      </c>
      <c r="X46" s="21">
        <f t="shared" si="5"/>
        <v>-5.5714775442299207E-3</v>
      </c>
      <c r="Y46" s="297">
        <f t="shared" si="6"/>
        <v>-7.3597231786014402E-4</v>
      </c>
      <c r="AD46" s="234"/>
      <c r="AE46" s="234"/>
    </row>
    <row r="47" spans="5:31" ht="11.25" customHeight="1" x14ac:dyDescent="0.2">
      <c r="E47" s="282"/>
      <c r="F47" s="282"/>
      <c r="G47" s="234"/>
      <c r="K47" s="234"/>
      <c r="L47" s="234"/>
      <c r="R47" s="133">
        <f>_xll.qlCalendarAdvance(Calendar,R46,"1D","f")</f>
        <v>42200</v>
      </c>
      <c r="S47" s="133">
        <f>_xll.qlCalendarAdvance(Calendar,R47,$F$1,"mf",,Trigger)</f>
        <v>42292</v>
      </c>
      <c r="T47" s="142">
        <f>_xll.qlDayCounterYearFraction(DayCounter,R47,S47,,,Trigger)</f>
        <v>0.25555555555555554</v>
      </c>
      <c r="U47" s="21">
        <f>_xll.qlInterpolationInterpolate(B3Minterpolation,R47,TRUE)</f>
        <v>-2.8751866796737449E-3</v>
      </c>
      <c r="V47" s="143">
        <f>_xll.qlYieldTSDiscount(Discounting,R47,,AllTriggers)</f>
        <v>1.0007876433567926</v>
      </c>
      <c r="W47" s="143">
        <f>_xll.qlYieldTSDiscount(Discounting,S47,,AllTriggers)</f>
        <v>1.0022161387497388</v>
      </c>
      <c r="X47" s="21">
        <f t="shared" si="5"/>
        <v>-5.5774042793473822E-3</v>
      </c>
      <c r="Y47" s="297">
        <f t="shared" si="6"/>
        <v>-7.3608956610129268E-4</v>
      </c>
      <c r="AD47" s="234"/>
      <c r="AE47" s="234"/>
    </row>
    <row r="48" spans="5:31" ht="11.25" customHeight="1" x14ac:dyDescent="0.2">
      <c r="E48" s="282"/>
      <c r="F48" s="282"/>
      <c r="G48" s="234"/>
      <c r="K48" s="234"/>
      <c r="L48" s="234"/>
      <c r="R48" s="133">
        <f>_xll.qlCalendarAdvance(Calendar,R47,"1D","f")</f>
        <v>42201</v>
      </c>
      <c r="S48" s="133">
        <f>_xll.qlCalendarAdvance(Calendar,R48,$F$1,"mf",,Trigger)</f>
        <v>42293</v>
      </c>
      <c r="T48" s="142">
        <f>_xll.qlDayCounterYearFraction(DayCounter,R48,S48,,,Trigger)</f>
        <v>0.25555555555555554</v>
      </c>
      <c r="U48" s="21">
        <f>_xll.qlInterpolationInterpolate(B3Minterpolation,R48,TRUE)</f>
        <v>-2.8756957660224887E-3</v>
      </c>
      <c r="V48" s="143">
        <f>_xll.qlYieldTSDiscount(Discounting,R48,,AllTriggers)</f>
        <v>1.0008017546518648</v>
      </c>
      <c r="W48" s="143">
        <f>_xll.qlYieldTSDiscount(Discounting,S48,,AllTriggers)</f>
        <v>1.0022318750214634</v>
      </c>
      <c r="X48" s="21">
        <f t="shared" si="5"/>
        <v>-5.5836611515333954E-3</v>
      </c>
      <c r="Y48" s="297">
        <f t="shared" si="6"/>
        <v>-7.362211269085361E-4</v>
      </c>
      <c r="AD48" s="234"/>
      <c r="AE48" s="234"/>
    </row>
    <row r="49" spans="5:31" ht="11.25" customHeight="1" x14ac:dyDescent="0.2">
      <c r="E49" s="282"/>
      <c r="F49" s="282"/>
      <c r="G49" s="234"/>
      <c r="K49" s="234"/>
      <c r="L49" s="234"/>
      <c r="R49" s="133">
        <f>_xll.qlCalendarAdvance(Calendar,R48,"1D","f")</f>
        <v>42202</v>
      </c>
      <c r="S49" s="133">
        <f>_xll.qlCalendarAdvance(Calendar,R49,$F$1,"mf",,Trigger)</f>
        <v>42296</v>
      </c>
      <c r="T49" s="142">
        <f>_xll.qlDayCounterYearFraction(DayCounter,R49,S49,,,Trigger)</f>
        <v>0.26111111111111113</v>
      </c>
      <c r="U49" s="21">
        <f>_xll.qlInterpolationInterpolate(B3Minterpolation,R49,TRUE)</f>
        <v>-2.87625874892799E-3</v>
      </c>
      <c r="V49" s="143">
        <f>_xll.qlYieldTSDiscount(Discounting,R49,,AllTriggers)</f>
        <v>1.0008157943584983</v>
      </c>
      <c r="W49" s="143">
        <f>_xll.qlYieldTSDiscount(Discounting,S49,,AllTriggers)</f>
        <v>1.0022791097578152</v>
      </c>
      <c r="X49" s="21">
        <f t="shared" si="5"/>
        <v>-5.5914431230994575E-3</v>
      </c>
      <c r="Y49" s="297">
        <f t="shared" si="6"/>
        <v>-7.524041907108677E-4</v>
      </c>
      <c r="AD49" s="234"/>
      <c r="AE49" s="234"/>
    </row>
    <row r="50" spans="5:31" ht="11.25" customHeight="1" x14ac:dyDescent="0.2">
      <c r="E50" s="282"/>
      <c r="F50" s="282"/>
      <c r="G50" s="234"/>
      <c r="K50" s="234"/>
      <c r="L50" s="234"/>
      <c r="R50" s="133">
        <f>_xll.qlCalendarAdvance(Calendar,R49,"1D","f")</f>
        <v>42205</v>
      </c>
      <c r="S50" s="133">
        <f>_xll.qlCalendarAdvance(Calendar,R50,$F$1,"mf",,Trigger)</f>
        <v>42297</v>
      </c>
      <c r="T50" s="142">
        <f>_xll.qlDayCounterYearFraction(DayCounter,R50,S50,,,Trigger)</f>
        <v>0.25555555555555554</v>
      </c>
      <c r="U50" s="21">
        <f>_xll.qlInterpolationInterpolate(B3Minterpolation,R50,TRUE)</f>
        <v>-2.8782536403951218E-3</v>
      </c>
      <c r="V50" s="143">
        <f>_xll.qlYieldTSDiscount(Discounting,R50,,AllTriggers)</f>
        <v>1.0008575648408604</v>
      </c>
      <c r="W50" s="143">
        <f>_xll.qlYieldTSDiscount(Discounting,S50,,AllTriggers)</f>
        <v>1.0022948620819814</v>
      </c>
      <c r="X50" s="21">
        <f t="shared" si="5"/>
        <v>-5.611329368692952E-3</v>
      </c>
      <c r="Y50" s="297">
        <f t="shared" si="6"/>
        <v>-7.3688144202256752E-4</v>
      </c>
      <c r="AD50" s="234"/>
      <c r="AE50" s="234"/>
    </row>
    <row r="51" spans="5:31" ht="11.25" customHeight="1" x14ac:dyDescent="0.2">
      <c r="E51" s="282"/>
      <c r="F51" s="282"/>
      <c r="G51" s="234"/>
      <c r="K51" s="234"/>
      <c r="L51" s="234"/>
      <c r="R51" s="133">
        <f>_xll.qlCalendarAdvance(Calendar,R50,"1D","f")</f>
        <v>42206</v>
      </c>
      <c r="S51" s="133">
        <f>_xll.qlCalendarAdvance(Calendar,R51,$F$1,"mf",,Trigger)</f>
        <v>42298</v>
      </c>
      <c r="T51" s="142">
        <f>_xll.qlDayCounterYearFraction(DayCounter,R51,S51,,,Trigger)</f>
        <v>0.25555555555555554</v>
      </c>
      <c r="U51" s="21">
        <f>_xll.qlInterpolationInterpolate(B3Minterpolation,R51,TRUE)</f>
        <v>-2.8790147729377343E-3</v>
      </c>
      <c r="V51" s="143">
        <f>_xll.qlYieldTSDiscount(Discounting,R51,,AllTriggers)</f>
        <v>1.00087139908914</v>
      </c>
      <c r="W51" s="143">
        <f>_xll.qlYieldTSDiscount(Discounting,S51,,AllTriggers)</f>
        <v>1.0023106174979421</v>
      </c>
      <c r="X51" s="21">
        <f t="shared" si="5"/>
        <v>-5.6187414460543966E-3</v>
      </c>
      <c r="Y51" s="297">
        <f t="shared" si="6"/>
        <v>-7.3707777530499798E-4</v>
      </c>
      <c r="AD51" s="234"/>
      <c r="AE51" s="234"/>
    </row>
    <row r="52" spans="5:31" ht="11.25" customHeight="1" x14ac:dyDescent="0.2">
      <c r="E52" s="282"/>
      <c r="F52" s="282"/>
      <c r="G52" s="234"/>
      <c r="K52" s="234"/>
      <c r="L52" s="234"/>
      <c r="R52" s="133">
        <f>_xll.qlCalendarAdvance(Calendar,R51,"1D","f")</f>
        <v>42207</v>
      </c>
      <c r="S52" s="133">
        <f>_xll.qlCalendarAdvance(Calendar,R52,$F$1,"mf",,Trigger)</f>
        <v>42299</v>
      </c>
      <c r="T52" s="142">
        <f>_xll.qlDayCounterYearFraction(DayCounter,R52,S52,,,Trigger)</f>
        <v>0.25555555555555554</v>
      </c>
      <c r="U52" s="21">
        <f>_xll.qlInterpolationInterpolate(B3Minterpolation,R52,TRUE)</f>
        <v>-2.8798210837421442E-3</v>
      </c>
      <c r="V52" s="143">
        <f>_xll.qlYieldTSDiscount(Discounting,R52,,AllTriggers)</f>
        <v>1.0008852021989745</v>
      </c>
      <c r="W52" s="143">
        <f>_xll.qlYieldTSDiscount(Discounting,S52,,AllTriggers)</f>
        <v>1.002326375637125</v>
      </c>
      <c r="X52" s="21">
        <f t="shared" si="5"/>
        <v>-5.6262854697536101E-3</v>
      </c>
      <c r="Y52" s="297">
        <f t="shared" si="6"/>
        <v>-7.3728570498418525E-4</v>
      </c>
      <c r="AD52" s="234"/>
      <c r="AE52" s="234"/>
    </row>
    <row r="53" spans="5:31" ht="11.25" customHeight="1" x14ac:dyDescent="0.2">
      <c r="E53" s="282"/>
      <c r="F53" s="282"/>
      <c r="G53" s="234"/>
      <c r="K53" s="234"/>
      <c r="L53" s="234"/>
      <c r="R53" s="133">
        <f>_xll.qlCalendarAdvance(Calendar,R52,"1D","f")</f>
        <v>42208</v>
      </c>
      <c r="S53" s="133">
        <f>_xll.qlCalendarAdvance(Calendar,R53,$F$1,"mf",,Trigger)</f>
        <v>42300</v>
      </c>
      <c r="T53" s="142">
        <f>_xll.qlDayCounterYearFraction(DayCounter,R53,S53,,,Trigger)</f>
        <v>0.25555555555555554</v>
      </c>
      <c r="U53" s="21">
        <f>_xll.qlInterpolationInterpolate(B3Minterpolation,R53,TRUE)</f>
        <v>-2.8806708291493591E-3</v>
      </c>
      <c r="V53" s="143">
        <f>_xll.qlYieldTSDiscount(Discounting,R53,,AllTriggers)</f>
        <v>1.0008989822617251</v>
      </c>
      <c r="W53" s="143">
        <f>_xll.qlYieldTSDiscount(Discounting,S53,,AllTriggers)</f>
        <v>1.0023421361309341</v>
      </c>
      <c r="X53" s="21">
        <f t="shared" si="5"/>
        <v>-5.6339284087500805E-3</v>
      </c>
      <c r="Y53" s="297">
        <f t="shared" si="6"/>
        <v>-7.3750477834569664E-4</v>
      </c>
      <c r="AD53" s="234"/>
      <c r="AE53" s="234"/>
    </row>
    <row r="54" spans="5:31" ht="11.25" customHeight="1" x14ac:dyDescent="0.2">
      <c r="E54" s="282"/>
      <c r="F54" s="282"/>
      <c r="G54" s="234"/>
      <c r="K54" s="234"/>
      <c r="L54" s="234"/>
      <c r="R54" s="133">
        <f>_xll.qlCalendarAdvance(Calendar,R53,"1D","f")</f>
        <v>42209</v>
      </c>
      <c r="S54" s="133">
        <f>_xll.qlCalendarAdvance(Calendar,R54,$F$1,"mf",,Trigger)</f>
        <v>42303</v>
      </c>
      <c r="T54" s="142">
        <f>_xll.qlDayCounterYearFraction(DayCounter,R54,S54,,,Trigger)</f>
        <v>0.26111111111111113</v>
      </c>
      <c r="U54" s="21">
        <f>_xll.qlInterpolationInterpolate(B3Minterpolation,R54,TRUE)</f>
        <v>-2.8815622655003871E-3</v>
      </c>
      <c r="V54" s="143">
        <f>_xll.qlYieldTSDiscount(Discounting,R54,,AllTriggers)</f>
        <v>1.0009127473692017</v>
      </c>
      <c r="W54" s="143">
        <f>_xll.qlYieldTSDiscount(Discounting,S54,,AllTriggers)</f>
        <v>1.0023894280538144</v>
      </c>
      <c r="X54" s="21">
        <f t="shared" si="5"/>
        <v>-5.6418919398095397E-3</v>
      </c>
      <c r="Y54" s="297">
        <f t="shared" si="6"/>
        <v>-7.5380201529755405E-4</v>
      </c>
      <c r="AD54" s="234"/>
      <c r="AE54" s="234"/>
    </row>
    <row r="55" spans="5:31" ht="11.25" customHeight="1" x14ac:dyDescent="0.2">
      <c r="E55" s="282"/>
      <c r="F55" s="282"/>
      <c r="G55" s="234"/>
      <c r="K55" s="234"/>
      <c r="L55" s="234"/>
      <c r="R55" s="133">
        <f>_xll.qlCalendarAdvance(Calendar,R54,"1D","f")</f>
        <v>42212</v>
      </c>
      <c r="S55" s="133">
        <f>_xll.qlCalendarAdvance(Calendar,R55,$F$1,"mf",,Trigger)</f>
        <v>42304</v>
      </c>
      <c r="T55" s="142">
        <f>_xll.qlDayCounterYearFraction(DayCounter,R55,S55,,,Trigger)</f>
        <v>0.25555555555555554</v>
      </c>
      <c r="U55" s="21">
        <f>_xll.qlInterpolationInterpolate(B3Minterpolation,R55,TRUE)</f>
        <v>-2.8844692836264285E-3</v>
      </c>
      <c r="V55" s="143">
        <f>_xll.qlYieldTSDiscount(Discounting,R55,,AllTriggers)</f>
        <v>1.0009540338847667</v>
      </c>
      <c r="W55" s="143">
        <f>_xll.qlYieldTSDiscount(Discounting,S55,,AllTriggers)</f>
        <v>1.0024051942797076</v>
      </c>
      <c r="X55" s="21">
        <f t="shared" si="5"/>
        <v>-5.6648287057355874E-3</v>
      </c>
      <c r="Y55" s="297">
        <f t="shared" si="6"/>
        <v>-7.3848345398106591E-4</v>
      </c>
      <c r="AD55" s="234"/>
      <c r="AE55" s="234"/>
    </row>
    <row r="56" spans="5:31" ht="11.25" customHeight="1" x14ac:dyDescent="0.2">
      <c r="E56" s="282"/>
      <c r="F56" s="282"/>
      <c r="G56" s="234"/>
      <c r="K56" s="234"/>
      <c r="L56" s="234"/>
      <c r="R56" s="133">
        <f>_xll.qlCalendarAdvance(Calendar,R55,"1D","f")</f>
        <v>42213</v>
      </c>
      <c r="S56" s="133">
        <f>_xll.qlCalendarAdvance(Calendar,R56,$F$1,"mf",,Trigger)</f>
        <v>42305</v>
      </c>
      <c r="T56" s="142">
        <f>_xll.qlDayCounterYearFraction(DayCounter,R56,S56,,,Trigger)</f>
        <v>0.25555555555555554</v>
      </c>
      <c r="U56" s="21">
        <f>_xll.qlInterpolationInterpolate(B3Minterpolation,R56,TRUE)</f>
        <v>-2.8855100471627875E-3</v>
      </c>
      <c r="V56" s="143">
        <f>_xll.qlYieldTSDiscount(Discounting,R56,,AllTriggers)</f>
        <v>1.0009678200981535</v>
      </c>
      <c r="W56" s="143">
        <f>_xll.qlYieldTSDiscount(Discounting,S56,,AllTriggers)</f>
        <v>1.0024209610169008</v>
      </c>
      <c r="X56" s="21">
        <f t="shared" si="5"/>
        <v>-5.6724707645074693E-3</v>
      </c>
      <c r="Y56" s="297">
        <f t="shared" si="6"/>
        <v>-7.3875145468111367E-4</v>
      </c>
      <c r="AD56" s="234"/>
      <c r="AE56" s="234"/>
    </row>
    <row r="57" spans="5:31" ht="11.25" customHeight="1" x14ac:dyDescent="0.2">
      <c r="E57" s="282"/>
      <c r="F57" s="282"/>
      <c r="G57" s="234"/>
      <c r="K57" s="234"/>
      <c r="L57" s="234"/>
      <c r="R57" s="133">
        <f>_xll.qlCalendarAdvance(Calendar,R56,"1D","f")</f>
        <v>42214</v>
      </c>
      <c r="S57" s="133">
        <f>_xll.qlCalendarAdvance(Calendar,R57,$F$1,"mf",,Trigger)</f>
        <v>42306</v>
      </c>
      <c r="T57" s="142">
        <f>_xll.qlDayCounterYearFraction(DayCounter,R57,S57,,,Trigger)</f>
        <v>0.25555555555555554</v>
      </c>
      <c r="U57" s="21">
        <f>_xll.qlInterpolationInterpolate(B3Minterpolation,R57,TRUE)</f>
        <v>-2.8865837833479987E-3</v>
      </c>
      <c r="V57" s="143">
        <f>_xll.qlYieldTSDiscount(Discounting,R57,,AllTriggers)</f>
        <v>1.0009816318219977</v>
      </c>
      <c r="W57" s="143">
        <f>_xll.qlYieldTSDiscount(Discounting,S57,,AllTriggers)</f>
        <v>1.0024367278966591</v>
      </c>
      <c r="X57" s="21">
        <f t="shared" si="5"/>
        <v>-5.6800135577070674E-3</v>
      </c>
      <c r="Y57" s="297">
        <f t="shared" si="6"/>
        <v>-7.3902788255106474E-4</v>
      </c>
      <c r="AD57" s="234"/>
      <c r="AE57" s="234"/>
    </row>
    <row r="58" spans="5:31" ht="11.25" customHeight="1" x14ac:dyDescent="0.2">
      <c r="E58" s="282"/>
      <c r="F58" s="282"/>
      <c r="G58" s="234"/>
      <c r="K58" s="234"/>
      <c r="L58" s="234"/>
      <c r="R58" s="133">
        <f>_xll.qlCalendarAdvance(Calendar,R57,"1D","f")</f>
        <v>42215</v>
      </c>
      <c r="S58" s="133">
        <f>_xll.qlCalendarAdvance(Calendar,R58,$F$1,"mf",,Trigger)</f>
        <v>42307</v>
      </c>
      <c r="T58" s="142">
        <f>_xll.qlDayCounterYearFraction(DayCounter,R58,S58,,,Trigger)</f>
        <v>0.25555555555555554</v>
      </c>
      <c r="U58" s="21">
        <f>_xll.qlInterpolationInterpolate(B3Minterpolation,R58,TRUE)</f>
        <v>-2.8876887485230701E-3</v>
      </c>
      <c r="V58" s="143">
        <f>_xll.qlYieldTSDiscount(Discounting,R58,,AllTriggers)</f>
        <v>1.0009954771507852</v>
      </c>
      <c r="W58" s="143">
        <f>_xll.qlYieldTSDiscount(Discounting,S58,,AllTriggers)</f>
        <v>1.0024524945502242</v>
      </c>
      <c r="X58" s="21">
        <f t="shared" si="5"/>
        <v>-5.6874240560850463E-3</v>
      </c>
      <c r="Y58" s="297">
        <f t="shared" si="6"/>
        <v>-7.3931228479353934E-4</v>
      </c>
      <c r="AD58" s="234"/>
      <c r="AE58" s="234"/>
    </row>
    <row r="59" spans="5:31" ht="11.25" customHeight="1" x14ac:dyDescent="0.2">
      <c r="E59" s="282"/>
      <c r="F59" s="282"/>
      <c r="G59" s="234"/>
      <c r="K59" s="234"/>
      <c r="L59" s="234"/>
      <c r="R59" s="133">
        <f>_xll.qlCalendarAdvance(Calendar,R58,"1D","f")</f>
        <v>42216</v>
      </c>
      <c r="S59" s="133">
        <f>_xll.qlCalendarAdvance(Calendar,R59,$F$1,"mf",,Trigger)</f>
        <v>42307</v>
      </c>
      <c r="T59" s="142">
        <f>_xll.qlDayCounterYearFraction(DayCounter,R59,S59,,,Trigger)</f>
        <v>0.25277777777777777</v>
      </c>
      <c r="U59" s="21">
        <f>_xll.qlInterpolationInterpolate(B3Minterpolation,R59,TRUE)</f>
        <v>-2.8888231990290099E-3</v>
      </c>
      <c r="V59" s="143">
        <f>_xll.qlYieldTSDiscount(Discounting,R59,,AllTriggers)</f>
        <v>1.0010093641794531</v>
      </c>
      <c r="W59" s="143">
        <f>_xll.qlYieldTSDiscount(Discounting,S59,,AllTriggers)</f>
        <v>1.0024524945502242</v>
      </c>
      <c r="X59" s="21">
        <f t="shared" si="5"/>
        <v>-5.6951199304800951E-3</v>
      </c>
      <c r="Y59" s="297">
        <f t="shared" si="6"/>
        <v>-7.3155058145474923E-4</v>
      </c>
      <c r="AD59" s="234"/>
      <c r="AE59" s="234"/>
    </row>
    <row r="60" spans="5:31" ht="11.25" customHeight="1" x14ac:dyDescent="0.2">
      <c r="E60" s="282"/>
      <c r="F60" s="282"/>
      <c r="G60" s="234"/>
      <c r="K60" s="234"/>
      <c r="L60" s="234"/>
      <c r="R60" s="133">
        <f>_xll.qlCalendarAdvance(Calendar,R59,"1D","f")</f>
        <v>42219</v>
      </c>
      <c r="S60" s="133">
        <f>_xll.qlCalendarAdvance(Calendar,R60,$F$1,"mf",,Trigger)</f>
        <v>42311</v>
      </c>
      <c r="T60" s="142">
        <f>_xll.qlDayCounterYearFraction(DayCounter,R60,S60,,,Trigger)</f>
        <v>0.25555555555555554</v>
      </c>
      <c r="U60" s="21">
        <f>_xll.qlInterpolationInterpolate(B3Minterpolation,R60,TRUE)</f>
        <v>-2.8923860259421155E-3</v>
      </c>
      <c r="V60" s="143">
        <f>_xll.qlYieldTSDiscount(Discounting,R60,,AllTriggers)</f>
        <v>1.001051356420936</v>
      </c>
      <c r="W60" s="143">
        <f>_xll.qlYieldTSDiscount(Discounting,S60,,AllTriggers)</f>
        <v>1.0025155515265798</v>
      </c>
      <c r="X60" s="21">
        <f t="shared" si="5"/>
        <v>-5.715082524471944E-3</v>
      </c>
      <c r="Y60" s="297">
        <f t="shared" si="6"/>
        <v>-7.4052058100995298E-4</v>
      </c>
      <c r="AD60" s="234"/>
      <c r="AE60" s="234"/>
    </row>
    <row r="61" spans="5:31" ht="11.25" customHeight="1" x14ac:dyDescent="0.2">
      <c r="E61" s="282"/>
      <c r="F61" s="282"/>
      <c r="G61" s="234"/>
      <c r="K61" s="234"/>
      <c r="L61" s="234"/>
      <c r="R61" s="133">
        <f>_xll.qlCalendarAdvance(Calendar,R60,"1D","f")</f>
        <v>42220</v>
      </c>
      <c r="S61" s="133">
        <f>_xll.qlCalendarAdvance(Calendar,R61,$F$1,"mf",,Trigger)</f>
        <v>42312</v>
      </c>
      <c r="T61" s="142">
        <f>_xll.qlDayCounterYearFraction(DayCounter,R61,S61,,,Trigger)</f>
        <v>0.25555555555555554</v>
      </c>
      <c r="U61" s="21">
        <f>_xll.qlInterpolationInterpolate(B3Minterpolation,R61,TRUE)</f>
        <v>-2.893620981181606E-3</v>
      </c>
      <c r="V61" s="143">
        <f>_xll.qlYieldTSDiscount(Discounting,R61,,AllTriggers)</f>
        <v>1.001065491207628</v>
      </c>
      <c r="W61" s="143">
        <f>_xll.qlYieldTSDiscount(Discounting,S61,,AllTriggers)</f>
        <v>1.0025313115169965</v>
      </c>
      <c r="X61" s="21">
        <f t="shared" si="5"/>
        <v>-5.7213361178689781E-3</v>
      </c>
      <c r="Y61" s="297">
        <f t="shared" si="6"/>
        <v>-7.408380626173196E-4</v>
      </c>
      <c r="AD61" s="234"/>
      <c r="AE61" s="234"/>
    </row>
    <row r="62" spans="5:31" ht="11.25" customHeight="1" x14ac:dyDescent="0.2">
      <c r="E62" s="282"/>
      <c r="F62" s="282"/>
      <c r="G62" s="234"/>
      <c r="K62" s="234"/>
      <c r="L62" s="234"/>
      <c r="R62" s="133">
        <f>_xll.qlCalendarAdvance(Calendar,R61,"1D","f")</f>
        <v>42221</v>
      </c>
      <c r="S62" s="133">
        <f>_xll.qlCalendarAdvance(Calendar,R62,$F$1,"mf",,Trigger)</f>
        <v>42313</v>
      </c>
      <c r="T62" s="142">
        <f>_xll.qlDayCounterYearFraction(DayCounter,R62,S62,,,Trigger)</f>
        <v>0.25555555555555554</v>
      </c>
      <c r="U62" s="21">
        <f>_xll.qlInterpolationInterpolate(B3Minterpolation,R62,TRUE)</f>
        <v>-2.8948767034570034E-3</v>
      </c>
      <c r="V62" s="143">
        <f>_xll.qlYieldTSDiscount(Discounting,R62,,AllTriggers)</f>
        <v>1.0010797081757745</v>
      </c>
      <c r="W62" s="143">
        <f>_xll.qlYieldTSDiscount(Discounting,S62,,AllTriggers)</f>
        <v>1.0025470690681844</v>
      </c>
      <c r="X62" s="21">
        <f t="shared" si="5"/>
        <v>-5.7272592454300116E-3</v>
      </c>
      <c r="Y62" s="297">
        <f t="shared" si="6"/>
        <v>-7.4116080148558053E-4</v>
      </c>
      <c r="AD62" s="234"/>
      <c r="AE62" s="234"/>
    </row>
    <row r="63" spans="5:31" ht="11.25" customHeight="1" x14ac:dyDescent="0.2">
      <c r="E63" s="282"/>
      <c r="F63" s="282"/>
      <c r="G63" s="234"/>
      <c r="K63" s="234"/>
      <c r="L63" s="234"/>
      <c r="R63" s="133">
        <f>_xll.qlCalendarAdvance(Calendar,R62,"1D","f")</f>
        <v>42222</v>
      </c>
      <c r="S63" s="133">
        <f>_xll.qlCalendarAdvance(Calendar,R63,$F$1,"mf",,Trigger)</f>
        <v>42314</v>
      </c>
      <c r="T63" s="142">
        <f>_xll.qlDayCounterYearFraction(DayCounter,R63,S63,,,Trigger)</f>
        <v>0.25555555555555554</v>
      </c>
      <c r="U63" s="21">
        <f>_xll.qlInterpolationInterpolate(B3Minterpolation,R63,TRUE)</f>
        <v>-2.8961514491093162E-3</v>
      </c>
      <c r="V63" s="143">
        <f>_xll.qlYieldTSDiscount(Discounting,R63,,AllTriggers)</f>
        <v>1.0010940154231036</v>
      </c>
      <c r="W63" s="143">
        <f>_xll.qlYieldTSDiscount(Discounting,S63,,AllTriggers)</f>
        <v>1.0025628238112232</v>
      </c>
      <c r="X63" s="21">
        <f t="shared" si="5"/>
        <v>-5.7328188792172691E-3</v>
      </c>
      <c r="Y63" s="297">
        <f t="shared" si="6"/>
        <v>-7.4148834470536733E-4</v>
      </c>
      <c r="AD63" s="234"/>
      <c r="AE63" s="234"/>
    </row>
    <row r="64" spans="5:31" ht="11.25" customHeight="1" x14ac:dyDescent="0.2">
      <c r="E64" s="282"/>
      <c r="F64" s="282"/>
      <c r="G64" s="234"/>
      <c r="K64" s="234"/>
      <c r="L64" s="234"/>
      <c r="R64" s="133">
        <f>_xll.qlCalendarAdvance(Calendar,R63,"1D","f")</f>
        <v>42223</v>
      </c>
      <c r="S64" s="133">
        <f>_xll.qlCalendarAdvance(Calendar,R64,$F$1,"mf",,Trigger)</f>
        <v>42317</v>
      </c>
      <c r="T64" s="142">
        <f>_xll.qlDayCounterYearFraction(DayCounter,R64,S64,,,Trigger)</f>
        <v>0.26111111111111113</v>
      </c>
      <c r="U64" s="21">
        <f>_xll.qlInterpolationInterpolate(B3Minterpolation,R64,TRUE)</f>
        <v>-2.897443474479552E-3</v>
      </c>
      <c r="V64" s="143">
        <f>_xll.qlYieldTSDiscount(Discounting,R64,,AllTriggers)</f>
        <v>1.0011084210478285</v>
      </c>
      <c r="W64" s="143">
        <f>_xll.qlYieldTSDiscount(Discounting,S64,,AllTriggers)</f>
        <v>1.0026100675018943</v>
      </c>
      <c r="X64" s="21">
        <f t="shared" si="5"/>
        <v>-5.7360150333976151E-3</v>
      </c>
      <c r="Y64" s="297">
        <f t="shared" si="6"/>
        <v>-7.5797669657506179E-4</v>
      </c>
      <c r="AD64" s="234"/>
      <c r="AE64" s="234"/>
    </row>
    <row r="65" spans="5:31" ht="11.25" customHeight="1" x14ac:dyDescent="0.2">
      <c r="E65" s="282"/>
      <c r="F65" s="282"/>
      <c r="G65" s="234"/>
      <c r="K65" s="234"/>
      <c r="L65" s="234"/>
      <c r="R65" s="133">
        <f>_xll.qlCalendarAdvance(Calendar,R64,"1D","f")</f>
        <v>42226</v>
      </c>
      <c r="S65" s="133">
        <f>_xll.qlCalendarAdvance(Calendar,R65,$F$1,"mf",,Trigger)</f>
        <v>42318</v>
      </c>
      <c r="T65" s="142">
        <f>_xll.qlDayCounterYearFraction(DayCounter,R65,S65,,,Trigger)</f>
        <v>0.25555555555555554</v>
      </c>
      <c r="U65" s="21">
        <f>_xll.qlInterpolationInterpolate(B3Minterpolation,R65,TRUE)</f>
        <v>-2.9014057923078766E-3</v>
      </c>
      <c r="V65" s="143">
        <f>_xll.qlYieldTSDiscount(Discounting,R65,,AllTriggers)</f>
        <v>1.0011523091759662</v>
      </c>
      <c r="W65" s="143">
        <f>_xll.qlYieldTSDiscount(Discounting,S65,,AllTriggers)</f>
        <v>1.0026258073226701</v>
      </c>
      <c r="X65" s="21">
        <f t="shared" si="5"/>
        <v>-5.7507619204279275E-3</v>
      </c>
      <c r="Y65" s="297">
        <f t="shared" si="6"/>
        <v>-7.4283750232060654E-4</v>
      </c>
      <c r="AD65" s="234"/>
      <c r="AE65" s="234"/>
    </row>
    <row r="66" spans="5:31" ht="11.25" customHeight="1" x14ac:dyDescent="0.2">
      <c r="E66" s="282"/>
      <c r="F66" s="282"/>
      <c r="G66" s="234"/>
      <c r="K66" s="234"/>
      <c r="L66" s="234"/>
      <c r="R66" s="133">
        <f>_xll.qlCalendarAdvance(Calendar,R65,"1D","f")</f>
        <v>42227</v>
      </c>
      <c r="S66" s="133">
        <f>_xll.qlCalendarAdvance(Calendar,R66,$F$1,"mf",,Trigger)</f>
        <v>42319</v>
      </c>
      <c r="T66" s="142">
        <f>_xll.qlDayCounterYearFraction(DayCounter,R66,S66,,,Trigger)</f>
        <v>0.25555555555555554</v>
      </c>
      <c r="U66" s="21">
        <f>_xll.qlInterpolationInterpolate(B3Minterpolation,R66,TRUE)</f>
        <v>-2.902749499959883E-3</v>
      </c>
      <c r="V66" s="143">
        <f>_xll.qlYieldTSDiscount(Discounting,R66,,AllTriggers)</f>
        <v>1.001167189302407</v>
      </c>
      <c r="W66" s="143">
        <f>_xll.qlYieldTSDiscount(Discounting,S66,,AllTriggers)</f>
        <v>1.0026415424903479</v>
      </c>
      <c r="X66" s="21">
        <f t="shared" si="5"/>
        <v>-5.7540086683380174E-3</v>
      </c>
      <c r="Y66" s="297">
        <f t="shared" si="6"/>
        <v>-7.4318227306876964E-4</v>
      </c>
      <c r="AD66" s="234"/>
      <c r="AE66" s="234"/>
    </row>
    <row r="67" spans="5:31" ht="11.25" customHeight="1" x14ac:dyDescent="0.2">
      <c r="E67" s="282"/>
      <c r="F67" s="282"/>
      <c r="G67" s="234"/>
      <c r="K67" s="234"/>
      <c r="L67" s="234"/>
      <c r="R67" s="133">
        <f>_xll.qlCalendarAdvance(Calendar,R66,"1D","f")</f>
        <v>42228</v>
      </c>
      <c r="S67" s="133">
        <f>_xll.qlCalendarAdvance(Calendar,R67,$F$1,"mf",,Trigger)</f>
        <v>42320</v>
      </c>
      <c r="T67" s="142">
        <f>_xll.qlDayCounterYearFraction(DayCounter,R67,S67,,,Trigger)</f>
        <v>0.25555555555555554</v>
      </c>
      <c r="U67" s="21">
        <f>_xll.qlInterpolationInterpolate(B3Minterpolation,R67,TRUE)</f>
        <v>-2.9041017690348519E-3</v>
      </c>
      <c r="V67" s="143">
        <f>_xll.qlYieldTSDiscount(Discounting,R67,,AllTriggers)</f>
        <v>1.001182208304888</v>
      </c>
      <c r="W67" s="143">
        <f>_xll.qlYieldTSDiscount(Discounting,S67,,AllTriggers)</f>
        <v>1.0026572726358682</v>
      </c>
      <c r="X67" s="21">
        <f t="shared" si="5"/>
        <v>-5.7566937555675332E-3</v>
      </c>
      <c r="Y67" s="297">
        <f t="shared" si="6"/>
        <v>-7.4352913036170064E-4</v>
      </c>
      <c r="AD67" s="234"/>
      <c r="AE67" s="234"/>
    </row>
    <row r="68" spans="5:31" ht="11.25" customHeight="1" x14ac:dyDescent="0.2">
      <c r="E68" s="282"/>
      <c r="F68" s="282"/>
      <c r="G68" s="234"/>
      <c r="K68" s="234"/>
      <c r="L68" s="234"/>
      <c r="R68" s="133">
        <f>_xll.qlCalendarAdvance(Calendar,R67,"1D","f")</f>
        <v>42229</v>
      </c>
      <c r="S68" s="133">
        <f>_xll.qlCalendarAdvance(Calendar,R68,$F$1,"mf",,Trigger)</f>
        <v>42321</v>
      </c>
      <c r="T68" s="142">
        <f>_xll.qlDayCounterYearFraction(DayCounter,R68,S68,,,Trigger)</f>
        <v>0.25555555555555554</v>
      </c>
      <c r="U68" s="21">
        <f>_xll.qlInterpolationInterpolate(B3Minterpolation,R68,TRUE)</f>
        <v>-2.905460855873791E-3</v>
      </c>
      <c r="V68" s="143">
        <f>_xll.qlYieldTSDiscount(Discounting,R68,,AllTriggers)</f>
        <v>1.001197371881134</v>
      </c>
      <c r="W68" s="143">
        <f>_xll.qlYieldTSDiscount(Discounting,S68,,AllTriggers)</f>
        <v>1.0026729971492154</v>
      </c>
      <c r="X68" s="21">
        <f t="shared" ref="X68:X131" si="7">(V68/W68-1)/T68</f>
        <v>-5.7587925954324824E-3</v>
      </c>
      <c r="Y68" s="297">
        <f t="shared" ref="Y68:Y131" si="8">LN((1+(U68+X68)*T68)/(1+X68*T68))</f>
        <v>-7.4387762278327991E-4</v>
      </c>
      <c r="AD68" s="234"/>
      <c r="AE68" s="234"/>
    </row>
    <row r="69" spans="5:31" ht="11.25" customHeight="1" x14ac:dyDescent="0.2">
      <c r="E69" s="282"/>
      <c r="F69" s="282"/>
      <c r="G69" s="234"/>
      <c r="K69" s="234"/>
      <c r="L69" s="234"/>
      <c r="R69" s="133">
        <f>_xll.qlCalendarAdvance(Calendar,R68,"1D","f")</f>
        <v>42230</v>
      </c>
      <c r="S69" s="133">
        <f>_xll.qlCalendarAdvance(Calendar,R69,$F$1,"mf",,Trigger)</f>
        <v>42324</v>
      </c>
      <c r="T69" s="142">
        <f>_xll.qlDayCounterYearFraction(DayCounter,R69,S69,,,Trigger)</f>
        <v>0.26111111111111113</v>
      </c>
      <c r="U69" s="21">
        <f>_xll.qlInterpolationInterpolate(B3Minterpolation,R69,TRUE)</f>
        <v>-2.9068250168177079E-3</v>
      </c>
      <c r="V69" s="143">
        <f>_xll.qlYieldTSDiscount(Discounting,R69,,AllTriggers)</f>
        <v>1.0012126761147828</v>
      </c>
      <c r="W69" s="143">
        <f>_xll.qlYieldTSDiscount(Discounting,S69,,AllTriggers)</f>
        <v>1.002720120193906</v>
      </c>
      <c r="X69" s="21">
        <f t="shared" si="7"/>
        <v>-5.7575289195778215E-3</v>
      </c>
      <c r="Y69" s="297">
        <f t="shared" si="8"/>
        <v>-7.6043613897501983E-4</v>
      </c>
      <c r="AD69" s="234"/>
      <c r="AE69" s="234"/>
    </row>
    <row r="70" spans="5:31" ht="11.25" customHeight="1" x14ac:dyDescent="0.2">
      <c r="E70" s="282"/>
      <c r="F70" s="282"/>
      <c r="G70" s="234"/>
      <c r="K70" s="234"/>
      <c r="L70" s="234"/>
      <c r="R70" s="133">
        <f>_xll.qlCalendarAdvance(Calendar,R69,"1D","f")</f>
        <v>42233</v>
      </c>
      <c r="S70" s="133">
        <f>_xll.qlCalendarAdvance(Calendar,R70,$F$1,"mf",,Trigger)</f>
        <v>42325</v>
      </c>
      <c r="T70" s="142">
        <f>_xll.qlDayCounterYearFraction(DayCounter,R70,S70,,,Trigger)</f>
        <v>0.25555555555555554</v>
      </c>
      <c r="U70" s="21">
        <f>_xll.qlInterpolationInterpolate(B3Minterpolation,R70,TRUE)</f>
        <v>-2.9109305076894056E-3</v>
      </c>
      <c r="V70" s="143">
        <f>_xll.qlYieldTSDiscount(Discounting,R70,,AllTriggers)</f>
        <v>1.0012593695564485</v>
      </c>
      <c r="W70" s="143">
        <f>_xll.qlYieldTSDiscount(Discounting,S70,,AllTriggers)</f>
        <v>1.0027358049938289</v>
      </c>
      <c r="X70" s="21">
        <f t="shared" si="7"/>
        <v>-5.7615934631458938E-3</v>
      </c>
      <c r="Y70" s="297">
        <f t="shared" si="8"/>
        <v>-7.4527905998613851E-4</v>
      </c>
      <c r="AD70" s="234"/>
      <c r="AE70" s="234"/>
    </row>
    <row r="71" spans="5:31" ht="11.25" customHeight="1" x14ac:dyDescent="0.2">
      <c r="E71" s="282"/>
      <c r="F71" s="282"/>
      <c r="G71" s="234"/>
      <c r="K71" s="234"/>
      <c r="L71" s="234"/>
      <c r="R71" s="133">
        <f>_xll.qlCalendarAdvance(Calendar,R70,"1D","f")</f>
        <v>42234</v>
      </c>
      <c r="S71" s="133">
        <f>_xll.qlCalendarAdvance(Calendar,R71,$F$1,"mf",,Trigger)</f>
        <v>42326</v>
      </c>
      <c r="T71" s="142">
        <f>_xll.qlDayCounterYearFraction(DayCounter,R71,S71,,,Trigger)</f>
        <v>0.25555555555555554</v>
      </c>
      <c r="U71" s="21">
        <f>_xll.qlInterpolationInterpolate(B3Minterpolation,R71,TRUE)</f>
        <v>-2.9122975284633134E-3</v>
      </c>
      <c r="V71" s="143">
        <f>_xll.qlYieldTSDiscount(Discounting,R71,,AllTriggers)</f>
        <v>1.0012751732143055</v>
      </c>
      <c r="W71" s="143">
        <f>_xll.qlYieldTSDiscount(Discounting,S71,,AllTriggers)</f>
        <v>1.0027514753277198</v>
      </c>
      <c r="X71" s="21">
        <f t="shared" si="7"/>
        <v>-5.7609831538275929E-3</v>
      </c>
      <c r="Y71" s="297">
        <f t="shared" si="8"/>
        <v>-7.456290692793888E-4</v>
      </c>
      <c r="AD71" s="234"/>
      <c r="AE71" s="234"/>
    </row>
    <row r="72" spans="5:31" ht="11.25" customHeight="1" x14ac:dyDescent="0.2">
      <c r="E72" s="282"/>
      <c r="F72" s="282"/>
      <c r="G72" s="234"/>
      <c r="K72" s="234"/>
      <c r="L72" s="234"/>
      <c r="R72" s="133">
        <f>_xll.qlCalendarAdvance(Calendar,R71,"1D","f")</f>
        <v>42235</v>
      </c>
      <c r="S72" s="133">
        <f>_xll.qlCalendarAdvance(Calendar,R72,$F$1,"mf",,Trigger)</f>
        <v>42327</v>
      </c>
      <c r="T72" s="142">
        <f>_xll.qlDayCounterYearFraction(DayCounter,R72,S72,,,Trigger)</f>
        <v>0.25555555555555554</v>
      </c>
      <c r="U72" s="21">
        <f>_xll.qlInterpolationInterpolate(B3Minterpolation,R72,TRUE)</f>
        <v>-2.9136609050472383E-3</v>
      </c>
      <c r="V72" s="143">
        <f>_xll.qlYieldTSDiscount(Discounting,R72,,AllTriggers)</f>
        <v>1.0012910859251316</v>
      </c>
      <c r="W72" s="143">
        <f>_xll.qlYieldTSDiscount(Discounting,S72,,AllTriggers)</f>
        <v>1.0027671293802822</v>
      </c>
      <c r="X72" s="21">
        <f t="shared" si="7"/>
        <v>-5.7598838719177458E-3</v>
      </c>
      <c r="Y72" s="297">
        <f t="shared" si="8"/>
        <v>-7.4597805183442847E-4</v>
      </c>
      <c r="AD72" s="234"/>
      <c r="AE72" s="234"/>
    </row>
    <row r="73" spans="5:31" ht="11.25" customHeight="1" x14ac:dyDescent="0.2">
      <c r="E73" s="282"/>
      <c r="F73" s="282"/>
      <c r="G73" s="234"/>
      <c r="K73" s="234"/>
      <c r="L73" s="234"/>
      <c r="R73" s="133">
        <f>_xll.qlCalendarAdvance(Calendar,R72,"1D","f")</f>
        <v>42236</v>
      </c>
      <c r="S73" s="133">
        <f>_xll.qlCalendarAdvance(Calendar,R73,$F$1,"mf",,Trigger)</f>
        <v>42328</v>
      </c>
      <c r="T73" s="142">
        <f>_xll.qlDayCounterYearFraction(DayCounter,R73,S73,,,Trigger)</f>
        <v>0.25555555555555554</v>
      </c>
      <c r="U73" s="21">
        <f>_xll.qlInterpolationInterpolate(B3Minterpolation,R73,TRUE)</f>
        <v>-2.9150188937821886E-3</v>
      </c>
      <c r="V73" s="143">
        <f>_xll.qlYieldTSDiscount(Discounting,R73,,AllTriggers)</f>
        <v>1.0013071013669737</v>
      </c>
      <c r="W73" s="143">
        <f>_xll.qlYieldTSDiscount(Discounting,S73,,AllTriggers)</f>
        <v>1.0027827653361072</v>
      </c>
      <c r="X73" s="21">
        <f t="shared" si="7"/>
        <v>-5.7583132360550723E-3</v>
      </c>
      <c r="Y73" s="297">
        <f t="shared" si="8"/>
        <v>-7.4632556429491249E-4</v>
      </c>
      <c r="AD73" s="234"/>
      <c r="AE73" s="234"/>
    </row>
    <row r="74" spans="5:31" ht="11.25" customHeight="1" x14ac:dyDescent="0.2">
      <c r="E74" s="282"/>
      <c r="F74" s="282"/>
      <c r="G74" s="234"/>
      <c r="K74" s="234"/>
      <c r="L74" s="234"/>
      <c r="R74" s="133">
        <f>_xll.qlCalendarAdvance(Calendar,R73,"1D","f")</f>
        <v>42237</v>
      </c>
      <c r="S74" s="133">
        <f>_xll.qlCalendarAdvance(Calendar,R74,$F$1,"mf",,Trigger)</f>
        <v>42331</v>
      </c>
      <c r="T74" s="142">
        <f>_xll.qlDayCounterYearFraction(DayCounter,R74,S74,,,Trigger)</f>
        <v>0.26111111111111113</v>
      </c>
      <c r="U74" s="21">
        <f>_xll.qlInterpolationInterpolate(B3Minterpolation,R74,TRUE)</f>
        <v>-2.9163697510091718E-3</v>
      </c>
      <c r="V74" s="143">
        <f>_xll.qlYieldTSDiscount(Discounting,R74,,AllTriggers)</f>
        <v>1.0013232132175074</v>
      </c>
      <c r="W74" s="143">
        <f>_xll.qlYieldTSDiscount(Discounting,S74,,AllTriggers)</f>
        <v>1.0028295464673862</v>
      </c>
      <c r="X74" s="21">
        <f t="shared" si="7"/>
        <v>-5.7526584362433087E-3</v>
      </c>
      <c r="Y74" s="297">
        <f t="shared" si="8"/>
        <v>-7.6293305728064684E-4</v>
      </c>
      <c r="AD74" s="234"/>
      <c r="AE74" s="234"/>
    </row>
    <row r="75" spans="5:31" ht="11.25" customHeight="1" x14ac:dyDescent="0.2">
      <c r="E75" s="282"/>
      <c r="F75" s="282"/>
      <c r="G75" s="234"/>
      <c r="K75" s="234"/>
      <c r="L75" s="234"/>
      <c r="R75" s="133">
        <f>_xll.qlCalendarAdvance(Calendar,R74,"1D","f")</f>
        <v>42240</v>
      </c>
      <c r="S75" s="133">
        <f>_xll.qlCalendarAdvance(Calendar,R75,$F$1,"mf",,Trigger)</f>
        <v>42332</v>
      </c>
      <c r="T75" s="142">
        <f>_xll.qlDayCounterYearFraction(DayCounter,R75,S75,,,Trigger)</f>
        <v>0.25555555555555554</v>
      </c>
      <c r="U75" s="21">
        <f>_xll.qlInterpolationInterpolate(B3Minterpolation,R75,TRUE)</f>
        <v>-2.9203620970523975E-3</v>
      </c>
      <c r="V75" s="143">
        <f>_xll.qlYieldTSDiscount(Discounting,R75,,AllTriggers)</f>
        <v>1.0013720639923058</v>
      </c>
      <c r="W75" s="143">
        <f>_xll.qlYieldTSDiscount(Discounting,S75,,AllTriggers)</f>
        <v>1.0028450918799316</v>
      </c>
      <c r="X75" s="21">
        <f t="shared" si="7"/>
        <v>-5.7476695210874167E-3</v>
      </c>
      <c r="Y75" s="297">
        <f t="shared" si="8"/>
        <v>-7.4769204633150048E-4</v>
      </c>
      <c r="AD75" s="234"/>
      <c r="AE75" s="234"/>
    </row>
    <row r="76" spans="5:31" ht="11.25" customHeight="1" x14ac:dyDescent="0.2">
      <c r="E76" s="282"/>
      <c r="F76" s="282"/>
      <c r="G76" s="234"/>
      <c r="K76" s="234"/>
      <c r="L76" s="234"/>
      <c r="R76" s="133">
        <f>_xll.qlCalendarAdvance(Calendar,R75,"1D","f")</f>
        <v>42241</v>
      </c>
      <c r="S76" s="133">
        <f>_xll.qlCalendarAdvance(Calendar,R76,$F$1,"mf",,Trigger)</f>
        <v>42333</v>
      </c>
      <c r="T76" s="142">
        <f>_xll.qlDayCounterYearFraction(DayCounter,R76,S76,,,Trigger)</f>
        <v>0.25555555555555554</v>
      </c>
      <c r="U76" s="21">
        <f>_xll.qlInterpolationInterpolate(B3Minterpolation,R76,TRUE)</f>
        <v>-2.9216669916575914E-3</v>
      </c>
      <c r="V76" s="143">
        <f>_xll.qlYieldTSDiscount(Discounting,R76,,AllTriggers)</f>
        <v>1.0013884982467116</v>
      </c>
      <c r="W76" s="143">
        <f>_xll.qlYieldTSDiscount(Discounting,S76,,AllTriggers)</f>
        <v>1.0028606101170183</v>
      </c>
      <c r="X76" s="21">
        <f t="shared" si="7"/>
        <v>-5.744006390581099E-3</v>
      </c>
      <c r="Y76" s="297">
        <f t="shared" si="8"/>
        <v>-7.480255582464941E-4</v>
      </c>
      <c r="AD76" s="234"/>
      <c r="AE76" s="234"/>
    </row>
    <row r="77" spans="5:31" ht="11.25" customHeight="1" x14ac:dyDescent="0.2">
      <c r="E77" s="282"/>
      <c r="F77" s="282"/>
      <c r="G77" s="234"/>
      <c r="K77" s="234"/>
      <c r="L77" s="234"/>
      <c r="R77" s="133">
        <f>_xll.qlCalendarAdvance(Calendar,R76,"1D","f")</f>
        <v>42242</v>
      </c>
      <c r="S77" s="133">
        <f>_xll.qlCalendarAdvance(Calendar,R77,$F$1,"mf",,Trigger)</f>
        <v>42334</v>
      </c>
      <c r="T77" s="142">
        <f>_xll.qlDayCounterYearFraction(DayCounter,R77,S77,,,Trigger)</f>
        <v>0.25555555555555554</v>
      </c>
      <c r="U77" s="21">
        <f>_xll.qlInterpolationInterpolate(B3Minterpolation,R77,TRUE)</f>
        <v>-2.9229560364598573E-3</v>
      </c>
      <c r="V77" s="143">
        <f>_xll.qlYieldTSDiscount(Discounting,R77,,AllTriggers)</f>
        <v>1.0014049972924026</v>
      </c>
      <c r="W77" s="143">
        <f>_xll.qlYieldTSDiscount(Discounting,S77,,AllTriggers)</f>
        <v>1.0028760993625694</v>
      </c>
      <c r="X77" s="21">
        <f t="shared" si="7"/>
        <v>-5.7399776155609844E-3</v>
      </c>
      <c r="Y77" s="297">
        <f t="shared" si="8"/>
        <v>-7.4835494009746636E-4</v>
      </c>
      <c r="AD77" s="234"/>
      <c r="AE77" s="234"/>
    </row>
    <row r="78" spans="5:31" ht="11.25" customHeight="1" x14ac:dyDescent="0.2">
      <c r="E78" s="282"/>
      <c r="F78" s="282"/>
      <c r="G78" s="234"/>
      <c r="K78" s="234"/>
      <c r="L78" s="234"/>
      <c r="R78" s="133">
        <f>_xll.qlCalendarAdvance(Calendar,R77,"1D","f")</f>
        <v>42243</v>
      </c>
      <c r="S78" s="133">
        <f>_xll.qlCalendarAdvance(Calendar,R78,$F$1,"mf",,Trigger)</f>
        <v>42335</v>
      </c>
      <c r="T78" s="142">
        <f>_xll.qlDayCounterYearFraction(DayCounter,R78,S78,,,Trigger)</f>
        <v>0.25555555555555554</v>
      </c>
      <c r="U78" s="21">
        <f>_xll.qlInterpolationInterpolate(B3Minterpolation,R78,TRUE)</f>
        <v>-2.9242274878002032E-3</v>
      </c>
      <c r="V78" s="143">
        <f>_xll.qlYieldTSDiscount(Discounting,R78,,AllTriggers)</f>
        <v>1.001421554804705</v>
      </c>
      <c r="W78" s="143">
        <f>_xll.qlYieldTSDiscount(Discounting,S78,,AllTriggers)</f>
        <v>1.0028915578003981</v>
      </c>
      <c r="X78" s="21">
        <f t="shared" si="7"/>
        <v>-5.7356008140471591E-3</v>
      </c>
      <c r="Y78" s="297">
        <f t="shared" si="8"/>
        <v>-7.486797485876859E-4</v>
      </c>
      <c r="AD78" s="234"/>
      <c r="AE78" s="234"/>
    </row>
    <row r="79" spans="5:31" ht="11.25" customHeight="1" x14ac:dyDescent="0.2">
      <c r="E79" s="282"/>
      <c r="F79" s="282"/>
      <c r="G79" s="234"/>
      <c r="K79" s="234"/>
      <c r="L79" s="234"/>
      <c r="R79" s="133">
        <f>_xll.qlCalendarAdvance(Calendar,R78,"1D","f")</f>
        <v>42244</v>
      </c>
      <c r="S79" s="133">
        <f>_xll.qlCalendarAdvance(Calendar,R79,$F$1,"mf",,Trigger)</f>
        <v>42338</v>
      </c>
      <c r="T79" s="142">
        <f>_xll.qlDayCounterYearFraction(DayCounter,R79,S79,,,Trigger)</f>
        <v>0.26111111111111113</v>
      </c>
      <c r="U79" s="21">
        <f>_xll.qlInterpolationInterpolate(B3Minterpolation,R79,TRUE)</f>
        <v>-2.9254796020196372E-3</v>
      </c>
      <c r="V79" s="143">
        <f>_xll.qlYieldTSDiscount(Discounting,R79,,AllTriggers)</f>
        <v>1.0014381644585375</v>
      </c>
      <c r="W79" s="143">
        <f>_xll.qlYieldTSDiscount(Discounting,S79,,AllTriggers)</f>
        <v>1.0029377301040534</v>
      </c>
      <c r="X79" s="21">
        <f t="shared" si="7"/>
        <v>-5.7261953493461899E-3</v>
      </c>
      <c r="Y79" s="297">
        <f t="shared" si="8"/>
        <v>-7.653118418578127E-4</v>
      </c>
      <c r="AD79" s="234"/>
      <c r="AE79" s="234"/>
    </row>
    <row r="80" spans="5:31" ht="11.25" customHeight="1" x14ac:dyDescent="0.2">
      <c r="E80" s="282"/>
      <c r="F80" s="282"/>
      <c r="G80" s="234"/>
      <c r="K80" s="234"/>
      <c r="L80" s="234"/>
      <c r="R80" s="133">
        <f>_xll.qlCalendarAdvance(Calendar,R79,"1D","f")</f>
        <v>42247</v>
      </c>
      <c r="S80" s="133">
        <f>_xll.qlCalendarAdvance(Calendar,R80,$F$1,"mf",,Trigger)</f>
        <v>42338</v>
      </c>
      <c r="T80" s="142">
        <f>_xll.qlDayCounterYearFraction(DayCounter,R80,S80,,,Trigger)</f>
        <v>0.25277777777777777</v>
      </c>
      <c r="U80" s="21">
        <f>_xll.qlInterpolationInterpolate(B3Minterpolation,R80,TRUE)</f>
        <v>-2.929102485362546E-3</v>
      </c>
      <c r="V80" s="143">
        <f>_xll.qlYieldTSDiscount(Discounting,R80,,AllTriggers)</f>
        <v>1.0014882430122214</v>
      </c>
      <c r="W80" s="143">
        <f>_xll.qlYieldTSDiscount(Discounting,S80,,AllTriggers)</f>
        <v>1.0029377301040534</v>
      </c>
      <c r="X80" s="21">
        <f t="shared" si="7"/>
        <v>-5.7174383582229357E-3</v>
      </c>
      <c r="Y80" s="297">
        <f t="shared" si="8"/>
        <v>-7.4175867491803305E-4</v>
      </c>
      <c r="AD80" s="234"/>
      <c r="AE80" s="234"/>
    </row>
    <row r="81" spans="5:31" ht="11.25" customHeight="1" x14ac:dyDescent="0.2">
      <c r="E81" s="282"/>
      <c r="F81" s="282"/>
      <c r="G81" s="234"/>
      <c r="K81" s="234"/>
      <c r="L81" s="234"/>
      <c r="R81" s="133">
        <f>_xll.qlCalendarAdvance(Calendar,R80,"1D","f")</f>
        <v>42248</v>
      </c>
      <c r="S81" s="133">
        <f>_xll.qlCalendarAdvance(Calendar,R81,$F$1,"mf",,Trigger)</f>
        <v>42339</v>
      </c>
      <c r="T81" s="142">
        <f>_xll.qlDayCounterYearFraction(DayCounter,R81,S81,,,Trigger)</f>
        <v>0.25277777777777777</v>
      </c>
      <c r="U81" s="21">
        <f>_xll.qlInterpolationInterpolate(B3Minterpolation,R81,TRUE)</f>
        <v>-2.9302598145084105E-3</v>
      </c>
      <c r="V81" s="143">
        <f>_xll.qlYieldTSDiscount(Discounting,R81,,AllTriggers)</f>
        <v>1.001504997973099</v>
      </c>
      <c r="W81" s="143">
        <f>_xll.qlYieldTSDiscount(Discounting,S81,,AllTriggers)</f>
        <v>1.0029530471469548</v>
      </c>
      <c r="X81" s="21">
        <f t="shared" si="7"/>
        <v>-5.7116793239545636E-3</v>
      </c>
      <c r="Y81" s="297">
        <f t="shared" si="8"/>
        <v>-7.4205078064806687E-4</v>
      </c>
      <c r="AD81" s="234"/>
      <c r="AE81" s="234"/>
    </row>
    <row r="82" spans="5:31" ht="11.25" customHeight="1" x14ac:dyDescent="0.2">
      <c r="E82" s="282"/>
      <c r="F82" s="282"/>
      <c r="G82" s="234"/>
      <c r="K82" s="234"/>
      <c r="L82" s="234"/>
      <c r="R82" s="133">
        <f>_xll.qlCalendarAdvance(Calendar,R81,"1D","f")</f>
        <v>42249</v>
      </c>
      <c r="S82" s="133">
        <f>_xll.qlCalendarAdvance(Calendar,R82,$F$1,"mf",,Trigger)</f>
        <v>42340</v>
      </c>
      <c r="T82" s="142">
        <f>_xll.qlDayCounterYearFraction(DayCounter,R82,S82,,,Trigger)</f>
        <v>0.25277777777777777</v>
      </c>
      <c r="U82" s="21">
        <f>_xll.qlInterpolationInterpolate(B3Minterpolation,R82,TRUE)</f>
        <v>-2.9313890882384022E-3</v>
      </c>
      <c r="V82" s="143">
        <f>_xll.qlYieldTSDiscount(Discounting,R82,,AllTriggers)</f>
        <v>1.0015217734438806</v>
      </c>
      <c r="W82" s="143">
        <f>_xll.qlYieldTSDiscount(Discounting,S82,,AllTriggers)</f>
        <v>1.0029683242995762</v>
      </c>
      <c r="X82" s="21">
        <f t="shared" si="7"/>
        <v>-5.7056824539109411E-3</v>
      </c>
      <c r="Y82" s="297">
        <f t="shared" si="8"/>
        <v>-7.4233573359844219E-4</v>
      </c>
      <c r="AD82" s="234"/>
      <c r="AE82" s="234"/>
    </row>
    <row r="83" spans="5:31" ht="11.25" customHeight="1" x14ac:dyDescent="0.2">
      <c r="E83" s="282"/>
      <c r="F83" s="282"/>
      <c r="G83" s="234"/>
      <c r="K83" s="234"/>
      <c r="L83" s="234"/>
      <c r="R83" s="133">
        <f>_xll.qlCalendarAdvance(Calendar,R82,"1D","f")</f>
        <v>42250</v>
      </c>
      <c r="S83" s="133">
        <f>_xll.qlCalendarAdvance(Calendar,R83,$F$1,"mf",,Trigger)</f>
        <v>42341</v>
      </c>
      <c r="T83" s="142">
        <f>_xll.qlDayCounterYearFraction(DayCounter,R83,S83,,,Trigger)</f>
        <v>0.25277777777777777</v>
      </c>
      <c r="U83" s="21">
        <f>_xll.qlInterpolationInterpolate(B3Minterpolation,R83,TRUE)</f>
        <v>-2.9324885628935291E-3</v>
      </c>
      <c r="V83" s="143">
        <f>_xll.qlYieldTSDiscount(Discounting,R83,,AllTriggers)</f>
        <v>1.0015385630969804</v>
      </c>
      <c r="W83" s="143">
        <f>_xll.qlYieldTSDiscount(Discounting,S83,,AllTriggers)</f>
        <v>1.0029835597450858</v>
      </c>
      <c r="X83" s="21">
        <f t="shared" si="7"/>
        <v>-5.6994655602271328E-3</v>
      </c>
      <c r="Y83" s="297">
        <f t="shared" si="8"/>
        <v>-7.4261309537202651E-4</v>
      </c>
      <c r="AD83" s="234"/>
      <c r="AE83" s="234"/>
    </row>
    <row r="84" spans="5:31" ht="11.25" customHeight="1" x14ac:dyDescent="0.2">
      <c r="E84" s="282"/>
      <c r="F84" s="282"/>
      <c r="G84" s="234"/>
      <c r="K84" s="234"/>
      <c r="L84" s="234"/>
      <c r="R84" s="133">
        <f>_xll.qlCalendarAdvance(Calendar,R83,"1D","f")</f>
        <v>42251</v>
      </c>
      <c r="S84" s="133">
        <f>_xll.qlCalendarAdvance(Calendar,R84,$F$1,"mf",,Trigger)</f>
        <v>42342</v>
      </c>
      <c r="T84" s="142">
        <f>_xll.qlDayCounterYearFraction(DayCounter,R84,S84,,,Trigger)</f>
        <v>0.25277777777777777</v>
      </c>
      <c r="U84" s="21">
        <f>_xll.qlInterpolationInterpolate(B3Minterpolation,R84,TRUE)</f>
        <v>-2.9335564948147989E-3</v>
      </c>
      <c r="V84" s="143">
        <f>_xll.qlYieldTSDiscount(Discounting,R84,,AllTriggers)</f>
        <v>1.0015553606043894</v>
      </c>
      <c r="W84" s="143">
        <f>_xll.qlYieldTSDiscount(Discounting,S84,,AllTriggers)</f>
        <v>1.0029987516665457</v>
      </c>
      <c r="X84" s="21">
        <f t="shared" si="7"/>
        <v>-5.6930464551062793E-3</v>
      </c>
      <c r="Y84" s="297">
        <f t="shared" si="8"/>
        <v>-7.4288242758114437E-4</v>
      </c>
      <c r="AD84" s="234"/>
      <c r="AE84" s="234"/>
    </row>
    <row r="85" spans="5:31" ht="11.25" customHeight="1" x14ac:dyDescent="0.2">
      <c r="E85" s="282"/>
      <c r="F85" s="282"/>
      <c r="G85" s="234"/>
      <c r="K85" s="234"/>
      <c r="L85" s="234"/>
      <c r="R85" s="133">
        <f>_xll.qlCalendarAdvance(Calendar,R84,"1D","f")</f>
        <v>42254</v>
      </c>
      <c r="S85" s="133">
        <f>_xll.qlCalendarAdvance(Calendar,R85,$F$1,"mf",,Trigger)</f>
        <v>42345</v>
      </c>
      <c r="T85" s="142">
        <f>_xll.qlDayCounterYearFraction(DayCounter,R85,S85,,,Trigger)</f>
        <v>0.25277777777777777</v>
      </c>
      <c r="U85" s="21">
        <f>_xll.qlInterpolationInterpolate(B3Minterpolation,R85,TRUE)</f>
        <v>-2.936553597585545E-3</v>
      </c>
      <c r="V85" s="143">
        <f>_xll.qlYieldTSDiscount(Discounting,R85,,AllTriggers)</f>
        <v>1.0016057369660172</v>
      </c>
      <c r="W85" s="143">
        <f>_xll.qlYieldTSDiscount(Discounting,S85,,AllTriggers)</f>
        <v>1.0030440481156935</v>
      </c>
      <c r="X85" s="21">
        <f t="shared" si="7"/>
        <v>-5.672753994479706E-3</v>
      </c>
      <c r="Y85" s="297">
        <f t="shared" si="8"/>
        <v>-7.4363786309698191E-4</v>
      </c>
      <c r="AD85" s="234"/>
      <c r="AE85" s="234"/>
    </row>
    <row r="86" spans="5:31" ht="11.25" customHeight="1" x14ac:dyDescent="0.2">
      <c r="E86" s="282"/>
      <c r="F86" s="282"/>
      <c r="G86" s="234"/>
      <c r="K86" s="234"/>
      <c r="L86" s="234"/>
      <c r="R86" s="133">
        <f>_xll.qlCalendarAdvance(Calendar,R85,"1D","f")</f>
        <v>42255</v>
      </c>
      <c r="S86" s="133">
        <f>_xll.qlCalendarAdvance(Calendar,R86,$F$1,"mf",,Trigger)</f>
        <v>42346</v>
      </c>
      <c r="T86" s="142">
        <f>_xll.qlDayCounterYearFraction(DayCounter,R86,S86,,,Trigger)</f>
        <v>0.25277777777777777</v>
      </c>
      <c r="U86" s="21">
        <f>_xll.qlInterpolationInterpolate(B3Minterpolation,R86,TRUE)</f>
        <v>-2.9374779219814651E-3</v>
      </c>
      <c r="V86" s="143">
        <f>_xll.qlYieldTSDiscount(Discounting,R86,,AllTriggers)</f>
        <v>1.0016225026020864</v>
      </c>
      <c r="W86" s="143">
        <f>_xll.qlYieldTSDiscount(Discounting,S86,,AllTriggers)</f>
        <v>1.0030590477695049</v>
      </c>
      <c r="X86" s="21">
        <f t="shared" si="7"/>
        <v>-5.6657041674542576E-3</v>
      </c>
      <c r="Y86" s="297">
        <f t="shared" si="8"/>
        <v>-7.4387069337164243E-4</v>
      </c>
      <c r="AD86" s="234"/>
      <c r="AE86" s="234"/>
    </row>
    <row r="87" spans="5:31" ht="11.25" customHeight="1" x14ac:dyDescent="0.2">
      <c r="E87" s="282"/>
      <c r="F87" s="282"/>
      <c r="G87" s="234"/>
      <c r="K87" s="234"/>
      <c r="L87" s="234"/>
      <c r="R87" s="133">
        <f>_xll.qlCalendarAdvance(Calendar,R86,"1D","f")</f>
        <v>42256</v>
      </c>
      <c r="S87" s="133">
        <f>_xll.qlCalendarAdvance(Calendar,R87,$F$1,"mf",,Trigger)</f>
        <v>42347</v>
      </c>
      <c r="T87" s="142">
        <f>_xll.qlDayCounterYearFraction(DayCounter,R87,S87,,,Trigger)</f>
        <v>0.25277777777777777</v>
      </c>
      <c r="U87" s="21">
        <f>_xll.qlInterpolationInterpolate(B3Minterpolation,R87,TRUE)</f>
        <v>-2.9383619853485679E-3</v>
      </c>
      <c r="V87" s="143">
        <f>_xll.qlYieldTSDiscount(Discounting,R87,,AllTriggers)</f>
        <v>1.0016392444460565</v>
      </c>
      <c r="W87" s="143">
        <f>_xll.qlYieldTSDiscount(Discounting,S87,,AllTriggers)</f>
        <v>1.0030739948130301</v>
      </c>
      <c r="X87" s="21">
        <f t="shared" si="7"/>
        <v>-5.658541191426115E-3</v>
      </c>
      <c r="Y87" s="297">
        <f t="shared" si="8"/>
        <v>-7.4409330229102905E-4</v>
      </c>
      <c r="AD87" s="234"/>
      <c r="AE87" s="234"/>
    </row>
    <row r="88" spans="5:31" ht="11.25" customHeight="1" x14ac:dyDescent="0.2">
      <c r="E88" s="282"/>
      <c r="F88" s="282"/>
      <c r="G88" s="234"/>
      <c r="K88" s="234"/>
      <c r="L88" s="234"/>
      <c r="R88" s="133">
        <f>_xll.qlCalendarAdvance(Calendar,R87,"1D","f")</f>
        <v>42257</v>
      </c>
      <c r="S88" s="133">
        <f>_xll.qlCalendarAdvance(Calendar,R88,$F$1,"mf",,Trigger)</f>
        <v>42348</v>
      </c>
      <c r="T88" s="142">
        <f>_xll.qlDayCounterYearFraction(DayCounter,R88,S88,,,Trigger)</f>
        <v>0.25277777777777777</v>
      </c>
      <c r="U88" s="21">
        <f>_xll.qlInterpolationInterpolate(B3Minterpolation,R88,TRUE)</f>
        <v>-2.9392040440278603E-3</v>
      </c>
      <c r="V88" s="143">
        <f>_xll.qlYieldTSDiscount(Discounting,R88,,AllTriggers)</f>
        <v>1.0016559561673763</v>
      </c>
      <c r="W88" s="143">
        <f>_xll.qlYieldTSDiscount(Discounting,S88,,AllTriggers)</f>
        <v>1.0030888874287172</v>
      </c>
      <c r="X88" s="21">
        <f t="shared" si="7"/>
        <v>-5.6512828792119937E-3</v>
      </c>
      <c r="Y88" s="297">
        <f t="shared" si="8"/>
        <v>-7.4430525152477433E-4</v>
      </c>
      <c r="AD88" s="234"/>
      <c r="AE88" s="234"/>
    </row>
    <row r="89" spans="5:31" ht="11.25" customHeight="1" x14ac:dyDescent="0.2">
      <c r="E89" s="282"/>
      <c r="F89" s="282"/>
      <c r="G89" s="234"/>
      <c r="K89" s="234"/>
      <c r="L89" s="234"/>
      <c r="R89" s="133">
        <f>_xll.qlCalendarAdvance(Calendar,R88,"1D","f")</f>
        <v>42258</v>
      </c>
      <c r="S89" s="133">
        <f>_xll.qlCalendarAdvance(Calendar,R89,$F$1,"mf",,Trigger)</f>
        <v>42349</v>
      </c>
      <c r="T89" s="142">
        <f>_xll.qlDayCounterYearFraction(DayCounter,R89,S89,,,Trigger)</f>
        <v>0.25277777777777777</v>
      </c>
      <c r="U89" s="21">
        <f>_xll.qlInterpolationInterpolate(B3Minterpolation,R89,TRUE)</f>
        <v>-2.9400023543603511E-3</v>
      </c>
      <c r="V89" s="143">
        <f>_xll.qlYieldTSDiscount(Discounting,R89,,AllTriggers)</f>
        <v>1.001672631435075</v>
      </c>
      <c r="W89" s="143">
        <f>_xll.qlYieldTSDiscount(Discounting,S89,,AllTriggers)</f>
        <v>1.0031037237989158</v>
      </c>
      <c r="X89" s="21">
        <f t="shared" si="7"/>
        <v>-5.6439470437533446E-3</v>
      </c>
      <c r="Y89" s="297">
        <f t="shared" si="8"/>
        <v>-7.4450610275113716E-4</v>
      </c>
      <c r="AD89" s="234"/>
      <c r="AE89" s="234"/>
    </row>
    <row r="90" spans="5:31" ht="11.25" customHeight="1" x14ac:dyDescent="0.2">
      <c r="E90" s="282"/>
      <c r="F90" s="282"/>
      <c r="G90" s="234"/>
      <c r="K90" s="234"/>
      <c r="L90" s="234"/>
      <c r="R90" s="133">
        <f>_xll.qlCalendarAdvance(Calendar,R89,"1D","f")</f>
        <v>42261</v>
      </c>
      <c r="S90" s="133">
        <f>_xll.qlCalendarAdvance(Calendar,R90,$F$1,"mf",,Trigger)</f>
        <v>42352</v>
      </c>
      <c r="T90" s="142">
        <f>_xll.qlDayCounterYearFraction(DayCounter,R90,S90,,,Trigger)</f>
        <v>0.25277777777777777</v>
      </c>
      <c r="U90" s="21">
        <f>_xll.qlInterpolationInterpolate(B3Minterpolation,R90,TRUE)</f>
        <v>-2.9421173586870889E-3</v>
      </c>
      <c r="V90" s="143">
        <f>_xll.qlYieldTSDiscount(Discounting,R90,,AllTriggers)</f>
        <v>1.001722375200482</v>
      </c>
      <c r="W90" s="143">
        <f>_xll.qlYieldTSDiscount(Discounting,S90,,AllTriggers)</f>
        <v>1.0031478772586095</v>
      </c>
      <c r="X90" s="21">
        <f t="shared" si="7"/>
        <v>-5.6216525292309182E-3</v>
      </c>
      <c r="Y90" s="297">
        <f t="shared" si="8"/>
        <v>-7.4503768529115156E-4</v>
      </c>
      <c r="AD90" s="234"/>
      <c r="AE90" s="234"/>
    </row>
    <row r="91" spans="5:31" ht="11.25" customHeight="1" x14ac:dyDescent="0.2">
      <c r="E91" s="282"/>
      <c r="F91" s="282"/>
      <c r="G91" s="234"/>
      <c r="K91" s="234"/>
      <c r="L91" s="234"/>
      <c r="R91" s="133">
        <f>_xll.qlCalendarAdvance(Calendar,R90,"1D","f")</f>
        <v>42262</v>
      </c>
      <c r="S91" s="133">
        <f>_xll.qlCalendarAdvance(Calendar,R91,$F$1,"mf",,Trigger)</f>
        <v>42353</v>
      </c>
      <c r="T91" s="142">
        <f>_xll.qlDayCounterYearFraction(DayCounter,R91,S91,,,Trigger)</f>
        <v>0.25277777777777777</v>
      </c>
      <c r="U91" s="21">
        <f>_xll.qlInterpolationInterpolate(B3Minterpolation,R91,TRUE)</f>
        <v>-2.9427232390424499E-3</v>
      </c>
      <c r="V91" s="143">
        <f>_xll.qlYieldTSDiscount(Discounting,R91,,AllTriggers)</f>
        <v>1.0017388427944862</v>
      </c>
      <c r="W91" s="143">
        <f>_xll.qlYieldTSDiscount(Discounting,S91,,AllTriggers)</f>
        <v>1.0031624717663767</v>
      </c>
      <c r="X91" s="21">
        <f t="shared" si="7"/>
        <v>-5.6141840912169597E-3</v>
      </c>
      <c r="Y91" s="297">
        <f t="shared" si="8"/>
        <v>-7.4518976130992726E-4</v>
      </c>
      <c r="AD91" s="234"/>
      <c r="AE91" s="234"/>
    </row>
    <row r="92" spans="5:31" ht="11.25" customHeight="1" x14ac:dyDescent="0.2">
      <c r="E92" s="282"/>
      <c r="F92" s="282"/>
      <c r="G92" s="234"/>
      <c r="K92" s="234"/>
      <c r="L92" s="234"/>
      <c r="R92" s="133">
        <f>_xll.qlCalendarAdvance(Calendar,R91,"1D","f")</f>
        <v>42263</v>
      </c>
      <c r="S92" s="133">
        <f>_xll.qlCalendarAdvance(Calendar,R92,$F$1,"mf",,Trigger)</f>
        <v>42354</v>
      </c>
      <c r="T92" s="142">
        <f>_xll.qlDayCounterYearFraction(DayCounter,R92,S92,,,Trigger)</f>
        <v>0.25277777777777777</v>
      </c>
      <c r="U92" s="21">
        <f>_xll.qlInterpolationInterpolate(B3Minterpolation,R92,TRUE)</f>
        <v>-2.9432766527560479E-3</v>
      </c>
      <c r="V92" s="143">
        <f>_xll.qlYieldTSDiscount(Discounting,R92,,AllTriggers)</f>
        <v>1.0017552510268983</v>
      </c>
      <c r="W92" s="143">
        <f>_xll.qlYieldTSDiscount(Discounting,S92,,AllTriggers)</f>
        <v>1.0031770087269498</v>
      </c>
      <c r="X92" s="21">
        <f t="shared" si="7"/>
        <v>-5.6067233472440097E-3</v>
      </c>
      <c r="Y92" s="297">
        <f t="shared" si="8"/>
        <v>-7.4532854710223056E-4</v>
      </c>
      <c r="AD92" s="234"/>
      <c r="AE92" s="234"/>
    </row>
    <row r="93" spans="5:31" ht="11.25" customHeight="1" x14ac:dyDescent="0.2">
      <c r="E93" s="282"/>
      <c r="F93" s="282"/>
      <c r="G93" s="234"/>
      <c r="K93" s="234"/>
      <c r="L93" s="234"/>
      <c r="R93" s="133">
        <f>_xll.qlCalendarAdvance(Calendar,R92,"1D","f")</f>
        <v>42264</v>
      </c>
      <c r="S93" s="133">
        <f>_xll.qlCalendarAdvance(Calendar,R93,$F$1,"mf",,Trigger)</f>
        <v>42355</v>
      </c>
      <c r="T93" s="142">
        <f>_xll.qlDayCounterYearFraction(DayCounter,R93,S93,,,Trigger)</f>
        <v>0.25277777777777777</v>
      </c>
      <c r="U93" s="21">
        <f>_xll.qlInterpolationInterpolate(B3Minterpolation,R93,TRUE)</f>
        <v>-2.9437992878457685E-3</v>
      </c>
      <c r="V93" s="143">
        <f>_xll.qlYieldTSDiscount(Discounting,R93,,AllTriggers)</f>
        <v>1.0017716023179042</v>
      </c>
      <c r="W93" s="143">
        <f>_xll.qlYieldTSDiscount(Discounting,S93,,AllTriggers)</f>
        <v>1.0031914941105156</v>
      </c>
      <c r="X93" s="21">
        <f t="shared" si="7"/>
        <v>-5.5992842616525221E-3</v>
      </c>
      <c r="Y93" s="297">
        <f t="shared" si="8"/>
        <v>-7.4545953948847382E-4</v>
      </c>
      <c r="AD93" s="234"/>
      <c r="AE93" s="234"/>
    </row>
    <row r="94" spans="5:31" ht="11.25" customHeight="1" x14ac:dyDescent="0.2">
      <c r="E94" s="282"/>
      <c r="F94" s="282"/>
      <c r="G94" s="234"/>
      <c r="K94" s="234"/>
      <c r="L94" s="234"/>
      <c r="R94" s="133">
        <f>_xll.qlCalendarAdvance(Calendar,R93,"1D","f")</f>
        <v>42265</v>
      </c>
      <c r="S94" s="133">
        <f>_xll.qlCalendarAdvance(Calendar,R94,$F$1,"mf",,Trigger)</f>
        <v>42356</v>
      </c>
      <c r="T94" s="142">
        <f>_xll.qlDayCounterYearFraction(DayCounter,R94,S94,,,Trigger)</f>
        <v>0.25277777777777777</v>
      </c>
      <c r="U94" s="21">
        <f>_xll.qlInterpolationInterpolate(B3Minterpolation,R94,TRUE)</f>
        <v>-2.9443139701714146E-3</v>
      </c>
      <c r="V94" s="143">
        <f>_xll.qlYieldTSDiscount(Discounting,R94,,AllTriggers)</f>
        <v>1.0017878990878584</v>
      </c>
      <c r="W94" s="143">
        <f>_xll.qlYieldTSDiscount(Discounting,S94,,AllTriggers)</f>
        <v>1.0032059338876136</v>
      </c>
      <c r="X94" s="21">
        <f t="shared" si="7"/>
        <v>-5.5918807988830886E-3</v>
      </c>
      <c r="Y94" s="297">
        <f t="shared" si="8"/>
        <v>-7.4558852349512609E-4</v>
      </c>
      <c r="AD94" s="234"/>
      <c r="AE94" s="234"/>
    </row>
    <row r="95" spans="5:31" ht="11.25" customHeight="1" x14ac:dyDescent="0.2">
      <c r="E95" s="282"/>
      <c r="F95" s="282"/>
      <c r="G95" s="234"/>
      <c r="K95" s="234"/>
      <c r="L95" s="234"/>
      <c r="R95" s="133">
        <f>_xll.qlCalendarAdvance(Calendar,R94,"1D","f")</f>
        <v>42268</v>
      </c>
      <c r="S95" s="133">
        <f>_xll.qlCalendarAdvance(Calendar,R95,$F$1,"mf",,Trigger)</f>
        <v>42359</v>
      </c>
      <c r="T95" s="142">
        <f>_xll.qlDayCounterYearFraction(DayCounter,R95,S95,,,Trigger)</f>
        <v>0.25277777777777777</v>
      </c>
      <c r="U95" s="21">
        <f>_xll.qlInterpolationInterpolate(B3Minterpolation,R95,TRUE)</f>
        <v>-2.9458099316027522E-3</v>
      </c>
      <c r="V95" s="143">
        <f>_xll.qlYieldTSDiscount(Discounting,R95,,AllTriggers)</f>
        <v>1.0018364864774503</v>
      </c>
      <c r="W95" s="143">
        <f>_xll.qlYieldTSDiscount(Discounting,S95,,AllTriggers)</f>
        <v>1.0032490392907472</v>
      </c>
      <c r="X95" s="21">
        <f t="shared" si="7"/>
        <v>-5.5700237934805845E-3</v>
      </c>
      <c r="Y95" s="297">
        <f t="shared" si="8"/>
        <v>-7.459633582904162E-4</v>
      </c>
      <c r="AD95" s="234"/>
      <c r="AE95" s="234"/>
    </row>
    <row r="96" spans="5:31" ht="11.25" customHeight="1" x14ac:dyDescent="0.2">
      <c r="E96" s="282"/>
      <c r="F96" s="282"/>
      <c r="G96" s="234"/>
      <c r="K96" s="234"/>
      <c r="L96" s="234"/>
      <c r="R96" s="133">
        <f>_xll.qlCalendarAdvance(Calendar,R95,"1D","f")</f>
        <v>42269</v>
      </c>
      <c r="S96" s="133">
        <f>_xll.qlCalendarAdvance(Calendar,R96,$F$1,"mf",,Trigger)</f>
        <v>42360</v>
      </c>
      <c r="T96" s="142">
        <f>_xll.qlDayCounterYearFraction(DayCounter,R96,S96,,,Trigger)</f>
        <v>0.25277777777777777</v>
      </c>
      <c r="U96" s="21">
        <f>_xll.qlInterpolationInterpolate(B3Minterpolation,R96,TRUE)</f>
        <v>-2.9462924339109463E-3</v>
      </c>
      <c r="V96" s="143">
        <f>_xll.qlYieldTSDiscount(Discounting,R96,,AllTriggers)</f>
        <v>1.0018525893700598</v>
      </c>
      <c r="W96" s="143">
        <f>_xll.qlYieldTSDiscount(Discounting,S96,,AllTriggers)</f>
        <v>1.003263356354352</v>
      </c>
      <c r="X96" s="21">
        <f t="shared" si="7"/>
        <v>-5.5629024684766097E-3</v>
      </c>
      <c r="Y96" s="297">
        <f t="shared" si="8"/>
        <v>-7.4608424183951667E-4</v>
      </c>
      <c r="AD96" s="234"/>
      <c r="AE96" s="234"/>
    </row>
    <row r="97" spans="5:31" ht="11.25" customHeight="1" x14ac:dyDescent="0.2">
      <c r="E97" s="282"/>
      <c r="F97" s="282"/>
      <c r="G97" s="234"/>
      <c r="K97" s="234"/>
      <c r="L97" s="234"/>
      <c r="R97" s="133">
        <f>_xll.qlCalendarAdvance(Calendar,R96,"1D","f")</f>
        <v>42270</v>
      </c>
      <c r="S97" s="133">
        <f>_xll.qlCalendarAdvance(Calendar,R97,$F$1,"mf",,Trigger)</f>
        <v>42361</v>
      </c>
      <c r="T97" s="142">
        <f>_xll.qlDayCounterYearFraction(DayCounter,R97,S97,,,Trigger)</f>
        <v>0.25277777777777777</v>
      </c>
      <c r="U97" s="21">
        <f>_xll.qlInterpolationInterpolate(B3Minterpolation,R97,TRUE)</f>
        <v>-2.9467667989744894E-3</v>
      </c>
      <c r="V97" s="143">
        <f>_xll.qlYieldTSDiscount(Discounting,R97,,AllTriggers)</f>
        <v>1.0018686498458675</v>
      </c>
      <c r="W97" s="143">
        <f>_xll.qlYieldTSDiscount(Discounting,S97,,AllTriggers)</f>
        <v>1.003277657669404</v>
      </c>
      <c r="X97" s="21">
        <f t="shared" si="7"/>
        <v>-5.5558865900278585E-3</v>
      </c>
      <c r="Y97" s="297">
        <f t="shared" si="8"/>
        <v>-7.4620308354780981E-4</v>
      </c>
      <c r="AD97" s="234"/>
      <c r="AE97" s="234"/>
    </row>
    <row r="98" spans="5:31" ht="11.25" customHeight="1" x14ac:dyDescent="0.2">
      <c r="E98" s="282"/>
      <c r="F98" s="282"/>
      <c r="G98" s="234"/>
      <c r="K98" s="234"/>
      <c r="L98" s="234"/>
      <c r="R98" s="133">
        <f>_xll.qlCalendarAdvance(Calendar,R97,"1D","f")</f>
        <v>42271</v>
      </c>
      <c r="S98" s="133">
        <f>_xll.qlCalendarAdvance(Calendar,R98,$F$1,"mf",,Trigger)</f>
        <v>42362</v>
      </c>
      <c r="T98" s="142">
        <f>_xll.qlDayCounterYearFraction(DayCounter,R98,S98,,,Trigger)</f>
        <v>0.25277777777777777</v>
      </c>
      <c r="U98" s="21">
        <f>_xll.qlInterpolationInterpolate(B3Minterpolation,R98,TRUE)</f>
        <v>-2.9472329898972654E-3</v>
      </c>
      <c r="V98" s="143">
        <f>_xll.qlYieldTSDiscount(Discounting,R98,,AllTriggers)</f>
        <v>1.0018846703262108</v>
      </c>
      <c r="W98" s="143">
        <f>_xll.qlYieldTSDiscount(Discounting,S98,,AllTriggers)</f>
        <v>1.0032919492085159</v>
      </c>
      <c r="X98" s="21">
        <f t="shared" si="7"/>
        <v>-5.5489901231678563E-3</v>
      </c>
      <c r="Y98" s="297">
        <f t="shared" si="8"/>
        <v>-7.4631987672714624E-4</v>
      </c>
      <c r="AD98" s="234"/>
      <c r="AE98" s="234"/>
    </row>
    <row r="99" spans="5:31" ht="11.25" customHeight="1" x14ac:dyDescent="0.2">
      <c r="E99" s="282"/>
      <c r="F99" s="282"/>
      <c r="G99" s="234"/>
      <c r="K99" s="234"/>
      <c r="L99" s="234"/>
      <c r="R99" s="133">
        <f>_xll.qlCalendarAdvance(Calendar,R98,"1D","f")</f>
        <v>42272</v>
      </c>
      <c r="S99" s="133">
        <f>_xll.qlCalendarAdvance(Calendar,R99,$F$1,"mf",,Trigger)</f>
        <v>42366</v>
      </c>
      <c r="T99" s="142">
        <f>_xll.qlDayCounterYearFraction(DayCounter,R99,S99,,,Trigger)</f>
        <v>0.26111111111111113</v>
      </c>
      <c r="U99" s="21">
        <f>_xll.qlInterpolationInterpolate(B3Minterpolation,R99,TRUE)</f>
        <v>-2.9476909697831594E-3</v>
      </c>
      <c r="V99" s="143">
        <f>_xll.qlYieldTSDiscount(Discounting,R99,,AllTriggers)</f>
        <v>1.0019006532325867</v>
      </c>
      <c r="W99" s="143">
        <f>_xll.qlYieldTSDiscount(Discounting,S99,,AllTriggers)</f>
        <v>1.003349137069748</v>
      </c>
      <c r="X99" s="21">
        <f t="shared" si="7"/>
        <v>-5.5288679715998759E-3</v>
      </c>
      <c r="Y99" s="297">
        <f t="shared" si="8"/>
        <v>-7.7108482049163102E-4</v>
      </c>
      <c r="AD99" s="234"/>
      <c r="AE99" s="234"/>
    </row>
    <row r="100" spans="5:31" ht="11.25" customHeight="1" x14ac:dyDescent="0.2">
      <c r="E100" s="282"/>
      <c r="F100" s="282"/>
      <c r="G100" s="234"/>
      <c r="K100" s="234"/>
      <c r="L100" s="234"/>
      <c r="R100" s="133">
        <f>_xll.qlCalendarAdvance(Calendar,R99,"1D","f")</f>
        <v>42275</v>
      </c>
      <c r="S100" s="133">
        <f>_xll.qlCalendarAdvance(Calendar,R100,$F$1,"mf",,Trigger)</f>
        <v>42366</v>
      </c>
      <c r="T100" s="142">
        <f>_xll.qlDayCounterYearFraction(DayCounter,R100,S100,,,Trigger)</f>
        <v>0.25277777777777777</v>
      </c>
      <c r="U100" s="21">
        <f>_xll.qlInterpolationInterpolate(B3Minterpolation,R100,TRUE)</f>
        <v>-2.9490152742583944E-3</v>
      </c>
      <c r="V100" s="143">
        <f>_xll.qlYieldTSDiscount(Discounting,R100,,AllTriggers)</f>
        <v>1.0019484007252646</v>
      </c>
      <c r="W100" s="143">
        <f>_xll.qlYieldTSDiscount(Discounting,S100,,AllTriggers)</f>
        <v>1.003349137069748</v>
      </c>
      <c r="X100" s="21">
        <f t="shared" si="7"/>
        <v>-5.5228776752509409E-3</v>
      </c>
      <c r="Y100" s="297">
        <f t="shared" si="8"/>
        <v>-7.4676643044948861E-4</v>
      </c>
      <c r="AD100" s="234"/>
      <c r="AE100" s="234"/>
    </row>
    <row r="101" spans="5:31" ht="11.25" customHeight="1" x14ac:dyDescent="0.2">
      <c r="E101" s="282"/>
      <c r="F101" s="282"/>
      <c r="G101" s="234"/>
      <c r="K101" s="234"/>
      <c r="L101" s="234"/>
      <c r="R101" s="133">
        <f>_xll.qlCalendarAdvance(Calendar,R100,"1D","f")</f>
        <v>42276</v>
      </c>
      <c r="S101" s="133">
        <f>_xll.qlCalendarAdvance(Calendar,R101,$F$1,"mf",,Trigger)</f>
        <v>42367</v>
      </c>
      <c r="T101" s="142">
        <f>_xll.qlDayCounterYearFraction(DayCounter,R101,S101,,,Trigger)</f>
        <v>0.25277777777777777</v>
      </c>
      <c r="U101" s="21">
        <f>_xll.qlInterpolationInterpolate(B3Minterpolation,R101,TRUE)</f>
        <v>-2.9494400410356057E-3</v>
      </c>
      <c r="V101" s="143">
        <f>_xll.qlYieldTSDiscount(Discounting,R101,,AllTriggers)</f>
        <v>1.0019642575539129</v>
      </c>
      <c r="W101" s="143">
        <f>_xll.qlYieldTSDiscount(Discounting,S101,,AllTriggers)</f>
        <v>1.0033634693302775</v>
      </c>
      <c r="X101" s="21">
        <f t="shared" si="7"/>
        <v>-5.5167877447315095E-3</v>
      </c>
      <c r="Y101" s="297">
        <f t="shared" si="8"/>
        <v>-7.4687288071491006E-4</v>
      </c>
      <c r="AD101" s="234"/>
      <c r="AE101" s="234"/>
    </row>
    <row r="102" spans="5:31" ht="11.25" customHeight="1" x14ac:dyDescent="0.2">
      <c r="E102" s="282"/>
      <c r="F102" s="282"/>
      <c r="G102" s="234"/>
      <c r="K102" s="234"/>
      <c r="L102" s="234"/>
      <c r="R102" s="133">
        <f>_xll.qlCalendarAdvance(Calendar,R101,"1D","f")</f>
        <v>42277</v>
      </c>
      <c r="S102" s="133">
        <f>_xll.qlCalendarAdvance(Calendar,R102,$F$1,"mf",,Trigger)</f>
        <v>42368</v>
      </c>
      <c r="T102" s="142">
        <f>_xll.qlDayCounterYearFraction(DayCounter,R102,S102,,,Trigger)</f>
        <v>0.25277777777777777</v>
      </c>
      <c r="U102" s="21">
        <f>_xll.qlInterpolationInterpolate(B3Minterpolation,R102,TRUE)</f>
        <v>-2.9498564122953583E-3</v>
      </c>
      <c r="V102" s="143">
        <f>_xll.qlYieldTSDiscount(Discounting,R102,,AllTriggers)</f>
        <v>1.0019800889184498</v>
      </c>
      <c r="W102" s="143">
        <f>_xll.qlYieldTSDiscount(Discounting,S102,,AllTriggers)</f>
        <v>1.0033778276577006</v>
      </c>
      <c r="X102" s="21">
        <f t="shared" si="7"/>
        <v>-5.5109010176652637E-3</v>
      </c>
      <c r="Y102" s="297">
        <f t="shared" si="8"/>
        <v>-7.4697724235145738E-4</v>
      </c>
      <c r="AD102" s="234"/>
      <c r="AE102" s="234"/>
    </row>
    <row r="103" spans="5:31" ht="11.25" customHeight="1" x14ac:dyDescent="0.2">
      <c r="E103" s="282"/>
      <c r="F103" s="282"/>
      <c r="G103" s="234"/>
      <c r="K103" s="234"/>
      <c r="L103" s="234"/>
      <c r="R103" s="133">
        <f>_xll.qlCalendarAdvance(Calendar,R102,"1D","f")</f>
        <v>42278</v>
      </c>
      <c r="S103" s="133">
        <f>_xll.qlCalendarAdvance(Calendar,R103,$F$1,"mf",,Trigger)</f>
        <v>42373</v>
      </c>
      <c r="T103" s="142">
        <f>_xll.qlDayCounterYearFraction(DayCounter,R103,S103,,,Trigger)</f>
        <v>0.2638888888888889</v>
      </c>
      <c r="U103" s="21">
        <f>_xll.qlInterpolationInterpolate(B3Minterpolation,R103,TRUE)</f>
        <v>-2.9502643511415357E-3</v>
      </c>
      <c r="V103" s="143">
        <f>_xll.qlYieldTSDiscount(Discounting,R103,,AllTriggers)</f>
        <v>1.0019958972413145</v>
      </c>
      <c r="W103" s="143">
        <f>_xll.qlYieldTSDiscount(Discounting,S103,,AllTriggers)</f>
        <v>1.003450219435442</v>
      </c>
      <c r="X103" s="21">
        <f t="shared" si="7"/>
        <v>-5.4921665033964675E-3</v>
      </c>
      <c r="Y103" s="297">
        <f t="shared" si="8"/>
        <v>-7.7997607935205286E-4</v>
      </c>
      <c r="AD103" s="234"/>
      <c r="AE103" s="234"/>
    </row>
    <row r="104" spans="5:31" ht="11.25" customHeight="1" x14ac:dyDescent="0.2">
      <c r="E104" s="282"/>
      <c r="F104" s="282"/>
      <c r="G104" s="234"/>
      <c r="K104" s="234"/>
      <c r="L104" s="234"/>
      <c r="R104" s="133">
        <f>_xll.qlCalendarAdvance(Calendar,R103,"1D","f")</f>
        <v>42279</v>
      </c>
      <c r="S104" s="133">
        <f>_xll.qlCalendarAdvance(Calendar,R104,$F$1,"mf",,Trigger)</f>
        <v>42373</v>
      </c>
      <c r="T104" s="142">
        <f>_xll.qlDayCounterYearFraction(DayCounter,R104,S104,,,Trigger)</f>
        <v>0.26111111111111113</v>
      </c>
      <c r="U104" s="21">
        <f>_xll.qlInterpolationInterpolate(B3Minterpolation,R104,TRUE)</f>
        <v>-2.9506638206780239E-3</v>
      </c>
      <c r="V104" s="143">
        <f>_xll.qlYieldTSDiscount(Discounting,R104,,AllTriggers)</f>
        <v>1.0020116849451017</v>
      </c>
      <c r="W104" s="143">
        <f>_xll.qlYieldTSDiscount(Discounting,S104,,AllTriggers)</f>
        <v>1.003450219435442</v>
      </c>
      <c r="X104" s="21">
        <f t="shared" si="7"/>
        <v>-5.4903381554239974E-3</v>
      </c>
      <c r="Y104" s="297">
        <f t="shared" si="8"/>
        <v>-7.7185500756132158E-4</v>
      </c>
      <c r="AD104" s="234"/>
      <c r="AE104" s="234"/>
    </row>
    <row r="105" spans="5:31" ht="11.25" customHeight="1" x14ac:dyDescent="0.2">
      <c r="E105" s="282"/>
      <c r="F105" s="282"/>
      <c r="G105" s="234"/>
      <c r="K105" s="234"/>
      <c r="L105" s="234"/>
      <c r="R105" s="133">
        <f>_xll.qlCalendarAdvance(Calendar,R104,"1D","f")</f>
        <v>42282</v>
      </c>
      <c r="S105" s="133">
        <f>_xll.qlCalendarAdvance(Calendar,R105,$F$1,"mf",,Trigger)</f>
        <v>42374</v>
      </c>
      <c r="T105" s="142">
        <f>_xll.qlDayCounterYearFraction(DayCounter,R105,S105,,,Trigger)</f>
        <v>0.25555555555555554</v>
      </c>
      <c r="U105" s="21">
        <f>_xll.qlInterpolationInterpolate(B3Minterpolation,R105,TRUE)</f>
        <v>-2.9518110444681942E-3</v>
      </c>
      <c r="V105" s="143">
        <f>_xll.qlYieldTSDiscount(Discounting,R105,,AllTriggers)</f>
        <v>1.0020589485702491</v>
      </c>
      <c r="W105" s="143">
        <f>_xll.qlYieldTSDiscount(Discounting,S105,,AllTriggers)</f>
        <v>1.0034648596514493</v>
      </c>
      <c r="X105" s="21">
        <f t="shared" si="7"/>
        <v>-5.482395456494398E-3</v>
      </c>
      <c r="Y105" s="297">
        <f t="shared" si="8"/>
        <v>-7.55695549628973E-4</v>
      </c>
      <c r="AD105" s="234"/>
      <c r="AE105" s="234"/>
    </row>
    <row r="106" spans="5:31" ht="11.25" customHeight="1" x14ac:dyDescent="0.2">
      <c r="E106" s="282"/>
      <c r="F106" s="282"/>
      <c r="G106" s="234"/>
      <c r="K106" s="234"/>
      <c r="L106" s="234"/>
      <c r="R106" s="133">
        <f>_xll.qlCalendarAdvance(Calendar,R105,"1D","f")</f>
        <v>42283</v>
      </c>
      <c r="S106" s="133">
        <f>_xll.qlCalendarAdvance(Calendar,R106,$F$1,"mf",,Trigger)</f>
        <v>42375</v>
      </c>
      <c r="T106" s="142">
        <f>_xll.qlDayCounterYearFraction(DayCounter,R106,S106,,,Trigger)</f>
        <v>0.25555555555555554</v>
      </c>
      <c r="U106" s="21">
        <f>_xll.qlInterpolationInterpolate(B3Minterpolation,R106,TRUE)</f>
        <v>-2.9521762678047687E-3</v>
      </c>
      <c r="V106" s="143">
        <f>_xll.qlYieldTSDiscount(Discounting,R106,,AllTriggers)</f>
        <v>1.0020746780267442</v>
      </c>
      <c r="W106" s="143">
        <f>_xll.qlYieldTSDiscount(Discounting,S106,,AllTriggers)</f>
        <v>1.0034795677667074</v>
      </c>
      <c r="X106" s="21">
        <f t="shared" si="7"/>
        <v>-5.4783324057841708E-3</v>
      </c>
      <c r="Y106" s="297">
        <f t="shared" si="8"/>
        <v>-7.5578829993571664E-4</v>
      </c>
      <c r="AD106" s="234"/>
      <c r="AE106" s="234"/>
    </row>
    <row r="107" spans="5:31" ht="11.25" customHeight="1" x14ac:dyDescent="0.2">
      <c r="E107" s="282"/>
      <c r="F107" s="282"/>
      <c r="G107" s="234"/>
      <c r="K107" s="234"/>
      <c r="L107" s="234"/>
      <c r="R107" s="133">
        <f>_xll.qlCalendarAdvance(Calendar,R106,"1D","f")</f>
        <v>42284</v>
      </c>
      <c r="S107" s="133">
        <f>_xll.qlCalendarAdvance(Calendar,R107,$F$1,"mf",,Trigger)</f>
        <v>42376</v>
      </c>
      <c r="T107" s="142">
        <f>_xll.qlDayCounterYearFraction(DayCounter,R107,S107,,,Trigger)</f>
        <v>0.25555555555555554</v>
      </c>
      <c r="U107" s="21">
        <f>_xll.qlInterpolationInterpolate(B3Minterpolation,R107,TRUE)</f>
        <v>-2.9525328373510764E-3</v>
      </c>
      <c r="V107" s="143">
        <f>_xll.qlYieldTSDiscount(Discounting,R107,,AllTriggers)</f>
        <v>1.0020903989794365</v>
      </c>
      <c r="W107" s="143">
        <f>_xll.qlYieldTSDiscount(Discounting,S107,,AllTriggers)</f>
        <v>1.0034943497586932</v>
      </c>
      <c r="X107" s="21">
        <f t="shared" si="7"/>
        <v>-5.474590307250519E-3</v>
      </c>
      <c r="Y107" s="297">
        <f t="shared" si="8"/>
        <v>-7.5587889586936022E-4</v>
      </c>
      <c r="AD107" s="234"/>
      <c r="AE107" s="234"/>
    </row>
    <row r="108" spans="5:31" ht="11.25" customHeight="1" x14ac:dyDescent="0.2">
      <c r="E108" s="282"/>
      <c r="F108" s="282"/>
      <c r="G108" s="234"/>
      <c r="K108" s="234"/>
      <c r="L108" s="234"/>
      <c r="R108" s="133">
        <f>_xll.qlCalendarAdvance(Calendar,R107,"1D","f")</f>
        <v>42285</v>
      </c>
      <c r="S108" s="133">
        <f>_xll.qlCalendarAdvance(Calendar,R108,$F$1,"mf",,Trigger)</f>
        <v>42377</v>
      </c>
      <c r="T108" s="142">
        <f>_xll.qlDayCounterYearFraction(DayCounter,R108,S108,,,Trigger)</f>
        <v>0.25555555555555554</v>
      </c>
      <c r="U108" s="21">
        <f>_xll.qlInterpolationInterpolate(B3Minterpolation,R108,TRUE)</f>
        <v>-2.9528807162110017E-3</v>
      </c>
      <c r="V108" s="143">
        <f>_xll.qlYieldTSDiscount(Discounting,R108,,AllTriggers)</f>
        <v>1.002106113851839</v>
      </c>
      <c r="W108" s="143">
        <f>_xll.qlYieldTSDiscount(Discounting,S108,,AllTriggers)</f>
        <v>1.0035092116052506</v>
      </c>
      <c r="X108" s="21">
        <f t="shared" si="7"/>
        <v>-5.4711829745610428E-3</v>
      </c>
      <c r="Y108" s="297">
        <f t="shared" si="8"/>
        <v>-7.5596733068216803E-4</v>
      </c>
      <c r="AD108" s="234"/>
      <c r="AE108" s="234"/>
    </row>
    <row r="109" spans="5:31" ht="11.25" customHeight="1" x14ac:dyDescent="0.2">
      <c r="E109" s="282"/>
      <c r="F109" s="282"/>
      <c r="G109" s="234"/>
      <c r="K109" s="234"/>
      <c r="L109" s="234"/>
      <c r="R109" s="133">
        <f>_xll.qlCalendarAdvance(Calendar,R108,"1D","f")</f>
        <v>42286</v>
      </c>
      <c r="S109" s="133">
        <f>_xll.qlCalendarAdvance(Calendar,R109,$F$1,"mf",,Trigger)</f>
        <v>42380</v>
      </c>
      <c r="T109" s="142">
        <f>_xll.qlDayCounterYearFraction(DayCounter,R109,S109,,,Trigger)</f>
        <v>0.26111111111111113</v>
      </c>
      <c r="U109" s="21">
        <f>_xll.qlInterpolationInterpolate(B3Minterpolation,R109,TRUE)</f>
        <v>-2.9532198674884296E-3</v>
      </c>
      <c r="V109" s="143">
        <f>_xll.qlYieldTSDiscount(Discounting,R109,,AllTriggers)</f>
        <v>1.0021218250676174</v>
      </c>
      <c r="W109" s="143">
        <f>_xll.qlYieldTSDiscount(Discounting,S109,,AllTriggers)</f>
        <v>1.0035543360564083</v>
      </c>
      <c r="X109" s="21">
        <f t="shared" si="7"/>
        <v>-5.4667815188324141E-3</v>
      </c>
      <c r="Y109" s="297">
        <f t="shared" si="8"/>
        <v>-7.7251913391201889E-4</v>
      </c>
      <c r="AD109" s="234"/>
      <c r="AE109" s="234"/>
    </row>
    <row r="110" spans="5:31" ht="11.25" customHeight="1" x14ac:dyDescent="0.2">
      <c r="E110" s="282"/>
      <c r="F110" s="282"/>
      <c r="G110" s="234"/>
      <c r="K110" s="234"/>
      <c r="L110" s="234"/>
      <c r="R110" s="133">
        <f>_xll.qlCalendarAdvance(Calendar,R109,"1D","f")</f>
        <v>42289</v>
      </c>
      <c r="S110" s="133">
        <f>_xll.qlCalendarAdvance(Calendar,R110,$F$1,"mf",,Trigger)</f>
        <v>42381</v>
      </c>
      <c r="T110" s="142">
        <f>_xll.qlDayCounterYearFraction(DayCounter,R110,S110,,,Trigger)</f>
        <v>0.25555555555555554</v>
      </c>
      <c r="U110" s="21">
        <f>_xll.qlInterpolationInterpolate(B3Minterpolation,R110,TRUE)</f>
        <v>-2.9541845868645738E-3</v>
      </c>
      <c r="V110" s="143">
        <f>_xll.qlYieldTSDiscount(Discounting,R110,,AllTriggers)</f>
        <v>1.0021689610141411</v>
      </c>
      <c r="W110" s="143">
        <f>_xll.qlYieldTSDiscount(Discounting,S110,,AllTriggers)</f>
        <v>1.003569577107214</v>
      </c>
      <c r="X110" s="21">
        <f t="shared" si="7"/>
        <v>-5.4611775740989865E-3</v>
      </c>
      <c r="Y110" s="297">
        <f t="shared" si="8"/>
        <v>-7.5629932376885059E-4</v>
      </c>
      <c r="AD110" s="234"/>
      <c r="AE110" s="234"/>
    </row>
    <row r="111" spans="5:31" ht="11.25" customHeight="1" x14ac:dyDescent="0.2">
      <c r="E111" s="282"/>
      <c r="F111" s="282"/>
      <c r="G111" s="234"/>
      <c r="K111" s="234"/>
      <c r="L111" s="234"/>
      <c r="R111" s="133">
        <f>_xll.qlCalendarAdvance(Calendar,R110,"1D","f")</f>
        <v>42290</v>
      </c>
      <c r="S111" s="133">
        <f>_xll.qlCalendarAdvance(Calendar,R111,$F$1,"mf",,Trigger)</f>
        <v>42382</v>
      </c>
      <c r="T111" s="142">
        <f>_xll.qlDayCounterYearFraction(DayCounter,R111,S111,,,Trigger)</f>
        <v>0.25555555555555554</v>
      </c>
      <c r="U111" s="21">
        <f>_xll.qlInterpolationInterpolate(B3Minterpolation,R111,TRUE)</f>
        <v>-2.954488458850857E-3</v>
      </c>
      <c r="V111" s="143">
        <f>_xll.qlYieldTSDiscount(Discounting,R111,,AllTriggers)</f>
        <v>1.0021846813776554</v>
      </c>
      <c r="W111" s="143">
        <f>_xll.qlYieldTSDiscount(Discounting,S111,,AllTriggers)</f>
        <v>1.003584925667403</v>
      </c>
      <c r="X111" s="21">
        <f t="shared" si="7"/>
        <v>-5.4596443667435639E-3</v>
      </c>
      <c r="Y111" s="297">
        <f t="shared" si="8"/>
        <v>-7.5637685042313698E-4</v>
      </c>
      <c r="AD111" s="234"/>
      <c r="AE111" s="234"/>
    </row>
    <row r="112" spans="5:31" ht="11.25" customHeight="1" x14ac:dyDescent="0.2">
      <c r="E112" s="282"/>
      <c r="F112" s="282"/>
      <c r="G112" s="234"/>
      <c r="K112" s="234"/>
      <c r="L112" s="234"/>
      <c r="R112" s="133">
        <f>_xll.qlCalendarAdvance(Calendar,R111,"1D","f")</f>
        <v>42291</v>
      </c>
      <c r="S112" s="133">
        <f>_xll.qlCalendarAdvance(Calendar,R112,$F$1,"mf",,Trigger)</f>
        <v>42383</v>
      </c>
      <c r="T112" s="142">
        <f>_xll.qlDayCounterYearFraction(DayCounter,R112,S112,,,Trigger)</f>
        <v>0.25555555555555554</v>
      </c>
      <c r="U112" s="21">
        <f>_xll.qlInterpolationInterpolate(B3Minterpolation,R112,TRUE)</f>
        <v>-2.9547834187740661E-3</v>
      </c>
      <c r="V112" s="143">
        <f>_xll.qlYieldTSDiscount(Discounting,R112,,AllTriggers)</f>
        <v>1.0022004074123247</v>
      </c>
      <c r="W112" s="143">
        <f>_xll.qlYieldTSDiscount(Discounting,S112,,AllTriggers)</f>
        <v>1.0036003765163817</v>
      </c>
      <c r="X112" s="21">
        <f t="shared" si="7"/>
        <v>-5.4584873626810065E-3</v>
      </c>
      <c r="Y112" s="297">
        <f t="shared" si="8"/>
        <v>-7.5645216744321339E-4</v>
      </c>
      <c r="AD112" s="234"/>
      <c r="AE112" s="234"/>
    </row>
    <row r="113" spans="5:31" ht="11.25" customHeight="1" x14ac:dyDescent="0.2">
      <c r="E113" s="282"/>
      <c r="F113" s="282"/>
      <c r="G113" s="234"/>
      <c r="K113" s="234"/>
      <c r="L113" s="234"/>
      <c r="R113" s="133">
        <f>_xll.qlCalendarAdvance(Calendar,R112,"1D","f")</f>
        <v>42292</v>
      </c>
      <c r="S113" s="133">
        <f>_xll.qlCalendarAdvance(Calendar,R113,$F$1,"mf",,Trigger)</f>
        <v>42384</v>
      </c>
      <c r="T113" s="142">
        <f>_xll.qlDayCounterYearFraction(DayCounter,R113,S113,,,Trigger)</f>
        <v>0.25555555555555554</v>
      </c>
      <c r="U113" s="21">
        <f>_xll.qlInterpolationInterpolate(B3Minterpolation,R113,TRUE)</f>
        <v>-2.9550694297380852E-3</v>
      </c>
      <c r="V113" s="143">
        <f>_xll.qlYieldTSDiscount(Discounting,R113,,AllTriggers)</f>
        <v>1.0022161387497388</v>
      </c>
      <c r="W113" s="143">
        <f>_xll.qlYieldTSDiscount(Discounting,S113,,AllTriggers)</f>
        <v>1.0036159221931023</v>
      </c>
      <c r="X113" s="21">
        <f t="shared" si="7"/>
        <v>-5.4576789316588808E-3</v>
      </c>
      <c r="Y113" s="297">
        <f t="shared" si="8"/>
        <v>-7.5652526005177251E-4</v>
      </c>
      <c r="AD113" s="234"/>
      <c r="AE113" s="234"/>
    </row>
    <row r="114" spans="5:31" ht="11.25" customHeight="1" x14ac:dyDescent="0.2">
      <c r="E114" s="282"/>
      <c r="F114" s="282"/>
      <c r="G114" s="234"/>
      <c r="K114" s="234"/>
      <c r="L114" s="234"/>
      <c r="R114" s="133">
        <f>_xll.qlCalendarAdvance(Calendar,R113,"1D","f")</f>
        <v>42293</v>
      </c>
      <c r="S114" s="133">
        <f>_xll.qlCalendarAdvance(Calendar,R114,$F$1,"mf",,Trigger)</f>
        <v>42387</v>
      </c>
      <c r="T114" s="142">
        <f>_xll.qlDayCounterYearFraction(DayCounter,R114,S114,,,Trigger)</f>
        <v>0.26111111111111113</v>
      </c>
      <c r="U114" s="21">
        <f>_xll.qlInterpolationInterpolate(B3Minterpolation,R114,TRUE)</f>
        <v>-2.9553464548467993E-3</v>
      </c>
      <c r="V114" s="143">
        <f>_xll.qlYieldTSDiscount(Discounting,R114,,AllTriggers)</f>
        <v>1.0022318750214634</v>
      </c>
      <c r="W114" s="143">
        <f>_xll.qlYieldTSDiscount(Discounting,S114,,AllTriggers)</f>
        <v>1.0036630535726878</v>
      </c>
      <c r="X114" s="21">
        <f t="shared" si="7"/>
        <v>-5.4611050248426609E-3</v>
      </c>
      <c r="Y114" s="297">
        <f t="shared" si="8"/>
        <v>-7.7307448521994864E-4</v>
      </c>
      <c r="AD114" s="234"/>
      <c r="AE114" s="234"/>
    </row>
    <row r="115" spans="5:31" ht="11.25" customHeight="1" x14ac:dyDescent="0.2">
      <c r="E115" s="282"/>
      <c r="F115" s="282"/>
      <c r="G115" s="234"/>
      <c r="K115" s="234"/>
      <c r="L115" s="234"/>
      <c r="R115" s="133">
        <f>_xll.qlCalendarAdvance(Calendar,R114,"1D","f")</f>
        <v>42296</v>
      </c>
      <c r="S115" s="133">
        <f>_xll.qlCalendarAdvance(Calendar,R115,$F$1,"mf",,Trigger)</f>
        <v>42388</v>
      </c>
      <c r="T115" s="142">
        <f>_xll.qlDayCounterYearFraction(DayCounter,R115,S115,,,Trigger)</f>
        <v>0.25555555555555554</v>
      </c>
      <c r="U115" s="21">
        <f>_xll.qlInterpolationInterpolate(B3Minterpolation,R115,TRUE)</f>
        <v>-2.9561232460799548E-3</v>
      </c>
      <c r="V115" s="143">
        <f>_xll.qlYieldTSDiscount(Discounting,R115,,AllTriggers)</f>
        <v>1.0022791097578152</v>
      </c>
      <c r="W115" s="143">
        <f>_xll.qlYieldTSDiscount(Discounting,S115,,AllTriggers)</f>
        <v>1.0036789039411187</v>
      </c>
      <c r="X115" s="21">
        <f t="shared" si="7"/>
        <v>-5.4573783292394028E-3</v>
      </c>
      <c r="Y115" s="297">
        <f t="shared" si="8"/>
        <v>-7.5679509070884722E-4</v>
      </c>
      <c r="AD115" s="234"/>
      <c r="AE115" s="234"/>
    </row>
    <row r="116" spans="5:31" ht="11.25" customHeight="1" x14ac:dyDescent="0.2">
      <c r="E116" s="282"/>
      <c r="F116" s="282"/>
      <c r="G116" s="234"/>
      <c r="K116" s="234"/>
      <c r="L116" s="234"/>
      <c r="R116" s="133">
        <f>_xll.qlCalendarAdvance(Calendar,R115,"1D","f")</f>
        <v>42297</v>
      </c>
      <c r="S116" s="133">
        <f>_xll.qlCalendarAdvance(Calendar,R116,$F$1,"mf",,Trigger)</f>
        <v>42389</v>
      </c>
      <c r="T116" s="142">
        <f>_xll.qlDayCounterYearFraction(DayCounter,R116,S116,,,Trigger)</f>
        <v>0.25555555555555554</v>
      </c>
      <c r="U116" s="21">
        <f>_xll.qlInterpolationInterpolate(B3Minterpolation,R116,TRUE)</f>
        <v>-2.9563639588062935E-3</v>
      </c>
      <c r="V116" s="143">
        <f>_xll.qlYieldTSDiscount(Discounting,R116,,AllTriggers)</f>
        <v>1.0022948620819814</v>
      </c>
      <c r="W116" s="143">
        <f>_xll.qlYieldTSDiscount(Discounting,S116,,AllTriggers)</f>
        <v>1.0036948118254132</v>
      </c>
      <c r="X116" s="21">
        <f t="shared" si="7"/>
        <v>-5.4578983062252189E-3</v>
      </c>
      <c r="Y116" s="297">
        <f t="shared" si="8"/>
        <v>-7.5685683948770492E-4</v>
      </c>
      <c r="AD116" s="234"/>
      <c r="AE116" s="234"/>
    </row>
    <row r="117" spans="5:31" ht="11.25" customHeight="1" x14ac:dyDescent="0.2">
      <c r="E117" s="282"/>
      <c r="F117" s="282"/>
      <c r="G117" s="234"/>
      <c r="K117" s="234"/>
      <c r="L117" s="234"/>
      <c r="R117" s="133">
        <f>_xll.qlCalendarAdvance(Calendar,R116,"1D","f")</f>
        <v>42298</v>
      </c>
      <c r="S117" s="133">
        <f>_xll.qlCalendarAdvance(Calendar,R117,$F$1,"mf",,Trigger)</f>
        <v>42390</v>
      </c>
      <c r="T117" s="142">
        <f>_xll.qlDayCounterYearFraction(DayCounter,R117,S117,,,Trigger)</f>
        <v>0.25555555555555554</v>
      </c>
      <c r="U117" s="21">
        <f>_xll.qlInterpolationInterpolate(B3Minterpolation,R117,TRUE)</f>
        <v>-2.9565955011967501E-3</v>
      </c>
      <c r="V117" s="143">
        <f>_xll.qlYieldTSDiscount(Discounting,R117,,AllTriggers)</f>
        <v>1.0023106174979421</v>
      </c>
      <c r="W117" s="143">
        <f>_xll.qlYieldTSDiscount(Discounting,S117,,AllTriggers)</f>
        <v>1.0037107697618279</v>
      </c>
      <c r="X117" s="21">
        <f t="shared" si="7"/>
        <v>-5.4586010729669758E-3</v>
      </c>
      <c r="Y117" s="297">
        <f t="shared" si="8"/>
        <v>-7.5691627512654714E-4</v>
      </c>
      <c r="AD117" s="234"/>
      <c r="AE117" s="234"/>
    </row>
    <row r="118" spans="5:31" ht="11.25" customHeight="1" x14ac:dyDescent="0.2">
      <c r="E118" s="282"/>
      <c r="F118" s="282"/>
      <c r="G118" s="234"/>
      <c r="K118" s="234"/>
      <c r="L118" s="234"/>
      <c r="R118" s="133">
        <f>_xll.qlCalendarAdvance(Calendar,R117,"1D","f")</f>
        <v>42299</v>
      </c>
      <c r="S118" s="133">
        <f>_xll.qlCalendarAdvance(Calendar,R118,$F$1,"mf",,Trigger)</f>
        <v>42391</v>
      </c>
      <c r="T118" s="142">
        <f>_xll.qlDayCounterYearFraction(DayCounter,R118,S118,,,Trigger)</f>
        <v>0.25555555555555554</v>
      </c>
      <c r="U118" s="21">
        <f>_xll.qlInterpolationInterpolate(B3Minterpolation,R118,TRUE)</f>
        <v>-2.9568178363552091E-3</v>
      </c>
      <c r="V118" s="143">
        <f>_xll.qlYieldTSDiscount(Discounting,R118,,AllTriggers)</f>
        <v>1.002326375637125</v>
      </c>
      <c r="W118" s="143">
        <f>_xll.qlYieldTSDiscount(Discounting,S118,,AllTriggers)</f>
        <v>1.0037267702861532</v>
      </c>
      <c r="X118" s="21">
        <f t="shared" si="7"/>
        <v>-5.4594589987960506E-3</v>
      </c>
      <c r="Y118" s="297">
        <f t="shared" si="8"/>
        <v>-7.569733828280365E-4</v>
      </c>
      <c r="AD118" s="234"/>
      <c r="AE118" s="234"/>
    </row>
    <row r="119" spans="5:31" ht="11.25" customHeight="1" x14ac:dyDescent="0.2">
      <c r="E119" s="282"/>
      <c r="F119" s="282"/>
      <c r="G119" s="234"/>
      <c r="K119" s="234"/>
      <c r="L119" s="234"/>
      <c r="R119" s="133">
        <f>_xll.qlCalendarAdvance(Calendar,R118,"1D","f")</f>
        <v>42300</v>
      </c>
      <c r="S119" s="133">
        <f>_xll.qlCalendarAdvance(Calendar,R119,$F$1,"mf",,Trigger)</f>
        <v>42394</v>
      </c>
      <c r="T119" s="142">
        <f>_xll.qlDayCounterYearFraction(DayCounter,R119,S119,,,Trigger)</f>
        <v>0.26111111111111113</v>
      </c>
      <c r="U119" s="21">
        <f>_xll.qlInterpolationInterpolate(B3Minterpolation,R119,TRUE)</f>
        <v>-2.9570309273855549E-3</v>
      </c>
      <c r="V119" s="143">
        <f>_xll.qlYieldTSDiscount(Discounting,R119,,AllTriggers)</f>
        <v>1.0023421361309341</v>
      </c>
      <c r="W119" s="143">
        <f>_xll.qlYieldTSDiscount(Discounting,S119,,AllTriggers)</f>
        <v>1.0037749527374253</v>
      </c>
      <c r="X119" s="21">
        <f t="shared" si="7"/>
        <v>-5.4667460403344022E-3</v>
      </c>
      <c r="Y119" s="297">
        <f t="shared" si="8"/>
        <v>-7.7351642994055562E-4</v>
      </c>
      <c r="AD119" s="234"/>
      <c r="AE119" s="234"/>
    </row>
    <row r="120" spans="5:31" ht="11.25" customHeight="1" x14ac:dyDescent="0.2">
      <c r="E120" s="282"/>
      <c r="F120" s="282"/>
      <c r="G120" s="234"/>
      <c r="K120" s="234"/>
      <c r="L120" s="234"/>
      <c r="R120" s="133">
        <f>_xll.qlCalendarAdvance(Calendar,R119,"1D","f")</f>
        <v>42303</v>
      </c>
      <c r="S120" s="133">
        <f>_xll.qlCalendarAdvance(Calendar,R120,$F$1,"mf",,Trigger)</f>
        <v>42395</v>
      </c>
      <c r="T120" s="142">
        <f>_xll.qlDayCounterYearFraction(DayCounter,R120,S120,,,Trigger)</f>
        <v>0.25555555555555554</v>
      </c>
      <c r="U120" s="21">
        <f>_xll.qlInterpolationInterpolate(B3Minterpolation,R120,TRUE)</f>
        <v>-2.9576143667467605E-3</v>
      </c>
      <c r="V120" s="143">
        <f>_xll.qlYieldTSDiscount(Discounting,R120,,AllTriggers)</f>
        <v>1.0023894280538144</v>
      </c>
      <c r="W120" s="143">
        <f>_xll.qlYieldTSDiscount(Discounting,S120,,AllTriggers)</f>
        <v>1.0037910489618527</v>
      </c>
      <c r="X120" s="21">
        <f t="shared" si="7"/>
        <v>-5.4638896798945829E-3</v>
      </c>
      <c r="Y120" s="297">
        <f t="shared" si="8"/>
        <v>-7.571782382412896E-4</v>
      </c>
      <c r="AD120" s="234"/>
      <c r="AE120" s="234"/>
    </row>
    <row r="121" spans="5:31" ht="11.25" customHeight="1" x14ac:dyDescent="0.2">
      <c r="E121" s="282"/>
      <c r="F121" s="282"/>
      <c r="G121" s="234"/>
      <c r="K121" s="234"/>
      <c r="L121" s="234"/>
      <c r="R121" s="133">
        <f>_xll.qlCalendarAdvance(Calendar,R120,"1D","f")</f>
        <v>42304</v>
      </c>
      <c r="S121" s="133">
        <f>_xll.qlCalendarAdvance(Calendar,R121,$F$1,"mf",,Trigger)</f>
        <v>42396</v>
      </c>
      <c r="T121" s="142">
        <f>_xll.qlDayCounterYearFraction(DayCounter,R121,S121,,,Trigger)</f>
        <v>0.25555555555555554</v>
      </c>
      <c r="U121" s="21">
        <f>_xll.qlInterpolationInterpolate(B3Minterpolation,R121,TRUE)</f>
        <v>-2.9577901123035003E-3</v>
      </c>
      <c r="V121" s="143">
        <f>_xll.qlYieldTSDiscount(Discounting,R121,,AllTriggers)</f>
        <v>1.0024051942797076</v>
      </c>
      <c r="W121" s="143">
        <f>_xll.qlYieldTSDiscount(Discounting,S121,,AllTriggers)</f>
        <v>1.0038071504460413</v>
      </c>
      <c r="X121" s="21">
        <f t="shared" si="7"/>
        <v>-5.4651089415349288E-3</v>
      </c>
      <c r="Y121" s="297">
        <f t="shared" si="8"/>
        <v>-7.5722348422564104E-4</v>
      </c>
      <c r="AD121" s="234"/>
      <c r="AE121" s="234"/>
    </row>
    <row r="122" spans="5:31" ht="11.25" customHeight="1" x14ac:dyDescent="0.2">
      <c r="E122" s="282"/>
      <c r="F122" s="282"/>
      <c r="G122" s="234"/>
      <c r="K122" s="234"/>
      <c r="L122" s="234"/>
      <c r="R122" s="133">
        <f>_xll.qlCalendarAdvance(Calendar,R121,"1D","f")</f>
        <v>42305</v>
      </c>
      <c r="S122" s="133">
        <f>_xll.qlCalendarAdvance(Calendar,R122,$F$1,"mf",,Trigger)</f>
        <v>42397</v>
      </c>
      <c r="T122" s="142">
        <f>_xll.qlDayCounterYearFraction(DayCounter,R122,S122,,,Trigger)</f>
        <v>0.25555555555555554</v>
      </c>
      <c r="U122" s="21">
        <f>_xll.qlInterpolationInterpolate(B3Minterpolation,R122,TRUE)</f>
        <v>-2.9579564292515504E-3</v>
      </c>
      <c r="V122" s="143">
        <f>_xll.qlYieldTSDiscount(Discounting,R122,,AllTriggers)</f>
        <v>1.0024209610169008</v>
      </c>
      <c r="W122" s="143">
        <f>_xll.qlYieldTSDiscount(Discounting,S122,,AllTriggers)</f>
        <v>1.0038232497229291</v>
      </c>
      <c r="X122" s="21">
        <f t="shared" si="7"/>
        <v>-5.4663175785953635E-3</v>
      </c>
      <c r="Y122" s="297">
        <f t="shared" si="8"/>
        <v>-7.5726631344867667E-4</v>
      </c>
      <c r="AD122" s="234"/>
      <c r="AE122" s="234"/>
    </row>
    <row r="123" spans="5:31" ht="11.25" customHeight="1" x14ac:dyDescent="0.2">
      <c r="E123" s="282"/>
      <c r="F123" s="282"/>
      <c r="G123" s="234"/>
      <c r="K123" s="234"/>
      <c r="L123" s="234"/>
      <c r="R123" s="133">
        <f>_xll.qlCalendarAdvance(Calendar,R122,"1D","f")</f>
        <v>42306</v>
      </c>
      <c r="S123" s="133">
        <f>_xll.qlCalendarAdvance(Calendar,R123,$F$1,"mf",,Trigger)</f>
        <v>42398</v>
      </c>
      <c r="T123" s="142">
        <f>_xll.qlDayCounterYearFraction(DayCounter,R123,S123,,,Trigger)</f>
        <v>0.25555555555555554</v>
      </c>
      <c r="U123" s="21">
        <f>_xll.qlInterpolationInterpolate(B3Minterpolation,R123,TRUE)</f>
        <v>-2.9581132806947952E-3</v>
      </c>
      <c r="V123" s="143">
        <f>_xll.qlYieldTSDiscount(Discounting,R123,,AllTriggers)</f>
        <v>1.0024367278966591</v>
      </c>
      <c r="W123" s="143">
        <f>_xll.qlYieldTSDiscount(Discounting,S123,,AllTriggers)</f>
        <v>1.0038393393249749</v>
      </c>
      <c r="X123" s="21">
        <f t="shared" si="7"/>
        <v>-5.4674879605697427E-3</v>
      </c>
      <c r="Y123" s="297">
        <f t="shared" si="8"/>
        <v>-7.5730671110093434E-4</v>
      </c>
      <c r="AD123" s="234"/>
      <c r="AE123" s="234"/>
    </row>
    <row r="124" spans="5:31" ht="11.25" customHeight="1" x14ac:dyDescent="0.2">
      <c r="E124" s="282"/>
      <c r="F124" s="282"/>
      <c r="G124" s="234"/>
      <c r="K124" s="234"/>
      <c r="L124" s="234"/>
      <c r="R124" s="133">
        <f>_xll.qlCalendarAdvance(Calendar,R123,"1D","f")</f>
        <v>42307</v>
      </c>
      <c r="S124" s="133">
        <f>_xll.qlCalendarAdvance(Calendar,R124,$F$1,"mf",,Trigger)</f>
        <v>42398</v>
      </c>
      <c r="T124" s="142">
        <f>_xll.qlDayCounterYearFraction(DayCounter,R124,S124,,,Trigger)</f>
        <v>0.25277777777777777</v>
      </c>
      <c r="U124" s="21">
        <f>_xll.qlInterpolationInterpolate(B3Minterpolation,R124,TRUE)</f>
        <v>-2.9582606297371187E-3</v>
      </c>
      <c r="V124" s="143">
        <f>_xll.qlYieldTSDiscount(Discounting,R124,,AllTriggers)</f>
        <v>1.0024524945502242</v>
      </c>
      <c r="W124" s="143">
        <f>_xll.qlYieldTSDiscount(Discounting,S124,,AllTriggers)</f>
        <v>1.0038393393249749</v>
      </c>
      <c r="X124" s="21">
        <f t="shared" si="7"/>
        <v>-5.4654352287218828E-3</v>
      </c>
      <c r="Y124" s="297">
        <f t="shared" si="8"/>
        <v>-7.4909757277524282E-4</v>
      </c>
      <c r="AD124" s="234"/>
      <c r="AE124" s="234"/>
    </row>
    <row r="125" spans="5:31" ht="11.25" customHeight="1" x14ac:dyDescent="0.2">
      <c r="E125" s="282"/>
      <c r="F125" s="282"/>
      <c r="G125" s="234"/>
      <c r="K125" s="234"/>
      <c r="L125" s="234"/>
      <c r="R125" s="133">
        <f>_xll.qlCalendarAdvance(Calendar,R124,"1D","f")</f>
        <v>42310</v>
      </c>
      <c r="S125" s="133">
        <f>_xll.qlCalendarAdvance(Calendar,R125,$F$1,"mf",,Trigger)</f>
        <v>42402</v>
      </c>
      <c r="T125" s="142">
        <f>_xll.qlDayCounterYearFraction(DayCounter,R125,S125,,,Trigger)</f>
        <v>0.25555555555555554</v>
      </c>
      <c r="U125" s="21">
        <f>_xll.qlInterpolationInterpolate(B3Minterpolation,R125,TRUE)</f>
        <v>-2.9586452934974123E-3</v>
      </c>
      <c r="V125" s="143">
        <f>_xll.qlYieldTSDiscount(Discounting,R125,,AllTriggers)</f>
        <v>1.0024997894658318</v>
      </c>
      <c r="W125" s="143">
        <f>_xll.qlYieldTSDiscount(Discounting,S125,,AllTriggers)</f>
        <v>1.0039034516171883</v>
      </c>
      <c r="X125" s="21">
        <f t="shared" si="7"/>
        <v>-5.4712343285590534E-3</v>
      </c>
      <c r="Y125" s="297">
        <f t="shared" si="8"/>
        <v>-7.574436897872667E-4</v>
      </c>
      <c r="AD125" s="234"/>
      <c r="AE125" s="234"/>
    </row>
    <row r="126" spans="5:31" ht="11.25" customHeight="1" x14ac:dyDescent="0.2">
      <c r="E126" s="282"/>
      <c r="F126" s="282"/>
      <c r="G126" s="234"/>
      <c r="K126" s="234"/>
      <c r="L126" s="234"/>
      <c r="R126" s="133">
        <f>_xll.qlCalendarAdvance(Calendar,R125,"1D","f")</f>
        <v>42311</v>
      </c>
      <c r="S126" s="133">
        <f>_xll.qlCalendarAdvance(Calendar,R126,$F$1,"mf",,Trigger)</f>
        <v>42403</v>
      </c>
      <c r="T126" s="142">
        <f>_xll.qlDayCounterYearFraction(DayCounter,R126,S126,,,Trigger)</f>
        <v>0.25555555555555554</v>
      </c>
      <c r="U126" s="21">
        <f>_xll.qlInterpolationInterpolate(B3Minterpolation,R126,TRUE)</f>
        <v>-2.9587542639748997E-3</v>
      </c>
      <c r="V126" s="143">
        <f>_xll.qlYieldTSDiscount(Discounting,R126,,AllTriggers)</f>
        <v>1.0025155515265798</v>
      </c>
      <c r="W126" s="143">
        <f>_xll.qlYieldTSDiscount(Discounting,S126,,AllTriggers)</f>
        <v>1.0039193808152029</v>
      </c>
      <c r="X126" s="21">
        <f t="shared" si="7"/>
        <v>-5.4717989784975989E-3</v>
      </c>
      <c r="Y126" s="297">
        <f t="shared" si="8"/>
        <v>-7.5747170741836413E-4</v>
      </c>
      <c r="AD126" s="234"/>
      <c r="AE126" s="234"/>
    </row>
    <row r="127" spans="5:31" ht="11.25" customHeight="1" x14ac:dyDescent="0.2">
      <c r="E127" s="282"/>
      <c r="F127" s="282"/>
      <c r="G127" s="234"/>
      <c r="K127" s="234"/>
      <c r="L127" s="234"/>
      <c r="R127" s="133">
        <f>_xll.qlCalendarAdvance(Calendar,R126,"1D","f")</f>
        <v>42312</v>
      </c>
      <c r="S127" s="133">
        <f>_xll.qlCalendarAdvance(Calendar,R127,$F$1,"mf",,Trigger)</f>
        <v>42404</v>
      </c>
      <c r="T127" s="142">
        <f>_xll.qlDayCounterYearFraction(DayCounter,R127,S127,,,Trigger)</f>
        <v>0.25555555555555554</v>
      </c>
      <c r="U127" s="21">
        <f>_xll.qlInterpolationInterpolate(B3Minterpolation,R127,TRUE)</f>
        <v>-2.9588535475708892E-3</v>
      </c>
      <c r="V127" s="143">
        <f>_xll.qlYieldTSDiscount(Discounting,R127,,AllTriggers)</f>
        <v>1.0025313115169965</v>
      </c>
      <c r="W127" s="143">
        <f>_xll.qlYieldTSDiscount(Discounting,S127,,AllTriggers)</f>
        <v>1.0039352555231329</v>
      </c>
      <c r="X127" s="21">
        <f t="shared" si="7"/>
        <v>-5.4721595908023982E-3</v>
      </c>
      <c r="Y127" s="297">
        <f t="shared" si="8"/>
        <v>-7.5749720460813457E-4</v>
      </c>
      <c r="AD127" s="234"/>
      <c r="AE127" s="234"/>
    </row>
    <row r="128" spans="5:31" ht="11.25" customHeight="1" x14ac:dyDescent="0.2">
      <c r="E128" s="282"/>
      <c r="F128" s="282"/>
      <c r="G128" s="234"/>
      <c r="K128" s="234"/>
      <c r="L128" s="234"/>
      <c r="R128" s="133">
        <f>_xll.qlCalendarAdvance(Calendar,R127,"1D","f")</f>
        <v>42313</v>
      </c>
      <c r="S128" s="133">
        <f>_xll.qlCalendarAdvance(Calendar,R128,$F$1,"mf",,Trigger)</f>
        <v>42405</v>
      </c>
      <c r="T128" s="142">
        <f>_xll.qlDayCounterYearFraction(DayCounter,R128,S128,,,Trigger)</f>
        <v>0.25555555555555554</v>
      </c>
      <c r="U128" s="21">
        <f>_xll.qlInterpolationInterpolate(B3Minterpolation,R128,TRUE)</f>
        <v>-2.9589431073892658E-3</v>
      </c>
      <c r="V128" s="143">
        <f>_xll.qlYieldTSDiscount(Discounting,R128,,AllTriggers)</f>
        <v>1.0025470690681844</v>
      </c>
      <c r="W128" s="143">
        <f>_xll.qlYieldTSDiscount(Discounting,S128,,AllTriggers)</f>
        <v>1.0039510682701276</v>
      </c>
      <c r="X128" s="21">
        <f t="shared" si="7"/>
        <v>-5.4722885350515895E-3</v>
      </c>
      <c r="Y128" s="297">
        <f t="shared" si="8"/>
        <v>-7.5752016654378627E-4</v>
      </c>
      <c r="AD128" s="234"/>
      <c r="AE128" s="234"/>
    </row>
    <row r="129" spans="5:31" ht="11.25" customHeight="1" x14ac:dyDescent="0.2">
      <c r="E129" s="282"/>
      <c r="F129" s="282"/>
      <c r="G129" s="234"/>
      <c r="K129" s="234"/>
      <c r="L129" s="234"/>
      <c r="R129" s="133">
        <f>_xll.qlCalendarAdvance(Calendar,R128,"1D","f")</f>
        <v>42314</v>
      </c>
      <c r="S129" s="133">
        <f>_xll.qlCalendarAdvance(Calendar,R129,$F$1,"mf",,Trigger)</f>
        <v>42408</v>
      </c>
      <c r="T129" s="142">
        <f>_xll.qlDayCounterYearFraction(DayCounter,R129,S129,,,Trigger)</f>
        <v>0.26111111111111113</v>
      </c>
      <c r="U129" s="21">
        <f>_xll.qlInterpolationInterpolate(B3Minterpolation,R129,TRUE)</f>
        <v>-2.9590229065339134E-3</v>
      </c>
      <c r="V129" s="143">
        <f>_xll.qlYieldTSDiscount(Discounting,R129,,AllTriggers)</f>
        <v>1.0025628238112232</v>
      </c>
      <c r="W129" s="143">
        <f>_xll.qlYieldTSDiscount(Discounting,S129,,AllTriggers)</f>
        <v>1.0039980600301244</v>
      </c>
      <c r="X129" s="21">
        <f t="shared" si="7"/>
        <v>-5.4747609261498603E-3</v>
      </c>
      <c r="Y129" s="297">
        <f t="shared" si="8"/>
        <v>-7.7403932736440427E-4</v>
      </c>
      <c r="AD129" s="234"/>
      <c r="AE129" s="234"/>
    </row>
    <row r="130" spans="5:31" ht="11.25" customHeight="1" x14ac:dyDescent="0.2">
      <c r="E130" s="282"/>
      <c r="F130" s="282"/>
      <c r="G130" s="234"/>
      <c r="K130" s="234"/>
      <c r="L130" s="234"/>
      <c r="R130" s="133">
        <f>_xll.qlCalendarAdvance(Calendar,R129,"1D","f")</f>
        <v>42317</v>
      </c>
      <c r="S130" s="133">
        <f>_xll.qlCalendarAdvance(Calendar,R130,$F$1,"mf",,Trigger)</f>
        <v>42409</v>
      </c>
      <c r="T130" s="142">
        <f>_xll.qlDayCounterYearFraction(DayCounter,R130,S130,,,Trigger)</f>
        <v>0.25555555555555554</v>
      </c>
      <c r="U130" s="21">
        <f>_xll.qlInterpolationInterpolate(B3Minterpolation,R130,TRUE)</f>
        <v>-2.9592033709643331E-3</v>
      </c>
      <c r="V130" s="143">
        <f>_xll.qlYieldTSDiscount(Discounting,R130,,AllTriggers)</f>
        <v>1.0026100675018943</v>
      </c>
      <c r="W130" s="143">
        <f>_xll.qlYieldTSDiscount(Discounting,S130,,AllTriggers)</f>
        <v>1.0040135502157495</v>
      </c>
      <c r="X130" s="21">
        <f t="shared" si="7"/>
        <v>-5.4699350214176103E-3</v>
      </c>
      <c r="Y130" s="297">
        <f t="shared" si="8"/>
        <v>-7.5758636550355893E-4</v>
      </c>
      <c r="AD130" s="234"/>
      <c r="AE130" s="234"/>
    </row>
    <row r="131" spans="5:31" ht="11.25" customHeight="1" x14ac:dyDescent="0.2">
      <c r="E131" s="282"/>
      <c r="F131" s="282"/>
      <c r="G131" s="234"/>
      <c r="K131" s="234"/>
      <c r="L131" s="234"/>
      <c r="R131" s="133">
        <f>_xll.qlCalendarAdvance(Calendar,R130,"1D","f")</f>
        <v>42318</v>
      </c>
      <c r="S131" s="133">
        <f>_xll.qlCalendarAdvance(Calendar,R131,$F$1,"mf",,Trigger)</f>
        <v>42410</v>
      </c>
      <c r="T131" s="142">
        <f>_xll.qlDayCounterYearFraction(DayCounter,R131,S131,,,Trigger)</f>
        <v>0.25555555555555554</v>
      </c>
      <c r="U131" s="21">
        <f>_xll.qlInterpolationInterpolate(B3Minterpolation,R131,TRUE)</f>
        <v>-2.9592437584529136E-3</v>
      </c>
      <c r="V131" s="143">
        <f>_xll.qlYieldTSDiscount(Discounting,R131,,AllTriggers)</f>
        <v>1.0026258073226701</v>
      </c>
      <c r="W131" s="143">
        <f>_xll.qlYieldTSDiscount(Discounting,S131,,AllTriggers)</f>
        <v>1.004028941079393</v>
      </c>
      <c r="X131" s="21">
        <f t="shared" si="7"/>
        <v>-5.4684911671662338E-3</v>
      </c>
      <c r="Y131" s="297">
        <f t="shared" si="8"/>
        <v>-7.5759642899271172E-4</v>
      </c>
      <c r="AD131" s="234"/>
      <c r="AE131" s="234"/>
    </row>
    <row r="132" spans="5:31" ht="11.25" customHeight="1" x14ac:dyDescent="0.2">
      <c r="E132" s="282"/>
      <c r="F132" s="282"/>
      <c r="G132" s="234"/>
      <c r="K132" s="234"/>
      <c r="L132" s="234"/>
      <c r="R132" s="133">
        <f>_xll.qlCalendarAdvance(Calendar,R131,"1D","f")</f>
        <v>42319</v>
      </c>
      <c r="S132" s="133">
        <f>_xll.qlCalendarAdvance(Calendar,R132,$F$1,"mf",,Trigger)</f>
        <v>42411</v>
      </c>
      <c r="T132" s="142">
        <f>_xll.qlDayCounterYearFraction(DayCounter,R132,S132,,,Trigger)</f>
        <v>0.25555555555555554</v>
      </c>
      <c r="U132" s="21">
        <f>_xll.qlInterpolationInterpolate(B3Minterpolation,R132,TRUE)</f>
        <v>-2.959274200787189E-3</v>
      </c>
      <c r="V132" s="143">
        <f>_xll.qlYieldTSDiscount(Discounting,R132,,AllTriggers)</f>
        <v>1.0026415424903479</v>
      </c>
      <c r="W132" s="143">
        <f>_xll.qlYieldTSDiscount(Discounting,S132,,AllTriggers)</f>
        <v>1.0040442251475297</v>
      </c>
      <c r="X132" s="21">
        <f t="shared" ref="X132:X195" si="9">(V132/W132-1)/T132</f>
        <v>-5.4666498609144149E-3</v>
      </c>
      <c r="Y132" s="297">
        <f t="shared" ref="Y132:Y195" si="10">LN((1+(U132+X132)*T132)/(1+X132*T132))</f>
        <v>-7.5760386836293844E-4</v>
      </c>
      <c r="AD132" s="234"/>
      <c r="AE132" s="234"/>
    </row>
    <row r="133" spans="5:31" ht="11.25" customHeight="1" x14ac:dyDescent="0.2">
      <c r="E133" s="282"/>
      <c r="F133" s="282"/>
      <c r="G133" s="234"/>
      <c r="K133" s="234"/>
      <c r="L133" s="234"/>
      <c r="R133" s="133">
        <f>_xll.qlCalendarAdvance(Calendar,R132,"1D","f")</f>
        <v>42320</v>
      </c>
      <c r="S133" s="133">
        <f>_xll.qlCalendarAdvance(Calendar,R133,$F$1,"mf",,Trigger)</f>
        <v>42412</v>
      </c>
      <c r="T133" s="142">
        <f>_xll.qlDayCounterYearFraction(DayCounter,R133,S133,,,Trigger)</f>
        <v>0.25555555555555554</v>
      </c>
      <c r="U133" s="21">
        <f>_xll.qlInterpolationInterpolate(B3Minterpolation,R133,TRUE)</f>
        <v>-2.9592946610710433E-3</v>
      </c>
      <c r="V133" s="143">
        <f>_xll.qlYieldTSDiscount(Discounting,R133,,AllTriggers)</f>
        <v>1.0026572726358682</v>
      </c>
      <c r="W133" s="143">
        <f>_xll.qlYieldTSDiscount(Discounting,S133,,AllTriggers)</f>
        <v>1.0040593949462111</v>
      </c>
      <c r="X133" s="21">
        <f t="shared" si="9"/>
        <v>-5.4643834715625726E-3</v>
      </c>
      <c r="Y133" s="297">
        <f t="shared" si="10"/>
        <v>-7.5760866880691361E-4</v>
      </c>
      <c r="AD133" s="234"/>
      <c r="AE133" s="234"/>
    </row>
    <row r="134" spans="5:31" ht="11.25" customHeight="1" x14ac:dyDescent="0.2">
      <c r="E134" s="282"/>
      <c r="F134" s="282"/>
      <c r="G134" s="234"/>
      <c r="K134" s="234"/>
      <c r="L134" s="234"/>
      <c r="R134" s="133">
        <f>_xll.qlCalendarAdvance(Calendar,R133,"1D","f")</f>
        <v>42321</v>
      </c>
      <c r="S134" s="133">
        <f>_xll.qlCalendarAdvance(Calendar,R134,$F$1,"mf",,Trigger)</f>
        <v>42415</v>
      </c>
      <c r="T134" s="142">
        <f>_xll.qlDayCounterYearFraction(DayCounter,R134,S134,,,Trigger)</f>
        <v>0.26111111111111113</v>
      </c>
      <c r="U134" s="21">
        <f>_xll.qlInterpolationInterpolate(B3Minterpolation,R134,TRUE)</f>
        <v>-2.9593051024083615E-3</v>
      </c>
      <c r="V134" s="143">
        <f>_xll.qlYieldTSDiscount(Discounting,R134,,AllTriggers)</f>
        <v>1.0026729971492154</v>
      </c>
      <c r="W134" s="143">
        <f>_xll.qlYieldTSDiscount(Discounting,S134,,AllTriggers)</f>
        <v>1.0041042193281571</v>
      </c>
      <c r="X134" s="21">
        <f t="shared" si="9"/>
        <v>-5.4588720219268952E-3</v>
      </c>
      <c r="Y134" s="297">
        <f t="shared" si="10"/>
        <v>-7.7410995702171549E-4</v>
      </c>
      <c r="AD134" s="234"/>
      <c r="AE134" s="234"/>
    </row>
    <row r="135" spans="5:31" ht="11.25" customHeight="1" x14ac:dyDescent="0.2">
      <c r="E135" s="282"/>
      <c r="F135" s="282"/>
      <c r="G135" s="234"/>
      <c r="K135" s="234"/>
      <c r="L135" s="234"/>
      <c r="R135" s="133">
        <f>_xll.qlCalendarAdvance(Calendar,R134,"1D","f")</f>
        <v>42324</v>
      </c>
      <c r="S135" s="133">
        <f>_xll.qlCalendarAdvance(Calendar,R135,$F$1,"mf",,Trigger)</f>
        <v>42416</v>
      </c>
      <c r="T135" s="142">
        <f>_xll.qlDayCounterYearFraction(DayCounter,R135,S135,,,Trigger)</f>
        <v>0.25555555555555554</v>
      </c>
      <c r="U135" s="21">
        <f>_xll.qlInterpolationInterpolate(B3Minterpolation,R135,TRUE)</f>
        <v>-2.9592759437799452E-3</v>
      </c>
      <c r="V135" s="143">
        <f>_xll.qlYieldTSDiscount(Discounting,R135,,AllTriggers)</f>
        <v>1.002720120193906</v>
      </c>
      <c r="W135" s="143">
        <f>_xll.qlYieldTSDiscount(Discounting,S135,,AllTriggers)</f>
        <v>1.0041189605590406</v>
      </c>
      <c r="X135" s="21">
        <f t="shared" si="9"/>
        <v>-5.451269603424647E-3</v>
      </c>
      <c r="Y135" s="297">
        <f t="shared" si="10"/>
        <v>-7.5760133170013405E-4</v>
      </c>
      <c r="AD135" s="234"/>
      <c r="AE135" s="234"/>
    </row>
    <row r="136" spans="5:31" ht="11.25" customHeight="1" x14ac:dyDescent="0.2">
      <c r="E136" s="282"/>
      <c r="F136" s="282"/>
      <c r="G136" s="234"/>
      <c r="K136" s="234"/>
      <c r="L136" s="234"/>
      <c r="R136" s="133">
        <f>_xll.qlCalendarAdvance(Calendar,R135,"1D","f")</f>
        <v>42325</v>
      </c>
      <c r="S136" s="133">
        <f>_xll.qlCalendarAdvance(Calendar,R136,$F$1,"mf",,Trigger)</f>
        <v>42417</v>
      </c>
      <c r="T136" s="142">
        <f>_xll.qlDayCounterYearFraction(DayCounter,R136,S136,,,Trigger)</f>
        <v>0.25555555555555554</v>
      </c>
      <c r="U136" s="21">
        <f>_xll.qlInterpolationInterpolate(B3Minterpolation,R136,TRUE)</f>
        <v>-2.9592459403699652E-3</v>
      </c>
      <c r="V136" s="143">
        <f>_xll.qlYieldTSDiscount(Discounting,R136,,AllTriggers)</f>
        <v>1.0027358049938289</v>
      </c>
      <c r="W136" s="143">
        <f>_xll.qlYieldTSDiscount(Discounting,S136,,AllTriggers)</f>
        <v>1.0041336171258812</v>
      </c>
      <c r="X136" s="21">
        <f t="shared" si="9"/>
        <v>-5.4471830779027602E-3</v>
      </c>
      <c r="Y136" s="297">
        <f t="shared" si="10"/>
        <v>-7.5759285506216318E-4</v>
      </c>
      <c r="AD136" s="234"/>
      <c r="AE136" s="234"/>
    </row>
    <row r="137" spans="5:31" ht="11.25" customHeight="1" x14ac:dyDescent="0.2">
      <c r="E137" s="282"/>
      <c r="F137" s="282"/>
      <c r="G137" s="234"/>
      <c r="K137" s="234"/>
      <c r="L137" s="234"/>
      <c r="R137" s="133">
        <f>_xll.qlCalendarAdvance(Calendar,R136,"1D","f")</f>
        <v>42326</v>
      </c>
      <c r="S137" s="133">
        <f>_xll.qlCalendarAdvance(Calendar,R137,$F$1,"mf",,Trigger)</f>
        <v>42418</v>
      </c>
      <c r="T137" s="142">
        <f>_xll.qlDayCounterYearFraction(DayCounter,R137,S137,,,Trigger)</f>
        <v>0.25555555555555554</v>
      </c>
      <c r="U137" s="21">
        <f>_xll.qlInterpolationInterpolate(B3Minterpolation,R137,TRUE)</f>
        <v>-2.9592057335328719E-3</v>
      </c>
      <c r="V137" s="143">
        <f>_xll.qlYieldTSDiscount(Discounting,R137,,AllTriggers)</f>
        <v>1.0027514753277198</v>
      </c>
      <c r="W137" s="143">
        <f>_xll.qlYieldTSDiscount(Discounting,S137,,AllTriggers)</f>
        <v>1.0041481983000347</v>
      </c>
      <c r="X137" s="21">
        <f t="shared" si="9"/>
        <v>-5.442859656579202E-3</v>
      </c>
      <c r="Y137" s="297">
        <f t="shared" si="10"/>
        <v>-7.5758171934309736E-4</v>
      </c>
      <c r="AD137" s="234"/>
      <c r="AE137" s="234"/>
    </row>
    <row r="138" spans="5:31" ht="11.25" customHeight="1" x14ac:dyDescent="0.2">
      <c r="E138" s="282"/>
      <c r="F138" s="282"/>
      <c r="G138" s="234"/>
      <c r="K138" s="234"/>
      <c r="L138" s="234"/>
      <c r="R138" s="133">
        <f>_xll.qlCalendarAdvance(Calendar,R137,"1D","f")</f>
        <v>42327</v>
      </c>
      <c r="S138" s="133">
        <f>_xll.qlCalendarAdvance(Calendar,R138,$F$1,"mf",,Trigger)</f>
        <v>42419</v>
      </c>
      <c r="T138" s="142">
        <f>_xll.qlDayCounterYearFraction(DayCounter,R138,S138,,,Trigger)</f>
        <v>0.25555555555555554</v>
      </c>
      <c r="U138" s="21">
        <f>_xll.qlInterpolationInterpolate(B3Minterpolation,R138,TRUE)</f>
        <v>-2.95915528637255E-3</v>
      </c>
      <c r="V138" s="143">
        <f>_xll.qlYieldTSDiscount(Discounting,R138,,AllTriggers)</f>
        <v>1.0027671293802822</v>
      </c>
      <c r="W138" s="143">
        <f>_xll.qlYieldTSDiscount(Discounting,S138,,AllTriggers)</f>
        <v>1.0041627133534134</v>
      </c>
      <c r="X138" s="21">
        <f t="shared" si="9"/>
        <v>-5.4383425034667731E-3</v>
      </c>
      <c r="Y138" s="297">
        <f t="shared" si="10"/>
        <v>-7.5756792347584788E-4</v>
      </c>
      <c r="AD138" s="234"/>
      <c r="AE138" s="234"/>
    </row>
    <row r="139" spans="5:31" ht="11.25" customHeight="1" x14ac:dyDescent="0.2">
      <c r="E139" s="282"/>
      <c r="F139" s="282"/>
      <c r="G139" s="234"/>
      <c r="K139" s="234"/>
      <c r="L139" s="234"/>
      <c r="R139" s="133">
        <f>_xll.qlCalendarAdvance(Calendar,R138,"1D","f")</f>
        <v>42328</v>
      </c>
      <c r="S139" s="133">
        <f>_xll.qlCalendarAdvance(Calendar,R139,$F$1,"mf",,Trigger)</f>
        <v>42422</v>
      </c>
      <c r="T139" s="142">
        <f>_xll.qlDayCounterYearFraction(DayCounter,R139,S139,,,Trigger)</f>
        <v>0.26111111111111113</v>
      </c>
      <c r="U139" s="21">
        <f>_xll.qlInterpolationInterpolate(B3Minterpolation,R139,TRUE)</f>
        <v>-2.9590945619928843E-3</v>
      </c>
      <c r="V139" s="143">
        <f>_xll.qlYieldTSDiscount(Discounting,R139,,AllTriggers)</f>
        <v>1.0027827653361072</v>
      </c>
      <c r="W139" s="143">
        <f>_xll.qlYieldTSDiscount(Discounting,S139,,AllTriggers)</f>
        <v>1.0042059545162592</v>
      </c>
      <c r="X139" s="21">
        <f t="shared" si="9"/>
        <v>-5.4276831652517211E-3</v>
      </c>
      <c r="Y139" s="297">
        <f t="shared" si="10"/>
        <v>-7.7404854637204564E-4</v>
      </c>
      <c r="AD139" s="234"/>
      <c r="AE139" s="234"/>
    </row>
    <row r="140" spans="5:31" ht="11.25" customHeight="1" x14ac:dyDescent="0.2">
      <c r="E140" s="282"/>
      <c r="F140" s="282"/>
      <c r="G140" s="234"/>
      <c r="K140" s="234"/>
      <c r="L140" s="234"/>
      <c r="R140" s="133">
        <f>_xll.qlCalendarAdvance(Calendar,R139,"1D","f")</f>
        <v>42331</v>
      </c>
      <c r="S140" s="133">
        <f>_xll.qlCalendarAdvance(Calendar,R140,$F$1,"mf",,Trigger)</f>
        <v>42423</v>
      </c>
      <c r="T140" s="142">
        <f>_xll.qlDayCounterYearFraction(DayCounter,R140,S140,,,Trigger)</f>
        <v>0.25555555555555554</v>
      </c>
      <c r="U140" s="21">
        <f>_xll.qlInterpolationInterpolate(B3Minterpolation,R140,TRUE)</f>
        <v>-2.9588503565766704E-3</v>
      </c>
      <c r="V140" s="143">
        <f>_xll.qlYieldTSDiscount(Discounting,R140,,AllTriggers)</f>
        <v>1.0028295464673862</v>
      </c>
      <c r="W140" s="143">
        <f>_xll.qlYieldTSDiscount(Discounting,S140,,AllTriggers)</f>
        <v>1.0042202978166022</v>
      </c>
      <c r="X140" s="21">
        <f t="shared" si="9"/>
        <v>-5.4191998595967327E-3</v>
      </c>
      <c r="Y140" s="297">
        <f t="shared" si="10"/>
        <v>-7.5748611719143302E-4</v>
      </c>
      <c r="AD140" s="234"/>
      <c r="AE140" s="234"/>
    </row>
    <row r="141" spans="5:31" ht="11.25" customHeight="1" x14ac:dyDescent="0.2">
      <c r="E141" s="282"/>
      <c r="F141" s="282"/>
      <c r="G141" s="234"/>
      <c r="K141" s="234"/>
      <c r="L141" s="234"/>
      <c r="R141" s="133">
        <f>_xll.qlCalendarAdvance(Calendar,R140,"1D","f")</f>
        <v>42332</v>
      </c>
      <c r="S141" s="133">
        <f>_xll.qlCalendarAdvance(Calendar,R141,$F$1,"mf",,Trigger)</f>
        <v>42424</v>
      </c>
      <c r="T141" s="142">
        <f>_xll.qlDayCounterYearFraction(DayCounter,R141,S141,,,Trigger)</f>
        <v>0.25555555555555554</v>
      </c>
      <c r="U141" s="21">
        <f>_xll.qlInterpolationInterpolate(B3Minterpolation,R141,TRUE)</f>
        <v>-2.9587481543584758E-3</v>
      </c>
      <c r="V141" s="143">
        <f>_xll.qlYieldTSDiscount(Discounting,R141,,AllTriggers)</f>
        <v>1.0028450918799316</v>
      </c>
      <c r="W141" s="143">
        <f>_xll.qlYieldTSDiscount(Discounting,S141,,AllTriggers)</f>
        <v>1.0042346213638942</v>
      </c>
      <c r="X141" s="21">
        <f t="shared" si="9"/>
        <v>-5.4143615141311538E-3</v>
      </c>
      <c r="Y141" s="297">
        <f t="shared" si="10"/>
        <v>-7.5745900457979448E-4</v>
      </c>
      <c r="AD141" s="234"/>
      <c r="AE141" s="234"/>
    </row>
    <row r="142" spans="5:31" ht="11.25" customHeight="1" x14ac:dyDescent="0.2">
      <c r="E142" s="282"/>
      <c r="F142" s="282"/>
      <c r="G142" s="234"/>
      <c r="K142" s="234"/>
      <c r="L142" s="234"/>
      <c r="R142" s="133">
        <f>_xll.qlCalendarAdvance(Calendar,R141,"1D","f")</f>
        <v>42333</v>
      </c>
      <c r="S142" s="133">
        <f>_xll.qlCalendarAdvance(Calendar,R142,$F$1,"mf",,Trigger)</f>
        <v>42425</v>
      </c>
      <c r="T142" s="142">
        <f>_xll.qlDayCounterYearFraction(DayCounter,R142,S142,,,Trigger)</f>
        <v>0.25555555555555554</v>
      </c>
      <c r="U142" s="21">
        <f>_xll.qlInterpolationInterpolate(B3Minterpolation,R142,TRUE)</f>
        <v>-2.95863549044036E-3</v>
      </c>
      <c r="V142" s="143">
        <f>_xll.qlYieldTSDiscount(Discounting,R142,,AllTriggers)</f>
        <v>1.0028606101170183</v>
      </c>
      <c r="W142" s="143">
        <f>_xll.qlYieldTSDiscount(Discounting,S142,,AllTriggers)</f>
        <v>1.0042489344332839</v>
      </c>
      <c r="X142" s="21">
        <f t="shared" si="9"/>
        <v>-5.4095884249455205E-3</v>
      </c>
      <c r="Y142" s="297">
        <f t="shared" si="10"/>
        <v>-7.5742922541433379E-4</v>
      </c>
      <c r="AD142" s="234"/>
      <c r="AE142" s="234"/>
    </row>
    <row r="143" spans="5:31" ht="11.25" customHeight="1" x14ac:dyDescent="0.2">
      <c r="E143" s="282"/>
      <c r="F143" s="282"/>
      <c r="G143" s="234"/>
      <c r="K143" s="234"/>
      <c r="L143" s="234"/>
      <c r="R143" s="133">
        <f>_xll.qlCalendarAdvance(Calendar,R142,"1D","f")</f>
        <v>42334</v>
      </c>
      <c r="S143" s="133">
        <f>_xll.qlCalendarAdvance(Calendar,R143,$F$1,"mf",,Trigger)</f>
        <v>42426</v>
      </c>
      <c r="T143" s="142">
        <f>_xll.qlDayCounterYearFraction(DayCounter,R143,S143,,,Trigger)</f>
        <v>0.25555555555555554</v>
      </c>
      <c r="U143" s="21">
        <f>_xll.qlInterpolationInterpolate(B3Minterpolation,R143,TRUE)</f>
        <v>-2.9585123279262083E-3</v>
      </c>
      <c r="V143" s="143">
        <f>_xll.qlYieldTSDiscount(Discounting,R143,,AllTriggers)</f>
        <v>1.0028760993625694</v>
      </c>
      <c r="W143" s="143">
        <f>_xll.qlYieldTSDiscount(Discounting,S143,,AllTriggers)</f>
        <v>1.0042632463004497</v>
      </c>
      <c r="X143" s="21">
        <f t="shared" si="9"/>
        <v>-5.4049237574489047E-3</v>
      </c>
      <c r="Y143" s="297">
        <f t="shared" si="10"/>
        <v>-7.5739677862422306E-4</v>
      </c>
      <c r="AD143" s="234"/>
      <c r="AE143" s="234"/>
    </row>
    <row r="144" spans="5:31" ht="11.25" customHeight="1" x14ac:dyDescent="0.2">
      <c r="E144" s="282"/>
      <c r="F144" s="282"/>
      <c r="G144" s="234"/>
      <c r="K144" s="234"/>
      <c r="L144" s="234"/>
      <c r="R144" s="133">
        <f>_xll.qlCalendarAdvance(Calendar,R143,"1D","f")</f>
        <v>42335</v>
      </c>
      <c r="S144" s="133">
        <f>_xll.qlCalendarAdvance(Calendar,R144,$F$1,"mf",,Trigger)</f>
        <v>42429</v>
      </c>
      <c r="T144" s="142">
        <f>_xll.qlDayCounterYearFraction(DayCounter,R144,S144,,,Trigger)</f>
        <v>0.26111111111111113</v>
      </c>
      <c r="U144" s="21">
        <f>_xll.qlInterpolationInterpolate(B3Minterpolation,R144,TRUE)</f>
        <v>-2.9583786299199051E-3</v>
      </c>
      <c r="V144" s="143">
        <f>_xll.qlYieldTSDiscount(Discounting,R144,,AllTriggers)</f>
        <v>1.0028915578003981</v>
      </c>
      <c r="W144" s="143">
        <f>_xll.qlYieldTSDiscount(Discounting,S144,,AllTriggers)</f>
        <v>1.0043062674533203</v>
      </c>
      <c r="X144" s="21">
        <f t="shared" si="9"/>
        <v>-5.3948054933254984E-3</v>
      </c>
      <c r="Y144" s="297">
        <f t="shared" si="10"/>
        <v>-7.7385454296838741E-4</v>
      </c>
      <c r="AD144" s="234"/>
      <c r="AE144" s="234"/>
    </row>
    <row r="145" spans="5:31" ht="11.25" customHeight="1" x14ac:dyDescent="0.2">
      <c r="E145" s="282"/>
      <c r="F145" s="282"/>
      <c r="G145" s="234"/>
      <c r="K145" s="234"/>
      <c r="L145" s="234"/>
      <c r="R145" s="133">
        <f>_xll.qlCalendarAdvance(Calendar,R144,"1D","f")</f>
        <v>42338</v>
      </c>
      <c r="S145" s="133">
        <f>_xll.qlCalendarAdvance(Calendar,R145,$F$1,"mf",,Trigger)</f>
        <v>42429</v>
      </c>
      <c r="T145" s="142">
        <f>_xll.qlDayCounterYearFraction(DayCounter,R145,S145,,,Trigger)</f>
        <v>0.25277777777777777</v>
      </c>
      <c r="U145" s="21">
        <f>_xll.qlInterpolationInterpolate(B3Minterpolation,R145,TRUE)</f>
        <v>-2.9579139539869315E-3</v>
      </c>
      <c r="V145" s="143">
        <f>_xll.qlYieldTSDiscount(Discounting,R145,,AllTriggers)</f>
        <v>1.0029377301040534</v>
      </c>
      <c r="W145" s="143">
        <f>_xll.qlYieldTSDiscount(Discounting,S145,,AllTriggers)</f>
        <v>1.0043062674533203</v>
      </c>
      <c r="X145" s="21">
        <f t="shared" si="9"/>
        <v>-5.3907797697172345E-3</v>
      </c>
      <c r="Y145" s="297">
        <f t="shared" si="10"/>
        <v>-7.4899559452568218E-4</v>
      </c>
      <c r="AD145" s="234"/>
      <c r="AE145" s="234"/>
    </row>
    <row r="146" spans="5:31" ht="11.25" customHeight="1" x14ac:dyDescent="0.2">
      <c r="E146" s="282"/>
      <c r="F146" s="282"/>
      <c r="G146" s="234"/>
      <c r="K146" s="234"/>
      <c r="L146" s="234"/>
      <c r="R146" s="133">
        <f>_xll.qlCalendarAdvance(Calendar,R145,"1D","f")</f>
        <v>42339</v>
      </c>
      <c r="S146" s="133">
        <f>_xll.qlCalendarAdvance(Calendar,R146,$F$1,"mf",,Trigger)</f>
        <v>42430</v>
      </c>
      <c r="T146" s="142">
        <f>_xll.qlDayCounterYearFraction(DayCounter,R146,S146,,,Trigger)</f>
        <v>0.25277777777777777</v>
      </c>
      <c r="U146" s="21">
        <f>_xll.qlInterpolationInterpolate(B3Minterpolation,R146,TRUE)</f>
        <v>-2.957737745050868E-3</v>
      </c>
      <c r="V146" s="143">
        <f>_xll.qlYieldTSDiscount(Discounting,R146,,AllTriggers)</f>
        <v>1.0029530471469548</v>
      </c>
      <c r="W146" s="143">
        <f>_xll.qlYieldTSDiscount(Discounting,S146,,AllTriggers)</f>
        <v>1.0043206672789593</v>
      </c>
      <c r="X146" s="21">
        <f t="shared" si="9"/>
        <v>-5.387089535894102E-3</v>
      </c>
      <c r="Y146" s="297">
        <f t="shared" si="10"/>
        <v>-7.4895025878250635E-4</v>
      </c>
      <c r="AD146" s="234"/>
      <c r="AE146" s="234"/>
    </row>
    <row r="147" spans="5:31" ht="11.25" customHeight="1" x14ac:dyDescent="0.2">
      <c r="E147" s="282"/>
      <c r="F147" s="282"/>
      <c r="G147" s="234"/>
      <c r="K147" s="234"/>
      <c r="L147" s="234"/>
      <c r="R147" s="133">
        <f>_xll.qlCalendarAdvance(Calendar,R146,"1D","f")</f>
        <v>42340</v>
      </c>
      <c r="S147" s="133">
        <f>_xll.qlCalendarAdvance(Calendar,R147,$F$1,"mf",,Trigger)</f>
        <v>42431</v>
      </c>
      <c r="T147" s="142">
        <f>_xll.qlDayCounterYearFraction(DayCounter,R147,S147,,,Trigger)</f>
        <v>0.25277777777777777</v>
      </c>
      <c r="U147" s="21">
        <f>_xll.qlInterpolationInterpolate(B3Minterpolation,R147,TRUE)</f>
        <v>-2.9575508161420764E-3</v>
      </c>
      <c r="V147" s="143">
        <f>_xll.qlYieldTSDiscount(Discounting,R147,,AllTriggers)</f>
        <v>1.0029683242995762</v>
      </c>
      <c r="W147" s="143">
        <f>_xll.qlYieldTSDiscount(Discounting,S147,,AllTriggers)</f>
        <v>1.0043351122887179</v>
      </c>
      <c r="X147" s="21">
        <f t="shared" si="9"/>
        <v>-5.3837342710400153E-3</v>
      </c>
      <c r="Y147" s="297">
        <f t="shared" si="10"/>
        <v>-7.4890227115149055E-4</v>
      </c>
      <c r="AD147" s="234"/>
      <c r="AE147" s="234"/>
    </row>
    <row r="148" spans="5:31" ht="11.25" customHeight="1" x14ac:dyDescent="0.2">
      <c r="E148" s="282"/>
      <c r="F148" s="282"/>
      <c r="G148" s="234"/>
      <c r="K148" s="234"/>
      <c r="L148" s="234"/>
      <c r="R148" s="133">
        <f>_xll.qlCalendarAdvance(Calendar,R147,"1D","f")</f>
        <v>42341</v>
      </c>
      <c r="S148" s="133">
        <f>_xll.qlCalendarAdvance(Calendar,R148,$F$1,"mf",,Trigger)</f>
        <v>42432</v>
      </c>
      <c r="T148" s="142">
        <f>_xll.qlDayCounterYearFraction(DayCounter,R148,S148,,,Trigger)</f>
        <v>0.25277777777777777</v>
      </c>
      <c r="U148" s="21">
        <f>_xll.qlInterpolationInterpolate(B3Minterpolation,R148,TRUE)</f>
        <v>-2.9573531303644404E-3</v>
      </c>
      <c r="V148" s="143">
        <f>_xll.qlYieldTSDiscount(Discounting,R148,,AllTriggers)</f>
        <v>1.0029835597450858</v>
      </c>
      <c r="W148" s="143">
        <f>_xll.qlYieldTSDiscount(Discounting,S148,,AllTriggers)</f>
        <v>1.0043496117614692</v>
      </c>
      <c r="X148" s="21">
        <f t="shared" si="9"/>
        <v>-5.3807576164411645E-3</v>
      </c>
      <c r="Y148" s="297">
        <f t="shared" si="10"/>
        <v>-7.4885163055684863E-4</v>
      </c>
      <c r="AD148" s="234"/>
      <c r="AE148" s="234"/>
    </row>
    <row r="149" spans="5:31" ht="11.25" customHeight="1" x14ac:dyDescent="0.2">
      <c r="E149" s="282"/>
      <c r="F149" s="282"/>
      <c r="G149" s="234"/>
      <c r="K149" s="234"/>
      <c r="L149" s="234"/>
      <c r="R149" s="133">
        <f>_xll.qlCalendarAdvance(Calendar,R148,"1D","f")</f>
        <v>42342</v>
      </c>
      <c r="S149" s="133">
        <f>_xll.qlCalendarAdvance(Calendar,R149,$F$1,"mf",,Trigger)</f>
        <v>42433</v>
      </c>
      <c r="T149" s="142">
        <f>_xll.qlDayCounterYearFraction(DayCounter,R149,S149,,,Trigger)</f>
        <v>0.25277777777777777</v>
      </c>
      <c r="U149" s="21">
        <f>_xll.qlInterpolationInterpolate(B3Minterpolation,R149,TRUE)</f>
        <v>-2.9571446508218453E-3</v>
      </c>
      <c r="V149" s="143">
        <f>_xll.qlYieldTSDiscount(Discounting,R149,,AllTriggers)</f>
        <v>1.0029987516665457</v>
      </c>
      <c r="W149" s="143">
        <f>_xll.qlYieldTSDiscount(Discounting,S149,,AllTriggers)</f>
        <v>1.0043641749766306</v>
      </c>
      <c r="X149" s="21">
        <f t="shared" si="9"/>
        <v>-5.3782032134193133E-3</v>
      </c>
      <c r="Y149" s="297">
        <f t="shared" si="10"/>
        <v>-7.4879833591881648E-4</v>
      </c>
      <c r="AD149" s="234"/>
      <c r="AE149" s="234"/>
    </row>
    <row r="150" spans="5:31" ht="11.25" customHeight="1" x14ac:dyDescent="0.2">
      <c r="E150" s="282"/>
      <c r="F150" s="282"/>
      <c r="G150" s="234"/>
      <c r="K150" s="234"/>
      <c r="L150" s="234"/>
      <c r="R150" s="133">
        <f>_xll.qlCalendarAdvance(Calendar,R149,"1D","f")</f>
        <v>42345</v>
      </c>
      <c r="S150" s="133">
        <f>_xll.qlCalendarAdvance(Calendar,R150,$F$1,"mf",,Trigger)</f>
        <v>42436</v>
      </c>
      <c r="T150" s="142">
        <f>_xll.qlDayCounterYearFraction(DayCounter,R150,S150,,,Trigger)</f>
        <v>0.25277777777777777</v>
      </c>
      <c r="U150" s="21">
        <f>_xll.qlInterpolationInterpolate(B3Minterpolation,R150,TRUE)</f>
        <v>-2.9564540806431504E-3</v>
      </c>
      <c r="V150" s="143">
        <f>_xll.qlYieldTSDiscount(Discounting,R150,,AllTriggers)</f>
        <v>1.0030440481156935</v>
      </c>
      <c r="W150" s="143">
        <f>_xll.qlYieldTSDiscount(Discounting,S150,,AllTriggers)</f>
        <v>1.0044083398790205</v>
      </c>
      <c r="X150" s="21">
        <f t="shared" si="9"/>
        <v>-5.3735099264909901E-3</v>
      </c>
      <c r="Y150" s="297">
        <f t="shared" si="10"/>
        <v>-7.4862251688761453E-4</v>
      </c>
      <c r="AD150" s="234"/>
      <c r="AE150" s="234"/>
    </row>
    <row r="151" spans="5:31" ht="11.25" customHeight="1" x14ac:dyDescent="0.2">
      <c r="E151" s="282"/>
      <c r="F151" s="282"/>
      <c r="G151" s="234"/>
      <c r="K151" s="234"/>
      <c r="L151" s="234"/>
      <c r="R151" s="133">
        <f>_xll.qlCalendarAdvance(Calendar,R150,"1D","f")</f>
        <v>42346</v>
      </c>
      <c r="S151" s="133">
        <f>_xll.qlCalendarAdvance(Calendar,R151,$F$1,"mf",,Trigger)</f>
        <v>42437</v>
      </c>
      <c r="T151" s="142">
        <f>_xll.qlDayCounterYearFraction(DayCounter,R151,S151,,,Trigger)</f>
        <v>0.25277777777777777</v>
      </c>
      <c r="U151" s="21">
        <f>_xll.qlInterpolationInterpolate(B3Minterpolation,R151,TRUE)</f>
        <v>-2.9562020570795644E-3</v>
      </c>
      <c r="V151" s="143">
        <f>_xll.qlYieldTSDiscount(Discounting,R151,,AllTriggers)</f>
        <v>1.0030590477695049</v>
      </c>
      <c r="W151" s="143">
        <f>_xll.qlYieldTSDiscount(Discounting,S151,,AllTriggers)</f>
        <v>1.0044232508690745</v>
      </c>
      <c r="X151" s="21">
        <f t="shared" si="9"/>
        <v>-5.3730809419226828E-3</v>
      </c>
      <c r="Y151" s="297">
        <f t="shared" si="10"/>
        <v>-7.4855859519614343E-4</v>
      </c>
      <c r="AD151" s="234"/>
      <c r="AE151" s="234"/>
    </row>
    <row r="152" spans="5:31" ht="11.25" customHeight="1" x14ac:dyDescent="0.2">
      <c r="E152" s="282"/>
      <c r="F152" s="282"/>
      <c r="G152" s="234"/>
      <c r="K152" s="234"/>
      <c r="L152" s="234"/>
      <c r="R152" s="133">
        <f>_xll.qlCalendarAdvance(Calendar,R151,"1D","f")</f>
        <v>42347</v>
      </c>
      <c r="S152" s="133">
        <f>_xll.qlCalendarAdvance(Calendar,R152,$F$1,"mf",,Trigger)</f>
        <v>42438</v>
      </c>
      <c r="T152" s="142">
        <f>_xll.qlDayCounterYearFraction(DayCounter,R152,S152,,,Trigger)</f>
        <v>0.25277777777777777</v>
      </c>
      <c r="U152" s="21">
        <f>_xll.qlInterpolationInterpolate(B3Minterpolation,R152,TRUE)</f>
        <v>-2.9559390552704422E-3</v>
      </c>
      <c r="V152" s="143">
        <f>_xll.qlYieldTSDiscount(Discounting,R152,,AllTriggers)</f>
        <v>1.0030739948130301</v>
      </c>
      <c r="W152" s="143">
        <f>_xll.qlYieldTSDiscount(Discounting,S152,,AllTriggers)</f>
        <v>1.004438272007</v>
      </c>
      <c r="X152" s="21">
        <f t="shared" si="9"/>
        <v>-5.3732924142656157E-3</v>
      </c>
      <c r="Y152" s="297">
        <f t="shared" si="10"/>
        <v>-7.4849201399778461E-4</v>
      </c>
      <c r="AD152" s="234"/>
      <c r="AE152" s="234"/>
    </row>
    <row r="153" spans="5:31" ht="11.25" customHeight="1" x14ac:dyDescent="0.2">
      <c r="E153" s="282"/>
      <c r="F153" s="282"/>
      <c r="G153" s="234"/>
      <c r="K153" s="234"/>
      <c r="L153" s="234"/>
      <c r="R153" s="133">
        <f>_xll.qlCalendarAdvance(Calendar,R152,"1D","f")</f>
        <v>42348</v>
      </c>
      <c r="S153" s="133">
        <f>_xll.qlCalendarAdvance(Calendar,R153,$F$1,"mf",,Trigger)</f>
        <v>42439</v>
      </c>
      <c r="T153" s="142">
        <f>_xll.qlDayCounterYearFraction(DayCounter,R153,S153,,,Trigger)</f>
        <v>0.25277777777777777</v>
      </c>
      <c r="U153" s="21">
        <f>_xll.qlInterpolationInterpolate(B3Minterpolation,R153,TRUE)</f>
        <v>-2.9556650383196687E-3</v>
      </c>
      <c r="V153" s="143">
        <f>_xll.qlYieldTSDiscount(Discounting,R153,,AllTriggers)</f>
        <v>1.0030888874287172</v>
      </c>
      <c r="W153" s="143">
        <f>_xll.qlYieldTSDiscount(Discounting,S153,,AllTriggers)</f>
        <v>1.0044534125756204</v>
      </c>
      <c r="X153" s="21">
        <f t="shared" si="9"/>
        <v>-5.3741879839249267E-3</v>
      </c>
      <c r="Y153" s="297">
        <f t="shared" si="10"/>
        <v>-7.4842277218401519E-4</v>
      </c>
      <c r="AD153" s="234"/>
      <c r="AE153" s="234"/>
    </row>
    <row r="154" spans="5:31" ht="11.25" customHeight="1" x14ac:dyDescent="0.2">
      <c r="E154" s="282"/>
      <c r="F154" s="282"/>
      <c r="G154" s="234"/>
      <c r="K154" s="234"/>
      <c r="L154" s="234"/>
      <c r="R154" s="133">
        <f>_xll.qlCalendarAdvance(Calendar,R153,"1D","f")</f>
        <v>42349</v>
      </c>
      <c r="S154" s="133">
        <f>_xll.qlCalendarAdvance(Calendar,R154,$F$1,"mf",,Trigger)</f>
        <v>42440</v>
      </c>
      <c r="T154" s="142">
        <f>_xll.qlDayCounterYearFraction(DayCounter,R154,S154,,,Trigger)</f>
        <v>0.25277777777777777</v>
      </c>
      <c r="U154" s="21">
        <f>_xll.qlInterpolationInterpolate(B3Minterpolation,R154,TRUE)</f>
        <v>-2.9553799693311277E-3</v>
      </c>
      <c r="V154" s="143">
        <f>_xll.qlYieldTSDiscount(Discounting,R154,,AllTriggers)</f>
        <v>1.0031037237989158</v>
      </c>
      <c r="W154" s="143">
        <f>_xll.qlYieldTSDiscount(Discounting,S154,,AllTriggers)</f>
        <v>1.0044686818583595</v>
      </c>
      <c r="X154" s="21">
        <f t="shared" si="9"/>
        <v>-5.3758112909258341E-3</v>
      </c>
      <c r="Y154" s="297">
        <f t="shared" si="10"/>
        <v>-7.4835086864133383E-4</v>
      </c>
      <c r="AD154" s="234"/>
      <c r="AE154" s="234"/>
    </row>
    <row r="155" spans="5:31" ht="11.25" customHeight="1" x14ac:dyDescent="0.2">
      <c r="E155" s="282"/>
      <c r="F155" s="282"/>
      <c r="G155" s="234"/>
      <c r="K155" s="234"/>
      <c r="L155" s="234"/>
      <c r="R155" s="133">
        <f>_xll.qlCalendarAdvance(Calendar,R154,"1D","f")</f>
        <v>42352</v>
      </c>
      <c r="S155" s="133">
        <f>_xll.qlCalendarAdvance(Calendar,R155,$F$1,"mf",,Trigger)</f>
        <v>42443</v>
      </c>
      <c r="T155" s="142">
        <f>_xll.qlDayCounterYearFraction(DayCounter,R155,S155,,,Trigger)</f>
        <v>0.25277777777777777</v>
      </c>
      <c r="U155" s="21">
        <f>_xll.qlInterpolationInterpolate(B3Minterpolation,R155,TRUE)</f>
        <v>-2.9544580811777499E-3</v>
      </c>
      <c r="V155" s="143">
        <f>_xll.qlYieldTSDiscount(Discounting,R155,,AllTriggers)</f>
        <v>1.0031478772586095</v>
      </c>
      <c r="W155" s="143">
        <f>_xll.qlYieldTSDiscount(Discounting,S155,,AllTriggers)</f>
        <v>1.0045153548347678</v>
      </c>
      <c r="X155" s="21">
        <f t="shared" si="9"/>
        <v>-5.385484028839327E-3</v>
      </c>
      <c r="Y155" s="297">
        <f t="shared" si="10"/>
        <v>-7.4811917640657706E-4</v>
      </c>
      <c r="AD155" s="234"/>
      <c r="AE155" s="234"/>
    </row>
    <row r="156" spans="5:31" ht="11.25" customHeight="1" x14ac:dyDescent="0.2">
      <c r="E156" s="282"/>
      <c r="F156" s="282"/>
      <c r="G156" s="234"/>
      <c r="K156" s="234"/>
      <c r="L156" s="234"/>
      <c r="R156" s="133">
        <f>_xll.qlCalendarAdvance(Calendar,R155,"1D","f")</f>
        <v>42353</v>
      </c>
      <c r="S156" s="133">
        <f>_xll.qlCalendarAdvance(Calendar,R156,$F$1,"mf",,Trigger)</f>
        <v>42444</v>
      </c>
      <c r="T156" s="142">
        <f>_xll.qlDayCounterYearFraction(DayCounter,R156,S156,,,Trigger)</f>
        <v>0.25277777777777777</v>
      </c>
      <c r="U156" s="21">
        <f>_xll.qlInterpolationInterpolate(B3Minterpolation,R156,TRUE)</f>
        <v>-2.9541284350769873E-3</v>
      </c>
      <c r="V156" s="143">
        <f>_xll.qlYieldTSDiscount(Discounting,R156,,AllTriggers)</f>
        <v>1.0031624717663767</v>
      </c>
      <c r="W156" s="143">
        <f>_xll.qlYieldTSDiscount(Discounting,S156,,AllTriggers)</f>
        <v>1.0045312280730396</v>
      </c>
      <c r="X156" s="21">
        <f t="shared" si="9"/>
        <v>-5.3904348246671284E-3</v>
      </c>
      <c r="Y156" s="297">
        <f t="shared" si="10"/>
        <v>-7.4803661092186658E-4</v>
      </c>
      <c r="AD156" s="234"/>
      <c r="AE156" s="234"/>
    </row>
    <row r="157" spans="5:31" ht="11.25" customHeight="1" x14ac:dyDescent="0.2">
      <c r="E157" s="282"/>
      <c r="F157" s="282"/>
      <c r="G157" s="234"/>
      <c r="K157" s="234"/>
      <c r="L157" s="234"/>
      <c r="R157" s="133">
        <f>_xll.qlCalendarAdvance(Calendar,R156,"1D","f")</f>
        <v>42354</v>
      </c>
      <c r="S157" s="133">
        <f>_xll.qlCalendarAdvance(Calendar,R157,$F$1,"mf",,Trigger)</f>
        <v>42445</v>
      </c>
      <c r="T157" s="142">
        <f>_xll.qlDayCounterYearFraction(DayCounter,R157,S157,,,Trigger)</f>
        <v>0.25277777777777777</v>
      </c>
      <c r="U157" s="21">
        <f>_xll.qlInterpolationInterpolate(B3Minterpolation,R157,TRUE)</f>
        <v>-2.9537875524578809E-3</v>
      </c>
      <c r="V157" s="143">
        <f>_xll.qlYieldTSDiscount(Discounting,R157,,AllTriggers)</f>
        <v>1.0031770087269498</v>
      </c>
      <c r="W157" s="143">
        <f>_xll.qlYieldTSDiscount(Discounting,S157,,AllTriggers)</f>
        <v>1.0045472539659375</v>
      </c>
      <c r="X157" s="21">
        <f t="shared" si="9"/>
        <v>-5.3962124475421987E-3</v>
      </c>
      <c r="Y157" s="297">
        <f t="shared" si="10"/>
        <v>-7.4795135548412126E-4</v>
      </c>
      <c r="AD157" s="234"/>
      <c r="AE157" s="234"/>
    </row>
    <row r="158" spans="5:31" ht="11.25" customHeight="1" x14ac:dyDescent="0.2">
      <c r="E158" s="282"/>
      <c r="F158" s="282"/>
      <c r="G158" s="234"/>
      <c r="K158" s="234"/>
      <c r="L158" s="234"/>
      <c r="R158" s="133">
        <f>_xll.qlCalendarAdvance(Calendar,R157,"1D","f")</f>
        <v>42355</v>
      </c>
      <c r="S158" s="133">
        <f>_xll.qlCalendarAdvance(Calendar,R158,$F$1,"mf",,Trigger)</f>
        <v>42446</v>
      </c>
      <c r="T158" s="142">
        <f>_xll.qlDayCounterYearFraction(DayCounter,R158,S158,,,Trigger)</f>
        <v>0.25277777777777777</v>
      </c>
      <c r="U158" s="21">
        <f>_xll.qlInterpolationInterpolate(B3Minterpolation,R158,TRUE)</f>
        <v>-2.9534006277856023E-3</v>
      </c>
      <c r="V158" s="143">
        <f>_xll.qlYieldTSDiscount(Discounting,R158,,AllTriggers)</f>
        <v>1.0031914941105156</v>
      </c>
      <c r="W158" s="143">
        <f>_xll.qlYieldTSDiscount(Discounting,S158,,AllTriggers)</f>
        <v>1.0045634193133821</v>
      </c>
      <c r="X158" s="21">
        <f t="shared" si="9"/>
        <v>-5.4027414323468657E-3</v>
      </c>
      <c r="Y158" s="297">
        <f t="shared" si="10"/>
        <v>-7.4785457904905637E-4</v>
      </c>
      <c r="AD158" s="234"/>
      <c r="AE158" s="234"/>
    </row>
    <row r="159" spans="5:31" ht="11.25" customHeight="1" x14ac:dyDescent="0.2">
      <c r="E159" s="282"/>
      <c r="F159" s="282"/>
      <c r="G159" s="234"/>
      <c r="K159" s="234"/>
      <c r="L159" s="234"/>
      <c r="R159" s="133">
        <f>_xll.qlCalendarAdvance(Calendar,R158,"1D","f")</f>
        <v>42356</v>
      </c>
      <c r="S159" s="133">
        <f>_xll.qlCalendarAdvance(Calendar,R159,$F$1,"mf",,Trigger)</f>
        <v>42447</v>
      </c>
      <c r="T159" s="142">
        <f>_xll.qlDayCounterYearFraction(DayCounter,R159,S159,,,Trigger)</f>
        <v>0.25277777777777777</v>
      </c>
      <c r="U159" s="21">
        <f>_xll.qlInterpolationInterpolate(B3Minterpolation,R159,TRUE)</f>
        <v>-2.9529332686970122E-3</v>
      </c>
      <c r="V159" s="143">
        <f>_xll.qlYieldTSDiscount(Discounting,R159,,AllTriggers)</f>
        <v>1.0032059338876136</v>
      </c>
      <c r="W159" s="143">
        <f>_xll.qlYieldTSDiscount(Discounting,S159,,AllTriggers)</f>
        <v>1.0045797109145065</v>
      </c>
      <c r="X159" s="21">
        <f t="shared" si="9"/>
        <v>-5.4099463140104536E-3</v>
      </c>
      <c r="Y159" s="297">
        <f t="shared" si="10"/>
        <v>-7.4773755517676507E-4</v>
      </c>
      <c r="AD159" s="234"/>
      <c r="AE159" s="234"/>
    </row>
    <row r="160" spans="5:31" ht="11.25" customHeight="1" x14ac:dyDescent="0.2">
      <c r="E160" s="282"/>
      <c r="F160" s="282"/>
      <c r="G160" s="234"/>
      <c r="K160" s="234"/>
      <c r="L160" s="234"/>
      <c r="R160" s="133">
        <f>_xll.qlCalendarAdvance(Calendar,R159,"1D","f")</f>
        <v>42359</v>
      </c>
      <c r="S160" s="133">
        <f>_xll.qlCalendarAdvance(Calendar,R160,$F$1,"mf",,Trigger)</f>
        <v>42450</v>
      </c>
      <c r="T160" s="142">
        <f>_xll.qlDayCounterYearFraction(DayCounter,R160,S160,,,Trigger)</f>
        <v>0.25277777777777777</v>
      </c>
      <c r="U160" s="21">
        <f>_xll.qlInterpolationInterpolate(B3Minterpolation,R160,TRUE)</f>
        <v>-2.9510544135475649E-3</v>
      </c>
      <c r="V160" s="143">
        <f>_xll.qlYieldTSDiscount(Discounting,R160,,AllTriggers)</f>
        <v>1.0032490392907472</v>
      </c>
      <c r="W160" s="143">
        <f>_xll.qlYieldTSDiscount(Discounting,S160,,AllTriggers)</f>
        <v>1.0046292112191078</v>
      </c>
      <c r="X160" s="21">
        <f t="shared" si="9"/>
        <v>-5.4348616927701633E-3</v>
      </c>
      <c r="Y160" s="297">
        <f t="shared" si="10"/>
        <v>-7.4726633087917498E-4</v>
      </c>
      <c r="AD160" s="234"/>
      <c r="AE160" s="234"/>
    </row>
    <row r="161" spans="5:31" ht="11.25" customHeight="1" x14ac:dyDescent="0.2">
      <c r="E161" s="282"/>
      <c r="F161" s="282"/>
      <c r="G161" s="234"/>
      <c r="K161" s="234"/>
      <c r="L161" s="234"/>
      <c r="R161" s="133">
        <f>_xll.qlCalendarAdvance(Calendar,R160,"1D","f")</f>
        <v>42360</v>
      </c>
      <c r="S161" s="133">
        <f>_xll.qlCalendarAdvance(Calendar,R161,$F$1,"mf",,Trigger)</f>
        <v>42451</v>
      </c>
      <c r="T161" s="142">
        <f>_xll.qlDayCounterYearFraction(DayCounter,R161,S161,,,Trigger)</f>
        <v>0.25277777777777777</v>
      </c>
      <c r="U161" s="21">
        <f>_xll.qlInterpolationInterpolate(B3Minterpolation,R161,TRUE)</f>
        <v>-2.9502711454079209E-3</v>
      </c>
      <c r="V161" s="143">
        <f>_xll.qlYieldTSDiscount(Discounting,R161,,AllTriggers)</f>
        <v>1.003263356354352</v>
      </c>
      <c r="W161" s="143">
        <f>_xll.qlYieldTSDiscount(Discounting,S161,,AllTriggers)</f>
        <v>1.0046458758099399</v>
      </c>
      <c r="X161" s="21">
        <f t="shared" si="9"/>
        <v>-5.4440155163949745E-3</v>
      </c>
      <c r="Y161" s="297">
        <f t="shared" si="10"/>
        <v>-7.4706964918446752E-4</v>
      </c>
      <c r="AD161" s="234"/>
      <c r="AE161" s="234"/>
    </row>
    <row r="162" spans="5:31" ht="11.25" customHeight="1" x14ac:dyDescent="0.2">
      <c r="E162" s="282"/>
      <c r="F162" s="282"/>
      <c r="G162" s="234"/>
      <c r="K162" s="234"/>
      <c r="L162" s="234"/>
      <c r="R162" s="133">
        <f>_xll.qlCalendarAdvance(Calendar,R161,"1D","f")</f>
        <v>42361</v>
      </c>
      <c r="S162" s="133">
        <f>_xll.qlCalendarAdvance(Calendar,R162,$F$1,"mf",,Trigger)</f>
        <v>42452</v>
      </c>
      <c r="T162" s="142">
        <f>_xll.qlDayCounterYearFraction(DayCounter,R162,S162,,,Trigger)</f>
        <v>0.25277777777777777</v>
      </c>
      <c r="U162" s="21">
        <f>_xll.qlInterpolationInterpolate(B3Minterpolation,R162,TRUE)</f>
        <v>-2.949410357159061E-3</v>
      </c>
      <c r="V162" s="143">
        <f>_xll.qlYieldTSDiscount(Discounting,R162,,AllTriggers)</f>
        <v>1.003277657669404</v>
      </c>
      <c r="W162" s="143">
        <f>_xll.qlYieldTSDiscount(Discounting,S162,,AllTriggers)</f>
        <v>1.0046626006377422</v>
      </c>
      <c r="X162" s="21">
        <f t="shared" si="9"/>
        <v>-5.4534679163746342E-3</v>
      </c>
      <c r="Y162" s="297">
        <f t="shared" si="10"/>
        <v>-7.4685338601353202E-4</v>
      </c>
      <c r="AD162" s="234"/>
      <c r="AE162" s="234"/>
    </row>
    <row r="163" spans="5:31" ht="11.25" customHeight="1" x14ac:dyDescent="0.2">
      <c r="E163" s="282"/>
      <c r="F163" s="282"/>
      <c r="G163" s="234"/>
      <c r="K163" s="234"/>
      <c r="L163" s="234"/>
      <c r="R163" s="133">
        <f>_xll.qlCalendarAdvance(Calendar,R162,"1D","f")</f>
        <v>42362</v>
      </c>
      <c r="S163" s="133">
        <f>_xll.qlCalendarAdvance(Calendar,R163,$F$1,"mf",,Trigger)</f>
        <v>42453</v>
      </c>
      <c r="T163" s="142">
        <f>_xll.qlDayCounterYearFraction(DayCounter,R163,S163,,,Trigger)</f>
        <v>0.25277777777777777</v>
      </c>
      <c r="U163" s="21">
        <f>_xll.qlInterpolationInterpolate(B3Minterpolation,R163,TRUE)</f>
        <v>-2.948472631662404E-3</v>
      </c>
      <c r="V163" s="143">
        <f>_xll.qlYieldTSDiscount(Discounting,R163,,AllTriggers)</f>
        <v>1.0032919492085159</v>
      </c>
      <c r="W163" s="143">
        <f>_xll.qlYieldTSDiscount(Discounting,S163,,AllTriggers)</f>
        <v>1.0046793724966119</v>
      </c>
      <c r="X163" s="21">
        <f t="shared" si="9"/>
        <v>-5.4631434302341931E-3</v>
      </c>
      <c r="Y163" s="297">
        <f t="shared" si="10"/>
        <v>-7.4661767457090498E-4</v>
      </c>
      <c r="AD163" s="234"/>
      <c r="AE163" s="234"/>
    </row>
    <row r="164" spans="5:31" ht="11.25" customHeight="1" x14ac:dyDescent="0.2">
      <c r="E164" s="282"/>
      <c r="F164" s="282"/>
      <c r="G164" s="234"/>
      <c r="K164" s="234"/>
      <c r="L164" s="234"/>
      <c r="R164" s="133">
        <f>_xll.qlCalendarAdvance(Calendar,R163,"1D","f")</f>
        <v>42366</v>
      </c>
      <c r="S164" s="133">
        <f>_xll.qlCalendarAdvance(Calendar,R164,$F$1,"mf",,Trigger)</f>
        <v>42458</v>
      </c>
      <c r="T164" s="142">
        <f>_xll.qlDayCounterYearFraction(DayCounter,R164,S164,,,Trigger)</f>
        <v>0.25555555555555554</v>
      </c>
      <c r="U164" s="21">
        <f>_xll.qlInterpolationInterpolate(B3Minterpolation,R164,TRUE)</f>
        <v>-2.9439640144261923E-3</v>
      </c>
      <c r="V164" s="143">
        <f>_xll.qlYieldTSDiscount(Discounting,R164,,AllTriggers)</f>
        <v>1.003349137069748</v>
      </c>
      <c r="W164" s="143">
        <f>_xll.qlYieldTSDiscount(Discounting,S164,,AllTriggers)</f>
        <v>1.0047634749889609</v>
      </c>
      <c r="X164" s="21">
        <f t="shared" si="9"/>
        <v>-5.5081279411492321E-3</v>
      </c>
      <c r="Y164" s="297">
        <f t="shared" si="10"/>
        <v>-7.5369083299282478E-4</v>
      </c>
      <c r="AD164" s="234"/>
      <c r="AE164" s="234"/>
    </row>
    <row r="165" spans="5:31" ht="11.25" customHeight="1" x14ac:dyDescent="0.2">
      <c r="E165" s="282"/>
      <c r="F165" s="282"/>
      <c r="G165" s="234"/>
      <c r="K165" s="234"/>
      <c r="L165" s="234"/>
      <c r="R165" s="133">
        <f>_xll.qlCalendarAdvance(Calendar,R164,"1D","f")</f>
        <v>42367</v>
      </c>
      <c r="S165" s="133">
        <f>_xll.qlCalendarAdvance(Calendar,R165,$F$1,"mf",,Trigger)</f>
        <v>42458</v>
      </c>
      <c r="T165" s="142">
        <f>_xll.qlDayCounterYearFraction(DayCounter,R165,S165,,,Trigger)</f>
        <v>0.25277777777777777</v>
      </c>
      <c r="U165" s="21">
        <f>_xll.qlInterpolationInterpolate(B3Minterpolation,R165,TRUE)</f>
        <v>-2.9426503456118384E-3</v>
      </c>
      <c r="V165" s="143">
        <f>_xll.qlYieldTSDiscount(Discounting,R165,,AllTriggers)</f>
        <v>1.0033634693302775</v>
      </c>
      <c r="W165" s="143">
        <f>_xll.qlYieldTSDiscount(Discounting,S165,,AllTriggers)</f>
        <v>1.0047634749889609</v>
      </c>
      <c r="X165" s="21">
        <f t="shared" si="9"/>
        <v>-5.5122265710571498E-3</v>
      </c>
      <c r="Y165" s="297">
        <f t="shared" si="10"/>
        <v>-7.4515205656689885E-4</v>
      </c>
      <c r="AD165" s="234"/>
      <c r="AE165" s="234"/>
    </row>
    <row r="166" spans="5:31" ht="11.25" customHeight="1" x14ac:dyDescent="0.2">
      <c r="E166" s="282"/>
      <c r="F166" s="282"/>
      <c r="G166" s="234"/>
      <c r="K166" s="234"/>
      <c r="L166" s="234"/>
      <c r="R166" s="133">
        <f>_xll.qlCalendarAdvance(Calendar,R165,"1D","f")</f>
        <v>42368</v>
      </c>
      <c r="S166" s="133">
        <f>_xll.qlCalendarAdvance(Calendar,R166,$F$1,"mf",,Trigger)</f>
        <v>42459</v>
      </c>
      <c r="T166" s="142">
        <f>_xll.qlDayCounterYearFraction(DayCounter,R166,S166,,,Trigger)</f>
        <v>0.25277777777777777</v>
      </c>
      <c r="U166" s="21">
        <f>_xll.qlInterpolationInterpolate(B3Minterpolation,R166,TRUE)</f>
        <v>-2.9412632367182023E-3</v>
      </c>
      <c r="V166" s="143">
        <f>_xll.qlYieldTSDiscount(Discounting,R166,,AllTriggers)</f>
        <v>1.0033778276577006</v>
      </c>
      <c r="W166" s="143">
        <f>_xll.qlYieldTSDiscount(Discounting,S166,,AllTriggers)</f>
        <v>1.0047802516610662</v>
      </c>
      <c r="X166" s="21">
        <f t="shared" si="9"/>
        <v>-5.5216560965982023E-3</v>
      </c>
      <c r="Y166" s="297">
        <f t="shared" si="10"/>
        <v>-7.4480245378256342E-4</v>
      </c>
      <c r="AD166" s="234"/>
      <c r="AE166" s="234"/>
    </row>
    <row r="167" spans="5:31" ht="11.25" customHeight="1" x14ac:dyDescent="0.2">
      <c r="E167" s="282"/>
      <c r="F167" s="282"/>
      <c r="G167" s="234"/>
      <c r="K167" s="234"/>
      <c r="L167" s="234"/>
      <c r="R167" s="133">
        <f>_xll.qlCalendarAdvance(Calendar,R166,"1D","f")</f>
        <v>42369</v>
      </c>
      <c r="S167" s="133">
        <f>_xll.qlCalendarAdvance(Calendar,R167,$F$1,"mf",,Trigger)</f>
        <v>42460</v>
      </c>
      <c r="T167" s="142">
        <f>_xll.qlDayCounterYearFraction(DayCounter,R167,S167,,,Trigger)</f>
        <v>0.25277777777777777</v>
      </c>
      <c r="U167" s="21">
        <f>_xll.qlInterpolationInterpolate(B3Minterpolation,R167,TRUE)</f>
        <v>-2.9398032706067032E-3</v>
      </c>
      <c r="V167" s="143">
        <f>_xll.qlYieldTSDiscount(Discounting,R167,,AllTriggers)</f>
        <v>1.0033922180270194</v>
      </c>
      <c r="W167" s="143">
        <f>_xll.qlYieldTSDiscount(Discounting,S167,,AllTriggers)</f>
        <v>1.0047969828982737</v>
      </c>
      <c r="X167" s="21">
        <f t="shared" si="9"/>
        <v>-5.5307805190246149E-3</v>
      </c>
      <c r="Y167" s="297">
        <f t="shared" si="10"/>
        <v>-7.4443433573133963E-4</v>
      </c>
      <c r="AD167" s="234"/>
      <c r="AE167" s="234"/>
    </row>
    <row r="168" spans="5:31" ht="11.25" customHeight="1" x14ac:dyDescent="0.2">
      <c r="E168" s="282"/>
      <c r="F168" s="282"/>
      <c r="G168" s="234"/>
      <c r="K168" s="234"/>
      <c r="L168" s="234"/>
      <c r="R168" s="133">
        <f>_xll.qlCalendarAdvance(Calendar,R167,"1D","f")</f>
        <v>42373</v>
      </c>
      <c r="S168" s="133">
        <f>_xll.qlCalendarAdvance(Calendar,R168,$F$1,"mf",,Trigger)</f>
        <v>42464</v>
      </c>
      <c r="T168" s="142">
        <f>_xll.qlDayCounterYearFraction(DayCounter,R168,S168,,,Trigger)</f>
        <v>0.25277777777777777</v>
      </c>
      <c r="U168" s="21">
        <f>_xll.qlInterpolationInterpolate(B3Minterpolation,R168,TRUE)</f>
        <v>-2.9332464912104586E-3</v>
      </c>
      <c r="V168" s="143">
        <f>_xll.qlYieldTSDiscount(Discounting,R168,,AllTriggers)</f>
        <v>1.003450219435442</v>
      </c>
      <c r="W168" s="143">
        <f>_xll.qlYieldTSDiscount(Discounting,S168,,AllTriggers)</f>
        <v>1.0048631892262385</v>
      </c>
      <c r="X168" s="21">
        <f t="shared" si="9"/>
        <v>-5.5627180504616847E-3</v>
      </c>
      <c r="Y168" s="297">
        <f t="shared" si="10"/>
        <v>-7.4277937972597923E-4</v>
      </c>
      <c r="AD168" s="234"/>
      <c r="AE168" s="234"/>
    </row>
    <row r="169" spans="5:31" ht="11.25" customHeight="1" x14ac:dyDescent="0.2">
      <c r="E169" s="282"/>
      <c r="F169" s="282"/>
      <c r="G169" s="234"/>
      <c r="K169" s="234"/>
      <c r="L169" s="234"/>
      <c r="R169" s="133">
        <f>_xll.qlCalendarAdvance(Calendar,R168,"1D","f")</f>
        <v>42374</v>
      </c>
      <c r="S169" s="133">
        <f>_xll.qlCalendarAdvance(Calendar,R169,$F$1,"mf",,Trigger)</f>
        <v>42465</v>
      </c>
      <c r="T169" s="142">
        <f>_xll.qlDayCounterYearFraction(DayCounter,R169,S169,,,Trigger)</f>
        <v>0.25277777777777777</v>
      </c>
      <c r="U169" s="21">
        <f>_xll.qlInterpolationInterpolate(B3Minterpolation,R169,TRUE)</f>
        <v>-2.9314309819309307E-3</v>
      </c>
      <c r="V169" s="143">
        <f>_xll.qlYieldTSDiscount(Discounting,R169,,AllTriggers)</f>
        <v>1.0034648596514493</v>
      </c>
      <c r="W169" s="143">
        <f>_xll.qlYieldTSDiscount(Discounting,S169,,AllTriggers)</f>
        <v>1.004879495077547</v>
      </c>
      <c r="X169" s="21">
        <f t="shared" si="9"/>
        <v>-5.5691851160598865E-3</v>
      </c>
      <c r="Y169" s="297">
        <f t="shared" si="10"/>
        <v>-7.4232068739026253E-4</v>
      </c>
      <c r="AD169" s="234"/>
      <c r="AE169" s="234"/>
    </row>
    <row r="170" spans="5:31" ht="11.25" customHeight="1" x14ac:dyDescent="0.2">
      <c r="E170" s="282"/>
      <c r="F170" s="282"/>
      <c r="G170" s="234"/>
      <c r="K170" s="234"/>
      <c r="L170" s="234"/>
      <c r="R170" s="133">
        <f>_xll.qlCalendarAdvance(Calendar,R169,"1D","f")</f>
        <v>42375</v>
      </c>
      <c r="S170" s="133">
        <f>_xll.qlCalendarAdvance(Calendar,R170,$F$1,"mf",,Trigger)</f>
        <v>42466</v>
      </c>
      <c r="T170" s="142">
        <f>_xll.qlDayCounterYearFraction(DayCounter,R170,S170,,,Trigger)</f>
        <v>0.25277777777777777</v>
      </c>
      <c r="U170" s="21">
        <f>_xll.qlInterpolationInterpolate(B3Minterpolation,R170,TRUE)</f>
        <v>-2.9295461126020543E-3</v>
      </c>
      <c r="V170" s="143">
        <f>_xll.qlYieldTSDiscount(Discounting,R170,,AllTriggers)</f>
        <v>1.0034795677667074</v>
      </c>
      <c r="W170" s="143">
        <f>_xll.qlYieldTSDiscount(Discounting,S170,,AllTriggers)</f>
        <v>1.0048956762034602</v>
      </c>
      <c r="X170" s="21">
        <f t="shared" si="9"/>
        <v>-5.5748943447382765E-3</v>
      </c>
      <c r="Y170" s="297">
        <f t="shared" si="10"/>
        <v>-7.4184428094420829E-4</v>
      </c>
      <c r="AD170" s="234"/>
      <c r="AE170" s="234"/>
    </row>
    <row r="171" spans="5:31" ht="11.25" customHeight="1" x14ac:dyDescent="0.2">
      <c r="E171" s="282"/>
      <c r="F171" s="282"/>
      <c r="G171" s="234"/>
      <c r="K171" s="234"/>
      <c r="L171" s="234"/>
      <c r="R171" s="133">
        <f>_xll.qlCalendarAdvance(Calendar,R170,"1D","f")</f>
        <v>42376</v>
      </c>
      <c r="S171" s="133">
        <f>_xll.qlCalendarAdvance(Calendar,R171,$F$1,"mf",,Trigger)</f>
        <v>42467</v>
      </c>
      <c r="T171" s="142">
        <f>_xll.qlDayCounterYearFraction(DayCounter,R171,S171,,,Trigger)</f>
        <v>0.25277777777777777</v>
      </c>
      <c r="U171" s="21">
        <f>_xll.qlInterpolationInterpolate(B3Minterpolation,R171,TRUE)</f>
        <v>-2.9275924660852486E-3</v>
      </c>
      <c r="V171" s="143">
        <f>_xll.qlYieldTSDiscount(Discounting,R171,,AllTriggers)</f>
        <v>1.0034943497586932</v>
      </c>
      <c r="W171" s="143">
        <f>_xll.qlYieldTSDiscount(Discounting,S171,,AllTriggers)</f>
        <v>1.0049117193859882</v>
      </c>
      <c r="X171" s="21">
        <f t="shared" si="9"/>
        <v>-5.5797702816786374E-3</v>
      </c>
      <c r="Y171" s="297">
        <f t="shared" si="10"/>
        <v>-7.4135029409756899E-4</v>
      </c>
      <c r="AD171" s="234"/>
      <c r="AE171" s="234"/>
    </row>
    <row r="172" spans="5:31" ht="11.25" customHeight="1" x14ac:dyDescent="0.2">
      <c r="E172" s="282"/>
      <c r="F172" s="282"/>
      <c r="G172" s="234"/>
      <c r="K172" s="234"/>
      <c r="L172" s="234"/>
      <c r="R172" s="133">
        <f>_xll.qlCalendarAdvance(Calendar,R171,"1D","f")</f>
        <v>42377</v>
      </c>
      <c r="S172" s="133">
        <f>_xll.qlCalendarAdvance(Calendar,R172,$F$1,"mf",,Trigger)</f>
        <v>42468</v>
      </c>
      <c r="T172" s="142">
        <f>_xll.qlDayCounterYearFraction(DayCounter,R172,S172,,,Trigger)</f>
        <v>0.25277777777777777</v>
      </c>
      <c r="U172" s="21">
        <f>_xll.qlInterpolationInterpolate(B3Minterpolation,R172,TRUE)</f>
        <v>-2.9255706252419326E-3</v>
      </c>
      <c r="V172" s="143">
        <f>_xll.qlYieldTSDiscount(Discounting,R172,,AllTriggers)</f>
        <v>1.0035092116052506</v>
      </c>
      <c r="W172" s="143">
        <f>_xll.qlYieldTSDiscount(Discounting,S172,,AllTriggers)</f>
        <v>1.0049276114063508</v>
      </c>
      <c r="X172" s="21">
        <f t="shared" si="9"/>
        <v>-5.583737471939334E-3</v>
      </c>
      <c r="Y172" s="297">
        <f t="shared" si="10"/>
        <v>-7.4083886062031726E-4</v>
      </c>
      <c r="AD172" s="234"/>
      <c r="AE172" s="234"/>
    </row>
    <row r="173" spans="5:31" ht="11.25" customHeight="1" x14ac:dyDescent="0.2">
      <c r="E173" s="282"/>
      <c r="F173" s="282"/>
      <c r="G173" s="234"/>
      <c r="K173" s="234"/>
      <c r="L173" s="234"/>
      <c r="R173" s="133">
        <f>_xll.qlCalendarAdvance(Calendar,R172,"1D","f")</f>
        <v>42380</v>
      </c>
      <c r="S173" s="133">
        <f>_xll.qlCalendarAdvance(Calendar,R173,$F$1,"mf",,Trigger)</f>
        <v>42471</v>
      </c>
      <c r="T173" s="142">
        <f>_xll.qlDayCounterYearFraction(DayCounter,R173,S173,,,Trigger)</f>
        <v>0.25277777777777777</v>
      </c>
      <c r="U173" s="21">
        <f>_xll.qlInterpolationInterpolate(B3Minterpolation,R173,TRUE)</f>
        <v>-2.9191017653671133E-3</v>
      </c>
      <c r="V173" s="143">
        <f>_xll.qlYieldTSDiscount(Discounting,R173,,AllTriggers)</f>
        <v>1.0035543360564083</v>
      </c>
      <c r="W173" s="143">
        <f>_xll.qlYieldTSDiscount(Discounting,S173,,AllTriggers)</f>
        <v>1.0049742482951973</v>
      </c>
      <c r="X173" s="21">
        <f t="shared" si="9"/>
        <v>-5.5894320077382841E-3</v>
      </c>
      <c r="Y173" s="297">
        <f t="shared" si="10"/>
        <v>-7.3920121907796658E-4</v>
      </c>
      <c r="AD173" s="234"/>
      <c r="AE173" s="234"/>
    </row>
    <row r="174" spans="5:31" ht="11.25" customHeight="1" x14ac:dyDescent="0.2">
      <c r="E174" s="282"/>
      <c r="F174" s="282"/>
      <c r="G174" s="234"/>
      <c r="K174" s="234"/>
      <c r="L174" s="234"/>
      <c r="R174" s="133">
        <f>_xll.qlCalendarAdvance(Calendar,R173,"1D","f")</f>
        <v>42381</v>
      </c>
      <c r="S174" s="133">
        <f>_xll.qlCalendarAdvance(Calendar,R174,$F$1,"mf",,Trigger)</f>
        <v>42472</v>
      </c>
      <c r="T174" s="142">
        <f>_xll.qlDayCounterYearFraction(DayCounter,R174,S174,,,Trigger)</f>
        <v>0.25277777777777777</v>
      </c>
      <c r="U174" s="21">
        <f>_xll.qlInterpolationInterpolate(B3Minterpolation,R174,TRUE)</f>
        <v>-2.9168129758319469E-3</v>
      </c>
      <c r="V174" s="143">
        <f>_xll.qlYieldTSDiscount(Discounting,R174,,AllTriggers)</f>
        <v>1.003569577107214</v>
      </c>
      <c r="W174" s="143">
        <f>_xll.qlYieldTSDiscount(Discounting,S174,,AllTriggers)</f>
        <v>1.0049894034639886</v>
      </c>
      <c r="X174" s="21">
        <f t="shared" si="9"/>
        <v>-5.5890096532260408E-3</v>
      </c>
      <c r="Y174" s="297">
        <f t="shared" si="10"/>
        <v>-7.3862133809622405E-4</v>
      </c>
      <c r="AD174" s="234"/>
      <c r="AE174" s="234"/>
    </row>
    <row r="175" spans="5:31" ht="11.25" customHeight="1" x14ac:dyDescent="0.2">
      <c r="E175" s="282"/>
      <c r="F175" s="282"/>
      <c r="G175" s="234"/>
      <c r="K175" s="234"/>
      <c r="L175" s="234"/>
      <c r="R175" s="133">
        <f>_xll.qlCalendarAdvance(Calendar,R174,"1D","f")</f>
        <v>42382</v>
      </c>
      <c r="S175" s="133">
        <f>_xll.qlCalendarAdvance(Calendar,R175,$F$1,"mf",,Trigger)</f>
        <v>42473</v>
      </c>
      <c r="T175" s="142">
        <f>_xll.qlDayCounterYearFraction(DayCounter,R175,S175,,,Trigger)</f>
        <v>0.25277777777777777</v>
      </c>
      <c r="U175" s="21">
        <f>_xll.qlInterpolationInterpolate(B3Minterpolation,R175,TRUE)</f>
        <v>-2.9144589062773656E-3</v>
      </c>
      <c r="V175" s="143">
        <f>_xll.qlYieldTSDiscount(Discounting,R175,,AllTriggers)</f>
        <v>1.003584925667403</v>
      </c>
      <c r="W175" s="143">
        <f>_xll.qlYieldTSDiscount(Discounting,S175,,AllTriggers)</f>
        <v>1.0050043450945785</v>
      </c>
      <c r="X175" s="21">
        <f t="shared" si="9"/>
        <v>-5.5873247447904111E-3</v>
      </c>
      <c r="Y175" s="297">
        <f t="shared" si="10"/>
        <v>-7.3802468473459877E-4</v>
      </c>
      <c r="AD175" s="234"/>
      <c r="AE175" s="234"/>
    </row>
    <row r="176" spans="5:31" ht="11.25" customHeight="1" x14ac:dyDescent="0.2">
      <c r="E176" s="282"/>
      <c r="F176" s="282"/>
      <c r="G176" s="234"/>
      <c r="K176" s="234"/>
      <c r="L176" s="234"/>
      <c r="R176" s="133">
        <f>_xll.qlCalendarAdvance(Calendar,R175,"1D","f")</f>
        <v>42383</v>
      </c>
      <c r="S176" s="133">
        <f>_xll.qlCalendarAdvance(Calendar,R176,$F$1,"mf",,Trigger)</f>
        <v>42474</v>
      </c>
      <c r="T176" s="142">
        <f>_xll.qlDayCounterYearFraction(DayCounter,R176,S176,,,Trigger)</f>
        <v>0.25277777777777777</v>
      </c>
      <c r="U176" s="21">
        <f>_xll.qlInterpolationInterpolate(B3Minterpolation,R176,TRUE)</f>
        <v>-2.9120401395647888E-3</v>
      </c>
      <c r="V176" s="143">
        <f>_xll.qlYieldTSDiscount(Discounting,R176,,AllTriggers)</f>
        <v>1.0036003765163817</v>
      </c>
      <c r="W176" s="143">
        <f>_xll.qlYieldTSDiscount(Discounting,S176,,AllTriggers)</f>
        <v>1.0050190786093181</v>
      </c>
      <c r="X176" s="21">
        <f t="shared" si="9"/>
        <v>-5.5844192012294968E-3</v>
      </c>
      <c r="Y176" s="297">
        <f t="shared" si="10"/>
        <v>-7.3741141509596258E-4</v>
      </c>
      <c r="AD176" s="234"/>
      <c r="AE176" s="234"/>
    </row>
    <row r="177" spans="5:31" ht="11.25" customHeight="1" x14ac:dyDescent="0.2">
      <c r="E177" s="282"/>
      <c r="F177" s="282"/>
      <c r="G177" s="234"/>
      <c r="K177" s="234"/>
      <c r="L177" s="234"/>
      <c r="R177" s="133">
        <f>_xll.qlCalendarAdvance(Calendar,R176,"1D","f")</f>
        <v>42384</v>
      </c>
      <c r="S177" s="133">
        <f>_xll.qlCalendarAdvance(Calendar,R177,$F$1,"mf",,Trigger)</f>
        <v>42475</v>
      </c>
      <c r="T177" s="142">
        <f>_xll.qlDayCounterYearFraction(DayCounter,R177,S177,,,Trigger)</f>
        <v>0.25277777777777777</v>
      </c>
      <c r="U177" s="21">
        <f>_xll.qlInterpolationInterpolate(B3Minterpolation,R177,TRUE)</f>
        <v>-2.9095572585556349E-3</v>
      </c>
      <c r="V177" s="143">
        <f>_xll.qlYieldTSDiscount(Discounting,R177,,AllTriggers)</f>
        <v>1.0036159221931023</v>
      </c>
      <c r="W177" s="143">
        <f>_xll.qlYieldTSDiscount(Discounting,S177,,AllTriggers)</f>
        <v>1.0050336131601114</v>
      </c>
      <c r="X177" s="21">
        <f t="shared" si="9"/>
        <v>-5.5803584160137171E-3</v>
      </c>
      <c r="Y177" s="297">
        <f t="shared" si="10"/>
        <v>-7.3678168966814013E-4</v>
      </c>
      <c r="AD177" s="234"/>
      <c r="AE177" s="234"/>
    </row>
    <row r="178" spans="5:31" ht="11.25" customHeight="1" x14ac:dyDescent="0.2">
      <c r="E178" s="282"/>
      <c r="F178" s="282"/>
      <c r="G178" s="234"/>
      <c r="K178" s="234"/>
      <c r="L178" s="234"/>
      <c r="R178" s="133">
        <f>_xll.qlCalendarAdvance(Calendar,R177,"1D","f")</f>
        <v>42387</v>
      </c>
      <c r="S178" s="133">
        <f>_xll.qlCalendarAdvance(Calendar,R178,$F$1,"mf",,Trigger)</f>
        <v>42478</v>
      </c>
      <c r="T178" s="142">
        <f>_xll.qlDayCounterYearFraction(DayCounter,R178,S178,,,Trigger)</f>
        <v>0.25277777777777777</v>
      </c>
      <c r="U178" s="21">
        <f>_xll.qlInterpolationInterpolate(B3Minterpolation,R178,TRUE)</f>
        <v>-2.9017297583629051E-3</v>
      </c>
      <c r="V178" s="143">
        <f>_xll.qlYieldTSDiscount(Discounting,R178,,AllTriggers)</f>
        <v>1.0036630535726878</v>
      </c>
      <c r="W178" s="143">
        <f>_xll.qlYieldTSDiscount(Discounting,S178,,AllTriggers)</f>
        <v>1.0050761145575338</v>
      </c>
      <c r="X178" s="21">
        <f t="shared" si="9"/>
        <v>-5.5618985345028543E-3</v>
      </c>
      <c r="Y178" s="297">
        <f t="shared" si="10"/>
        <v>-7.3479538331775059E-4</v>
      </c>
      <c r="AD178" s="234"/>
      <c r="AE178" s="234"/>
    </row>
    <row r="179" spans="5:31" ht="11.25" customHeight="1" x14ac:dyDescent="0.2">
      <c r="E179" s="282"/>
      <c r="F179" s="282"/>
      <c r="G179" s="234"/>
      <c r="K179" s="234"/>
      <c r="L179" s="234"/>
      <c r="R179" s="133">
        <f>_xll.qlCalendarAdvance(Calendar,R178,"1D","f")</f>
        <v>42388</v>
      </c>
      <c r="S179" s="133">
        <f>_xll.qlCalendarAdvance(Calendar,R179,$F$1,"mf",,Trigger)</f>
        <v>42479</v>
      </c>
      <c r="T179" s="142">
        <f>_xll.qlDayCounterYearFraction(DayCounter,R179,S179,,,Trigger)</f>
        <v>0.25277777777777777</v>
      </c>
      <c r="U179" s="21">
        <f>_xll.qlInterpolationInterpolate(B3Minterpolation,R179,TRUE)</f>
        <v>-2.898996248781636E-3</v>
      </c>
      <c r="V179" s="143">
        <f>_xll.qlYieldTSDiscount(Discounting,R179,,AllTriggers)</f>
        <v>1.0036789039411187</v>
      </c>
      <c r="W179" s="143">
        <f>_xll.qlYieldTSDiscount(Discounting,S179,,AllTriggers)</f>
        <v>1.0050899447843651</v>
      </c>
      <c r="X179" s="21">
        <f t="shared" si="9"/>
        <v>-5.5538707044309457E-3</v>
      </c>
      <c r="Y179" s="297">
        <f t="shared" si="10"/>
        <v>-7.3410143931099451E-4</v>
      </c>
      <c r="AD179" s="234"/>
      <c r="AE179" s="234"/>
    </row>
    <row r="180" spans="5:31" ht="11.25" customHeight="1" x14ac:dyDescent="0.2">
      <c r="E180" s="282"/>
      <c r="F180" s="282"/>
      <c r="G180" s="234"/>
      <c r="K180" s="234"/>
      <c r="L180" s="234"/>
      <c r="R180" s="133">
        <f>_xll.qlCalendarAdvance(Calendar,R179,"1D","f")</f>
        <v>42389</v>
      </c>
      <c r="S180" s="133">
        <f>_xll.qlCalendarAdvance(Calendar,R180,$F$1,"mf",,Trigger)</f>
        <v>42480</v>
      </c>
      <c r="T180" s="142">
        <f>_xll.qlDayCounterYearFraction(DayCounter,R180,S180,,,Trigger)</f>
        <v>0.25277777777777777</v>
      </c>
      <c r="U180" s="21">
        <f>_xll.qlInterpolationInterpolate(B3Minterpolation,R180,TRUE)</f>
        <v>-2.8962015392108853E-3</v>
      </c>
      <c r="V180" s="143">
        <f>_xll.qlYieldTSDiscount(Discounting,R180,,AllTriggers)</f>
        <v>1.0036948118254132</v>
      </c>
      <c r="W180" s="143">
        <f>_xll.qlYieldTSDiscount(Discounting,S180,,AllTriggers)</f>
        <v>1.005103621816209</v>
      </c>
      <c r="X180" s="21">
        <f t="shared" si="9"/>
        <v>-5.5450145918601859E-3</v>
      </c>
      <c r="Y180" s="297">
        <f t="shared" si="10"/>
        <v>-7.3339184170231821E-4</v>
      </c>
      <c r="AD180" s="234"/>
      <c r="AE180" s="234"/>
    </row>
    <row r="181" spans="5:31" ht="11.25" customHeight="1" x14ac:dyDescent="0.2">
      <c r="E181" s="282"/>
      <c r="F181" s="282"/>
      <c r="G181" s="234"/>
      <c r="K181" s="234"/>
      <c r="L181" s="234"/>
      <c r="R181" s="133">
        <f>_xll.qlCalendarAdvance(Calendar,R180,"1D","f")</f>
        <v>42390</v>
      </c>
      <c r="S181" s="133">
        <f>_xll.qlCalendarAdvance(Calendar,R181,$F$1,"mf",,Trigger)</f>
        <v>42481</v>
      </c>
      <c r="T181" s="142">
        <f>_xll.qlDayCounterYearFraction(DayCounter,R181,S181,,,Trigger)</f>
        <v>0.25277777777777777</v>
      </c>
      <c r="U181" s="21">
        <f>_xll.qlInterpolationInterpolate(B3Minterpolation,R181,TRUE)</f>
        <v>-2.8933462125120728E-3</v>
      </c>
      <c r="V181" s="143">
        <f>_xll.qlYieldTSDiscount(Discounting,R181,,AllTriggers)</f>
        <v>1.0037107697618279</v>
      </c>
      <c r="W181" s="143">
        <f>_xll.qlYieldTSDiscount(Discounting,S181,,AllTriggers)</f>
        <v>1.0051171548086324</v>
      </c>
      <c r="X181" s="21">
        <f t="shared" si="9"/>
        <v>-5.5353955881299504E-3</v>
      </c>
      <c r="Y181" s="297">
        <f t="shared" si="10"/>
        <v>-7.3266675085786924E-4</v>
      </c>
      <c r="AD181" s="234"/>
      <c r="AE181" s="234"/>
    </row>
    <row r="182" spans="5:31" ht="11.25" customHeight="1" x14ac:dyDescent="0.2">
      <c r="E182" s="282"/>
      <c r="F182" s="282"/>
      <c r="G182" s="234"/>
      <c r="K182" s="234"/>
      <c r="L182" s="234"/>
      <c r="R182" s="133">
        <f>_xll.qlCalendarAdvance(Calendar,R181,"1D","f")</f>
        <v>42391</v>
      </c>
      <c r="S182" s="133">
        <f>_xll.qlCalendarAdvance(Calendar,R182,$F$1,"mf",,Trigger)</f>
        <v>42482</v>
      </c>
      <c r="T182" s="142">
        <f>_xll.qlDayCounterYearFraction(DayCounter,R182,S182,,,Trigger)</f>
        <v>0.25277777777777777</v>
      </c>
      <c r="U182" s="21">
        <f>_xll.qlInterpolationInterpolate(B3Minterpolation,R182,TRUE)</f>
        <v>-2.8904308515466169E-3</v>
      </c>
      <c r="V182" s="143">
        <f>_xll.qlYieldTSDiscount(Discounting,R182,,AllTriggers)</f>
        <v>1.0037267702861532</v>
      </c>
      <c r="W182" s="143">
        <f>_xll.qlYieldTSDiscount(Discounting,S182,,AllTriggers)</f>
        <v>1.0051305529177594</v>
      </c>
      <c r="X182" s="21">
        <f t="shared" si="9"/>
        <v>-5.5250790847460752E-3</v>
      </c>
      <c r="Y182" s="297">
        <f t="shared" si="10"/>
        <v>-7.3192632711283512E-4</v>
      </c>
      <c r="AD182" s="234"/>
      <c r="AE182" s="234"/>
    </row>
    <row r="183" spans="5:31" ht="11.25" customHeight="1" x14ac:dyDescent="0.2">
      <c r="E183" s="282"/>
      <c r="F183" s="282"/>
      <c r="G183" s="234"/>
      <c r="K183" s="234"/>
      <c r="L183" s="234"/>
      <c r="R183" s="133">
        <f>_xll.qlCalendarAdvance(Calendar,R182,"1D","f")</f>
        <v>42394</v>
      </c>
      <c r="S183" s="133">
        <f>_xll.qlCalendarAdvance(Calendar,R183,$F$1,"mf",,Trigger)</f>
        <v>42485</v>
      </c>
      <c r="T183" s="142">
        <f>_xll.qlDayCounterYearFraction(DayCounter,R183,S183,,,Trigger)</f>
        <v>0.25277777777777777</v>
      </c>
      <c r="U183" s="21">
        <f>_xll.qlInterpolationInterpolate(B3Minterpolation,R183,TRUE)</f>
        <v>-2.8813303916645828E-3</v>
      </c>
      <c r="V183" s="143">
        <f>_xll.qlYieldTSDiscount(Discounting,R183,,AllTriggers)</f>
        <v>1.0037749527374253</v>
      </c>
      <c r="W183" s="143">
        <f>_xll.qlYieldTSDiscount(Discounting,S183,,AllTriggers)</f>
        <v>1.005170029514719</v>
      </c>
      <c r="X183" s="21">
        <f t="shared" si="9"/>
        <v>-5.4905984967480682E-3</v>
      </c>
      <c r="Y183" s="297">
        <f t="shared" si="10"/>
        <v>-7.2961466130485242E-4</v>
      </c>
      <c r="AD183" s="234"/>
      <c r="AE183" s="234"/>
    </row>
    <row r="184" spans="5:31" ht="11.25" customHeight="1" x14ac:dyDescent="0.2">
      <c r="E184" s="282"/>
      <c r="F184" s="282"/>
      <c r="G184" s="234"/>
      <c r="K184" s="234"/>
      <c r="L184" s="234"/>
      <c r="R184" s="133">
        <f>_xll.qlCalendarAdvance(Calendar,R183,"1D","f")</f>
        <v>42395</v>
      </c>
      <c r="S184" s="133">
        <f>_xll.qlCalendarAdvance(Calendar,R184,$F$1,"mf",,Trigger)</f>
        <v>42486</v>
      </c>
      <c r="T184" s="142">
        <f>_xll.qlDayCounterYearFraction(DayCounter,R184,S184,,,Trigger)</f>
        <v>0.25277777777777777</v>
      </c>
      <c r="U184" s="21">
        <f>_xll.qlInterpolationInterpolate(B3Minterpolation,R184,TRUE)</f>
        <v>-2.8781807222467461E-3</v>
      </c>
      <c r="V184" s="143">
        <f>_xll.qlYieldTSDiscount(Discounting,R184,,AllTriggers)</f>
        <v>1.0037910489618527</v>
      </c>
      <c r="W184" s="143">
        <f>_xll.qlYieldTSDiscount(Discounting,S184,,AllTriggers)</f>
        <v>1.005182979662641</v>
      </c>
      <c r="X184" s="21">
        <f t="shared" si="9"/>
        <v>-5.4781459172077978E-3</v>
      </c>
      <c r="Y184" s="297">
        <f t="shared" si="10"/>
        <v>-7.288145085954142E-4</v>
      </c>
      <c r="AD184" s="234"/>
      <c r="AE184" s="234"/>
    </row>
    <row r="185" spans="5:31" ht="11.25" customHeight="1" x14ac:dyDescent="0.2">
      <c r="E185" s="282"/>
      <c r="F185" s="282"/>
      <c r="G185" s="234"/>
      <c r="K185" s="234"/>
      <c r="L185" s="234"/>
      <c r="R185" s="133">
        <f>_xll.qlCalendarAdvance(Calendar,R184,"1D","f")</f>
        <v>42396</v>
      </c>
      <c r="S185" s="133">
        <f>_xll.qlCalendarAdvance(Calendar,R185,$F$1,"mf",,Trigger)</f>
        <v>42487</v>
      </c>
      <c r="T185" s="142">
        <f>_xll.qlDayCounterYearFraction(DayCounter,R185,S185,,,Trigger)</f>
        <v>0.25277777777777777</v>
      </c>
      <c r="U185" s="21">
        <f>_xll.qlInterpolationInterpolate(B3Minterpolation,R185,TRUE)</f>
        <v>-2.8749739328693619E-3</v>
      </c>
      <c r="V185" s="143">
        <f>_xll.qlYieldTSDiscount(Discounting,R185,,AllTriggers)</f>
        <v>1.0038071504460413</v>
      </c>
      <c r="W185" s="143">
        <f>_xll.qlYieldTSDiscount(Discounting,S185,,AllTriggers)</f>
        <v>1.005195840715845</v>
      </c>
      <c r="X185" s="21">
        <f t="shared" si="9"/>
        <v>-5.4653228019344424E-3</v>
      </c>
      <c r="Y185" s="297">
        <f t="shared" si="10"/>
        <v>-7.2799982410219383E-4</v>
      </c>
      <c r="AD185" s="234"/>
      <c r="AE185" s="234"/>
    </row>
    <row r="186" spans="5:31" ht="11.25" customHeight="1" x14ac:dyDescent="0.2">
      <c r="E186" s="282"/>
      <c r="F186" s="282"/>
      <c r="G186" s="234"/>
      <c r="K186" s="234"/>
      <c r="L186" s="234"/>
      <c r="R186" s="133">
        <f>_xll.qlCalendarAdvance(Calendar,R185,"1D","f")</f>
        <v>42397</v>
      </c>
      <c r="S186" s="133">
        <f>_xll.qlCalendarAdvance(Calendar,R186,$F$1,"mf",,Trigger)</f>
        <v>42488</v>
      </c>
      <c r="T186" s="142">
        <f>_xll.qlDayCounterYearFraction(DayCounter,R186,S186,,,Trigger)</f>
        <v>0.25277777777777777</v>
      </c>
      <c r="U186" s="21">
        <f>_xll.qlInterpolationInterpolate(B3Minterpolation,R186,TRUE)</f>
        <v>-2.8717106063938492E-3</v>
      </c>
      <c r="V186" s="143">
        <f>_xll.qlYieldTSDiscount(Discounting,R186,,AllTriggers)</f>
        <v>1.0038232497229291</v>
      </c>
      <c r="W186" s="143">
        <f>_xll.qlYieldTSDiscount(Discounting,S186,,AllTriggers)</f>
        <v>1.0052086218335663</v>
      </c>
      <c r="X186" s="21">
        <f t="shared" si="9"/>
        <v>-5.4521945456071233E-3</v>
      </c>
      <c r="Y186" s="297">
        <f t="shared" si="10"/>
        <v>-7.2717076791789319E-4</v>
      </c>
      <c r="AD186" s="234"/>
      <c r="AE186" s="234"/>
    </row>
    <row r="187" spans="5:31" ht="11.25" customHeight="1" x14ac:dyDescent="0.2">
      <c r="E187" s="282"/>
      <c r="F187" s="282"/>
      <c r="G187" s="234"/>
      <c r="K187" s="234"/>
      <c r="L187" s="234"/>
      <c r="R187" s="133">
        <f>_xll.qlCalendarAdvance(Calendar,R186,"1D","f")</f>
        <v>42398</v>
      </c>
      <c r="S187" s="133">
        <f>_xll.qlCalendarAdvance(Calendar,R187,$F$1,"mf",,Trigger)</f>
        <v>42489</v>
      </c>
      <c r="T187" s="142">
        <f>_xll.qlDayCounterYearFraction(DayCounter,R187,S187,,,Trigger)</f>
        <v>0.25277777777777777</v>
      </c>
      <c r="U187" s="21">
        <f>_xll.qlInterpolationInterpolate(B3Minterpolation,R187,TRUE)</f>
        <v>-2.8683913256816271E-3</v>
      </c>
      <c r="V187" s="143">
        <f>_xll.qlYieldTSDiscount(Discounting,R187,,AllTriggers)</f>
        <v>1.0038393393249749</v>
      </c>
      <c r="W187" s="143">
        <f>_xll.qlYieldTSDiscount(Discounting,S187,,AllTriggers)</f>
        <v>1.0052213321755268</v>
      </c>
      <c r="X187" s="21">
        <f t="shared" si="9"/>
        <v>-5.4388265436920271E-3</v>
      </c>
      <c r="Y187" s="297">
        <f t="shared" si="10"/>
        <v>-7.263275000853113E-4</v>
      </c>
      <c r="AD187" s="234"/>
      <c r="AE187" s="234"/>
    </row>
    <row r="188" spans="5:31" ht="11.25" customHeight="1" x14ac:dyDescent="0.2">
      <c r="E188" s="282"/>
      <c r="F188" s="282"/>
      <c r="G188" s="234"/>
      <c r="K188" s="234"/>
      <c r="L188" s="234"/>
      <c r="R188" s="133">
        <f>_xll.qlCalendarAdvance(Calendar,R187,"1D","f")</f>
        <v>42401</v>
      </c>
      <c r="S188" s="133">
        <f>_xll.qlCalendarAdvance(Calendar,R188,$F$1,"mf",,Trigger)</f>
        <v>42492</v>
      </c>
      <c r="T188" s="142">
        <f>_xll.qlDayCounterYearFraction(DayCounter,R188,S188,,,Trigger)</f>
        <v>0.25277777777777777</v>
      </c>
      <c r="U188" s="21">
        <f>_xll.qlInterpolationInterpolate(B3Minterpolation,R188,TRUE)</f>
        <v>-2.8581035867388956E-3</v>
      </c>
      <c r="V188" s="143">
        <f>_xll.qlYieldTSDiscount(Discounting,R188,,AllTriggers)</f>
        <v>1.0038874753994758</v>
      </c>
      <c r="W188" s="143">
        <f>_xll.qlYieldTSDiscount(Discounting,S188,,AllTriggers)</f>
        <v>1.0052591301512235</v>
      </c>
      <c r="X188" s="21">
        <f t="shared" si="9"/>
        <v>-5.3979380317733076E-3</v>
      </c>
      <c r="Y188" s="297">
        <f t="shared" si="10"/>
        <v>-7.2371402633329706E-4</v>
      </c>
      <c r="AD188" s="234"/>
      <c r="AE188" s="234"/>
    </row>
    <row r="189" spans="5:31" ht="11.25" customHeight="1" x14ac:dyDescent="0.2">
      <c r="E189" s="282"/>
      <c r="F189" s="282"/>
      <c r="G189" s="234"/>
      <c r="K189" s="234"/>
      <c r="L189" s="234"/>
      <c r="R189" s="133">
        <f>_xll.qlCalendarAdvance(Calendar,R188,"1D","f")</f>
        <v>42402</v>
      </c>
      <c r="S189" s="133">
        <f>_xll.qlCalendarAdvance(Calendar,R189,$F$1,"mf",,Trigger)</f>
        <v>42492</v>
      </c>
      <c r="T189" s="142">
        <f>_xll.qlDayCounterYearFraction(DayCounter,R189,S189,,,Trigger)</f>
        <v>0.25</v>
      </c>
      <c r="U189" s="21">
        <f>_xll.qlInterpolationInterpolate(B3Minterpolation,R189,TRUE)</f>
        <v>-2.8545663176940271E-3</v>
      </c>
      <c r="V189" s="143">
        <f>_xll.qlYieldTSDiscount(Discounting,R189,,AllTriggers)</f>
        <v>1.0039034516171883</v>
      </c>
      <c r="W189" s="143">
        <f>_xll.qlYieldTSDiscount(Discounting,S189,,AllTriggers)</f>
        <v>1.0052591301512235</v>
      </c>
      <c r="X189" s="21">
        <f t="shared" si="9"/>
        <v>-5.3943445759352393E-3</v>
      </c>
      <c r="Y189" s="297">
        <f t="shared" si="10"/>
        <v>-7.1486073827397645E-4</v>
      </c>
      <c r="AD189" s="234"/>
      <c r="AE189" s="234"/>
    </row>
    <row r="190" spans="5:31" ht="11.25" customHeight="1" x14ac:dyDescent="0.2">
      <c r="E190" s="282"/>
      <c r="F190" s="282"/>
      <c r="G190" s="234"/>
      <c r="K190" s="234"/>
      <c r="L190" s="234"/>
      <c r="R190" s="133">
        <f>_xll.qlCalendarAdvance(Calendar,R189,"1D","f")</f>
        <v>42403</v>
      </c>
      <c r="S190" s="133">
        <f>_xll.qlCalendarAdvance(Calendar,R190,$F$1,"mf",,Trigger)</f>
        <v>42493</v>
      </c>
      <c r="T190" s="142">
        <f>_xll.qlDayCounterYearFraction(DayCounter,R190,S190,,,Trigger)</f>
        <v>0.25</v>
      </c>
      <c r="U190" s="21">
        <f>_xll.qlInterpolationInterpolate(B3Minterpolation,R190,TRUE)</f>
        <v>-2.8509760087195449E-3</v>
      </c>
      <c r="V190" s="143">
        <f>_xll.qlYieldTSDiscount(Discounting,R190,,AllTriggers)</f>
        <v>1.0039193808152029</v>
      </c>
      <c r="W190" s="143">
        <f>_xll.qlYieldTSDiscount(Discounting,S190,,AllTriggers)</f>
        <v>1.0052716489968689</v>
      </c>
      <c r="X190" s="21">
        <f t="shared" si="9"/>
        <v>-5.380707525236339E-3</v>
      </c>
      <c r="Y190" s="297">
        <f t="shared" si="10"/>
        <v>-7.1395886837051687E-4</v>
      </c>
      <c r="AD190" s="234"/>
      <c r="AE190" s="234"/>
    </row>
    <row r="191" spans="5:31" ht="11.25" customHeight="1" x14ac:dyDescent="0.2">
      <c r="E191" s="282"/>
      <c r="F191" s="282"/>
      <c r="G191" s="234"/>
      <c r="K191" s="234"/>
      <c r="L191" s="234"/>
      <c r="R191" s="133">
        <f>_xll.qlCalendarAdvance(Calendar,R190,"1D","f")</f>
        <v>42404</v>
      </c>
      <c r="S191" s="133">
        <f>_xll.qlCalendarAdvance(Calendar,R191,$F$1,"mf",,Trigger)</f>
        <v>42494</v>
      </c>
      <c r="T191" s="142">
        <f>_xll.qlDayCounterYearFraction(DayCounter,R191,S191,,,Trigger)</f>
        <v>0.25</v>
      </c>
      <c r="U191" s="21">
        <f>_xll.qlInterpolationInterpolate(B3Minterpolation,R191,TRUE)</f>
        <v>-2.8473332426768674E-3</v>
      </c>
      <c r="V191" s="143">
        <f>_xll.qlYieldTSDiscount(Discounting,R191,,AllTriggers)</f>
        <v>1.0039352555231329</v>
      </c>
      <c r="W191" s="143">
        <f>_xll.qlYieldTSDiscount(Discounting,S191,,AllTriggers)</f>
        <v>1.0052841428724515</v>
      </c>
      <c r="X191" s="21">
        <f t="shared" si="9"/>
        <v>-5.3671884069088627E-3</v>
      </c>
      <c r="Y191" s="297">
        <f t="shared" si="10"/>
        <v>-7.1304388524245552E-4</v>
      </c>
      <c r="AD191" s="234"/>
      <c r="AE191" s="234"/>
    </row>
    <row r="192" spans="5:31" ht="11.25" customHeight="1" x14ac:dyDescent="0.2">
      <c r="E192" s="282"/>
      <c r="F192" s="282"/>
      <c r="G192" s="234"/>
      <c r="K192" s="234"/>
      <c r="L192" s="234"/>
      <c r="R192" s="133">
        <f>_xll.qlCalendarAdvance(Calendar,R191,"1D","f")</f>
        <v>42405</v>
      </c>
      <c r="S192" s="133">
        <f>_xll.qlCalendarAdvance(Calendar,R192,$F$1,"mf",,Trigger)</f>
        <v>42496</v>
      </c>
      <c r="T192" s="142">
        <f>_xll.qlDayCounterYearFraction(DayCounter,R192,S192,,,Trigger)</f>
        <v>0.25277777777777777</v>
      </c>
      <c r="U192" s="21">
        <f>_xll.qlInterpolationInterpolate(B3Minterpolation,R192,TRUE)</f>
        <v>-2.8436386024274147E-3</v>
      </c>
      <c r="V192" s="143">
        <f>_xll.qlYieldTSDiscount(Discounting,R192,,AllTriggers)</f>
        <v>1.0039510682701276</v>
      </c>
      <c r="W192" s="143">
        <f>_xll.qlYieldTSDiscount(Discounting,S192,,AllTriggers)</f>
        <v>1.0053090923639889</v>
      </c>
      <c r="X192" s="21">
        <f t="shared" si="9"/>
        <v>-5.3440310542194119E-3</v>
      </c>
      <c r="Y192" s="297">
        <f t="shared" si="10"/>
        <v>-7.2004013118004005E-4</v>
      </c>
      <c r="AD192" s="234"/>
      <c r="AE192" s="234"/>
    </row>
    <row r="193" spans="5:31" ht="11.25" customHeight="1" x14ac:dyDescent="0.2">
      <c r="E193" s="282"/>
      <c r="F193" s="282"/>
      <c r="G193" s="234"/>
      <c r="K193" s="234"/>
      <c r="L193" s="234"/>
      <c r="R193" s="133">
        <f>_xll.qlCalendarAdvance(Calendar,R192,"1D","f")</f>
        <v>42408</v>
      </c>
      <c r="S193" s="133">
        <f>_xll.qlCalendarAdvance(Calendar,R193,$F$1,"mf",,Trigger)</f>
        <v>42499</v>
      </c>
      <c r="T193" s="142">
        <f>_xll.qlDayCounterYearFraction(DayCounter,R193,S193,,,Trigger)</f>
        <v>0.25277777777777777</v>
      </c>
      <c r="U193" s="21">
        <f>_xll.qlInterpolationInterpolate(B3Minterpolation,R193,TRUE)</f>
        <v>-2.8322492650525925E-3</v>
      </c>
      <c r="V193" s="143">
        <f>_xll.qlYieldTSDiscount(Discounting,R193,,AllTriggers)</f>
        <v>1.0039980600301244</v>
      </c>
      <c r="W193" s="143">
        <f>_xll.qlYieldTSDiscount(Discounting,S193,,AllTriggers)</f>
        <v>1.0053465584037926</v>
      </c>
      <c r="X193" s="21">
        <f t="shared" si="9"/>
        <v>-5.3063481406404323E-3</v>
      </c>
      <c r="Y193" s="297">
        <f t="shared" si="10"/>
        <v>-7.1714835027633834E-4</v>
      </c>
      <c r="AD193" s="234"/>
      <c r="AE193" s="234"/>
    </row>
    <row r="194" spans="5:31" ht="11.25" customHeight="1" x14ac:dyDescent="0.2">
      <c r="E194" s="282"/>
      <c r="F194" s="282"/>
      <c r="G194" s="234"/>
      <c r="K194" s="234"/>
      <c r="L194" s="234"/>
      <c r="R194" s="133">
        <f>_xll.qlCalendarAdvance(Calendar,R193,"1D","f")</f>
        <v>42409</v>
      </c>
      <c r="S194" s="133">
        <f>_xll.qlCalendarAdvance(Calendar,R194,$F$1,"mf",,Trigger)</f>
        <v>42499</v>
      </c>
      <c r="T194" s="142">
        <f>_xll.qlDayCounterYearFraction(DayCounter,R194,S194,,,Trigger)</f>
        <v>0.25</v>
      </c>
      <c r="U194" s="21">
        <f>_xll.qlInterpolationInterpolate(B3Minterpolation,R194,TRUE)</f>
        <v>-2.8283529565902277E-3</v>
      </c>
      <c r="V194" s="143">
        <f>_xll.qlYieldTSDiscount(Discounting,R194,,AllTriggers)</f>
        <v>1.0040135502157495</v>
      </c>
      <c r="W194" s="143">
        <f>_xll.qlYieldTSDiscount(Discounting,S194,,AllTriggers)</f>
        <v>1.0053465584037926</v>
      </c>
      <c r="X194" s="21">
        <f t="shared" si="9"/>
        <v>-5.3036763368825568E-3</v>
      </c>
      <c r="Y194" s="297">
        <f t="shared" si="10"/>
        <v>-7.0827779520232781E-4</v>
      </c>
      <c r="AD194" s="234"/>
      <c r="AE194" s="234"/>
    </row>
    <row r="195" spans="5:31" ht="11.25" customHeight="1" x14ac:dyDescent="0.2">
      <c r="E195" s="282"/>
      <c r="F195" s="282"/>
      <c r="G195" s="234"/>
      <c r="K195" s="234"/>
      <c r="L195" s="234"/>
      <c r="R195" s="133">
        <f>_xll.qlCalendarAdvance(Calendar,R194,"1D","f")</f>
        <v>42410</v>
      </c>
      <c r="S195" s="133">
        <f>_xll.qlCalendarAdvance(Calendar,R195,$F$1,"mf",,Trigger)</f>
        <v>42500</v>
      </c>
      <c r="T195" s="142">
        <f>_xll.qlDayCounterYearFraction(DayCounter,R195,S195,,,Trigger)</f>
        <v>0.25</v>
      </c>
      <c r="U195" s="21">
        <f>_xll.qlInterpolationInterpolate(B3Minterpolation,R195,TRUE)</f>
        <v>-2.8244076882281825E-3</v>
      </c>
      <c r="V195" s="143">
        <f>_xll.qlYieldTSDiscount(Discounting,R195,,AllTriggers)</f>
        <v>1.004028941079393</v>
      </c>
      <c r="W195" s="143">
        <f>_xll.qlYieldTSDiscount(Discounting,S195,,AllTriggers)</f>
        <v>1.0053590948879985</v>
      </c>
      <c r="X195" s="21">
        <f t="shared" si="9"/>
        <v>-5.292253545500003E-3</v>
      </c>
      <c r="Y195" s="297">
        <f t="shared" si="10"/>
        <v>-7.0728744612910265E-4</v>
      </c>
      <c r="AD195" s="234"/>
      <c r="AE195" s="234"/>
    </row>
    <row r="196" spans="5:31" ht="11.25" customHeight="1" x14ac:dyDescent="0.2">
      <c r="E196" s="282"/>
      <c r="F196" s="282"/>
      <c r="G196" s="234"/>
      <c r="K196" s="234"/>
      <c r="L196" s="234"/>
      <c r="R196" s="133">
        <f>_xll.qlCalendarAdvance(Calendar,R195,"1D","f")</f>
        <v>42411</v>
      </c>
      <c r="S196" s="133">
        <f>_xll.qlCalendarAdvance(Calendar,R196,$F$1,"mf",,Trigger)</f>
        <v>42501</v>
      </c>
      <c r="T196" s="142">
        <f>_xll.qlDayCounterYearFraction(DayCounter,R196,S196,,,Trigger)</f>
        <v>0.25</v>
      </c>
      <c r="U196" s="21">
        <f>_xll.qlInterpolationInterpolate(B3Minterpolation,R196,TRUE)</f>
        <v>-2.820414042827876E-3</v>
      </c>
      <c r="V196" s="143">
        <f>_xll.qlYieldTSDiscount(Discounting,R196,,AllTriggers)</f>
        <v>1.0040442251475297</v>
      </c>
      <c r="W196" s="143">
        <f>_xll.qlYieldTSDiscount(Discounting,S196,,AllTriggers)</f>
        <v>1.0053716705493982</v>
      </c>
      <c r="X196" s="21">
        <f t="shared" ref="X196:X259" si="11">(V196/W196-1)/T196</f>
        <v>-5.2814116043000681E-3</v>
      </c>
      <c r="Y196" s="297">
        <f t="shared" ref="Y196:Y259" si="12">LN((1+(U196+X196)*T196)/(1+X196*T196))</f>
        <v>-7.062850876299227E-4</v>
      </c>
      <c r="AD196" s="234"/>
      <c r="AE196" s="234"/>
    </row>
    <row r="197" spans="5:31" ht="11.25" customHeight="1" x14ac:dyDescent="0.2">
      <c r="E197" s="282"/>
      <c r="F197" s="282"/>
      <c r="G197" s="234"/>
      <c r="K197" s="234"/>
      <c r="L197" s="234"/>
      <c r="R197" s="133">
        <f>_xll.qlCalendarAdvance(Calendar,R196,"1D","f")</f>
        <v>42412</v>
      </c>
      <c r="S197" s="133">
        <f>_xll.qlCalendarAdvance(Calendar,R197,$F$1,"mf",,Trigger)</f>
        <v>42502</v>
      </c>
      <c r="T197" s="142">
        <f>_xll.qlDayCounterYearFraction(DayCounter,R197,S197,,,Trigger)</f>
        <v>0.25</v>
      </c>
      <c r="U197" s="21">
        <f>_xll.qlInterpolationInterpolate(B3Minterpolation,R197,TRUE)</f>
        <v>-2.8163726032507282E-3</v>
      </c>
      <c r="V197" s="143">
        <f>_xll.qlYieldTSDiscount(Discounting,R197,,AllTriggers)</f>
        <v>1.0040593949462111</v>
      </c>
      <c r="W197" s="143">
        <f>_xll.qlYieldTSDiscount(Discounting,S197,,AllTriggers)</f>
        <v>1.0053842945537188</v>
      </c>
      <c r="X197" s="21">
        <f t="shared" si="11"/>
        <v>-5.2712166469470745E-3</v>
      </c>
      <c r="Y197" s="297">
        <f t="shared" si="12"/>
        <v>-7.0527087709172588E-4</v>
      </c>
      <c r="AD197" s="234"/>
      <c r="AE197" s="234"/>
    </row>
    <row r="198" spans="5:31" ht="11.25" customHeight="1" x14ac:dyDescent="0.2">
      <c r="E198" s="282"/>
      <c r="F198" s="282"/>
      <c r="G198" s="234"/>
      <c r="K198" s="234"/>
      <c r="L198" s="234"/>
      <c r="R198" s="133">
        <f>_xll.qlCalendarAdvance(Calendar,R197,"1D","f")</f>
        <v>42415</v>
      </c>
      <c r="S198" s="133">
        <f>_xll.qlCalendarAdvance(Calendar,R198,$F$1,"mf",,Trigger)</f>
        <v>42507</v>
      </c>
      <c r="T198" s="142">
        <f>_xll.qlDayCounterYearFraction(DayCounter,R198,S198,,,Trigger)</f>
        <v>0.25555555555555554</v>
      </c>
      <c r="U198" s="21">
        <f>_xll.qlInterpolationInterpolate(B3Minterpolation,R198,TRUE)</f>
        <v>-2.8039673480724217E-3</v>
      </c>
      <c r="V198" s="143">
        <f>_xll.qlYieldTSDiscount(Discounting,R198,,AllTriggers)</f>
        <v>1.0041042193281571</v>
      </c>
      <c r="W198" s="143">
        <f>_xll.qlYieldTSDiscount(Discounting,S198,,AllTriggers)</f>
        <v>1.0054482501471562</v>
      </c>
      <c r="X198" s="21">
        <f t="shared" si="11"/>
        <v>-5.2307525823399549E-3</v>
      </c>
      <c r="Y198" s="297">
        <f t="shared" si="12"/>
        <v>-7.1778613505991452E-4</v>
      </c>
      <c r="AD198" s="234"/>
      <c r="AE198" s="234"/>
    </row>
    <row r="199" spans="5:31" ht="11.25" customHeight="1" x14ac:dyDescent="0.2">
      <c r="E199" s="282"/>
      <c r="F199" s="282"/>
      <c r="G199" s="234"/>
      <c r="K199" s="234"/>
      <c r="L199" s="234"/>
      <c r="R199" s="133">
        <f>_xll.qlCalendarAdvance(Calendar,R198,"1D","f")</f>
        <v>42416</v>
      </c>
      <c r="S199" s="133">
        <f>_xll.qlCalendarAdvance(Calendar,R199,$F$1,"mf",,Trigger)</f>
        <v>42507</v>
      </c>
      <c r="T199" s="142">
        <f>_xll.qlDayCounterYearFraction(DayCounter,R199,S199,,,Trigger)</f>
        <v>0.25277777777777777</v>
      </c>
      <c r="U199" s="21">
        <f>_xll.qlInterpolationInterpolate(B3Minterpolation,R199,TRUE)</f>
        <v>-2.799740560402096E-3</v>
      </c>
      <c r="V199" s="143">
        <f>_xll.qlYieldTSDiscount(Discounting,R199,,AllTriggers)</f>
        <v>1.0041189605590406</v>
      </c>
      <c r="W199" s="143">
        <f>_xll.qlYieldTSDiscount(Discounting,S199,,AllTriggers)</f>
        <v>1.0054482501471562</v>
      </c>
      <c r="X199" s="21">
        <f t="shared" si="11"/>
        <v>-5.2302324263107736E-3</v>
      </c>
      <c r="Y199" s="297">
        <f t="shared" si="12"/>
        <v>-7.0890030308787039E-4</v>
      </c>
      <c r="AD199" s="234"/>
      <c r="AE199" s="234"/>
    </row>
    <row r="200" spans="5:31" ht="11.25" customHeight="1" x14ac:dyDescent="0.2">
      <c r="E200" s="282"/>
      <c r="F200" s="282"/>
      <c r="G200" s="234"/>
      <c r="K200" s="234"/>
      <c r="L200" s="234"/>
      <c r="R200" s="133">
        <f>_xll.qlCalendarAdvance(Calendar,R199,"1D","f")</f>
        <v>42417</v>
      </c>
      <c r="S200" s="133">
        <f>_xll.qlCalendarAdvance(Calendar,R200,$F$1,"mf",,Trigger)</f>
        <v>42507</v>
      </c>
      <c r="T200" s="142">
        <f>_xll.qlDayCounterYearFraction(DayCounter,R200,S200,,,Trigger)</f>
        <v>0.25</v>
      </c>
      <c r="U200" s="21">
        <f>_xll.qlInterpolationInterpolate(B3Minterpolation,R200,TRUE)</f>
        <v>-2.7954688928620241E-3</v>
      </c>
      <c r="V200" s="143">
        <f>_xll.qlYieldTSDiscount(Discounting,R200,,AllTriggers)</f>
        <v>1.0041336171258812</v>
      </c>
      <c r="W200" s="143">
        <f>_xll.qlYieldTSDiscount(Discounting,S200,,AllTriggers)</f>
        <v>1.0054482501471562</v>
      </c>
      <c r="X200" s="21">
        <f t="shared" si="11"/>
        <v>-5.2300375323448556E-3</v>
      </c>
      <c r="Y200" s="297">
        <f t="shared" si="12"/>
        <v>-7.0002715684851029E-4</v>
      </c>
      <c r="AD200" s="234"/>
      <c r="AE200" s="234"/>
    </row>
    <row r="201" spans="5:31" ht="11.25" customHeight="1" x14ac:dyDescent="0.2">
      <c r="E201" s="282"/>
      <c r="F201" s="282"/>
      <c r="G201" s="234"/>
      <c r="K201" s="234"/>
      <c r="L201" s="234"/>
      <c r="R201" s="133">
        <f>_xll.qlCalendarAdvance(Calendar,R200,"1D","f")</f>
        <v>42418</v>
      </c>
      <c r="S201" s="133">
        <f>_xll.qlCalendarAdvance(Calendar,R201,$F$1,"mf",,Trigger)</f>
        <v>42508</v>
      </c>
      <c r="T201" s="142">
        <f>_xll.qlDayCounterYearFraction(DayCounter,R201,S201,,,Trigger)</f>
        <v>0.25</v>
      </c>
      <c r="U201" s="21">
        <f>_xll.qlInterpolationInterpolate(B3Minterpolation,R201,TRUE)</f>
        <v>-2.7911529283136246E-3</v>
      </c>
      <c r="V201" s="143">
        <f>_xll.qlYieldTSDiscount(Discounting,R201,,AllTriggers)</f>
        <v>1.0041481983000347</v>
      </c>
      <c r="W201" s="143">
        <f>_xll.qlYieldTSDiscount(Discounting,S201,,AllTriggers)</f>
        <v>1.0054612035359554</v>
      </c>
      <c r="X201" s="21">
        <f t="shared" si="11"/>
        <v>-5.2234943777174081E-3</v>
      </c>
      <c r="Y201" s="297">
        <f t="shared" si="12"/>
        <v>-6.9894485185791879E-4</v>
      </c>
      <c r="AD201" s="234"/>
      <c r="AE201" s="234"/>
    </row>
    <row r="202" spans="5:31" ht="11.25" customHeight="1" x14ac:dyDescent="0.2">
      <c r="E202" s="282"/>
      <c r="F202" s="282"/>
      <c r="G202" s="234"/>
      <c r="K202" s="234"/>
      <c r="L202" s="234"/>
      <c r="R202" s="133">
        <f>_xll.qlCalendarAdvance(Calendar,R201,"1D","f")</f>
        <v>42419</v>
      </c>
      <c r="S202" s="133">
        <f>_xll.qlCalendarAdvance(Calendar,R202,$F$1,"mf",,Trigger)</f>
        <v>42509</v>
      </c>
      <c r="T202" s="142">
        <f>_xll.qlDayCounterYearFraction(DayCounter,R202,S202,,,Trigger)</f>
        <v>0.25</v>
      </c>
      <c r="U202" s="21">
        <f>_xll.qlInterpolationInterpolate(B3Minterpolation,R202,TRUE)</f>
        <v>-2.7867932496183166E-3</v>
      </c>
      <c r="V202" s="143">
        <f>_xll.qlYieldTSDiscount(Discounting,R202,,AllTriggers)</f>
        <v>1.0041627133534134</v>
      </c>
      <c r="W202" s="143">
        <f>_xll.qlYieldTSDiscount(Discounting,S202,,AllTriggers)</f>
        <v>1.00547420883882</v>
      </c>
      <c r="X202" s="21">
        <f t="shared" si="11"/>
        <v>-5.2174206911628218E-3</v>
      </c>
      <c r="Y202" s="297">
        <f t="shared" si="12"/>
        <v>-6.978516831764942E-4</v>
      </c>
      <c r="AD202" s="234"/>
      <c r="AE202" s="234"/>
    </row>
    <row r="203" spans="5:31" ht="11.25" customHeight="1" x14ac:dyDescent="0.2">
      <c r="E203" s="282"/>
      <c r="F203" s="282"/>
      <c r="G203" s="234"/>
      <c r="K203" s="234"/>
      <c r="L203" s="234"/>
      <c r="R203" s="133">
        <f>_xll.qlCalendarAdvance(Calendar,R202,"1D","f")</f>
        <v>42422</v>
      </c>
      <c r="S203" s="133">
        <f>_xll.qlCalendarAdvance(Calendar,R203,$F$1,"mf",,Trigger)</f>
        <v>42513</v>
      </c>
      <c r="T203" s="142">
        <f>_xll.qlDayCounterYearFraction(DayCounter,R203,S203,,,Trigger)</f>
        <v>0.25277777777777777</v>
      </c>
      <c r="U203" s="21">
        <f>_xll.qlInterpolationInterpolate(B3Minterpolation,R203,TRUE)</f>
        <v>-2.7734577572651326E-3</v>
      </c>
      <c r="V203" s="143">
        <f>_xll.qlYieldTSDiscount(Discounting,R203,,AllTriggers)</f>
        <v>1.0042059545162592</v>
      </c>
      <c r="W203" s="143">
        <f>_xll.qlYieldTSDiscount(Discounting,S203,,AllTriggers)</f>
        <v>1.0055267305375435</v>
      </c>
      <c r="X203" s="21">
        <f t="shared" si="11"/>
        <v>-5.1963292845495276E-3</v>
      </c>
      <c r="Y203" s="297">
        <f t="shared" si="12"/>
        <v>-7.0223707562922769E-4</v>
      </c>
      <c r="AD203" s="234"/>
      <c r="AE203" s="234"/>
    </row>
    <row r="204" spans="5:31" ht="11.25" customHeight="1" x14ac:dyDescent="0.2">
      <c r="E204" s="282"/>
      <c r="F204" s="282"/>
      <c r="G204" s="234"/>
      <c r="K204" s="234"/>
      <c r="L204" s="234"/>
      <c r="R204" s="133">
        <f>_xll.qlCalendarAdvance(Calendar,R203,"1D","f")</f>
        <v>42423</v>
      </c>
      <c r="S204" s="133">
        <f>_xll.qlCalendarAdvance(Calendar,R204,$F$1,"mf",,Trigger)</f>
        <v>42513</v>
      </c>
      <c r="T204" s="142">
        <f>_xll.qlDayCounterYearFraction(DayCounter,R204,S204,,,Trigger)</f>
        <v>0.25</v>
      </c>
      <c r="U204" s="21">
        <f>_xll.qlInterpolationInterpolate(B3Minterpolation,R204,TRUE)</f>
        <v>-2.768929050596382E-3</v>
      </c>
      <c r="V204" s="143">
        <f>_xll.qlYieldTSDiscount(Discounting,R204,,AllTriggers)</f>
        <v>1.0042202978166022</v>
      </c>
      <c r="W204" s="143">
        <f>_xll.qlYieldTSDiscount(Discounting,S204,,AllTriggers)</f>
        <v>1.0055267305375435</v>
      </c>
      <c r="X204" s="21">
        <f t="shared" si="11"/>
        <v>-5.1970084186341303E-3</v>
      </c>
      <c r="Y204" s="297">
        <f t="shared" si="12"/>
        <v>-6.9337314453029274E-4</v>
      </c>
      <c r="AD204" s="234"/>
      <c r="AE204" s="234"/>
    </row>
    <row r="205" spans="5:31" ht="11.25" customHeight="1" x14ac:dyDescent="0.2">
      <c r="E205" s="282"/>
      <c r="F205" s="282"/>
      <c r="G205" s="234"/>
      <c r="K205" s="234"/>
      <c r="L205" s="234"/>
      <c r="R205" s="133">
        <f>_xll.qlCalendarAdvance(Calendar,R204,"1D","f")</f>
        <v>42424</v>
      </c>
      <c r="S205" s="133">
        <f>_xll.qlCalendarAdvance(Calendar,R205,$F$1,"mf",,Trigger)</f>
        <v>42514</v>
      </c>
      <c r="T205" s="142">
        <f>_xll.qlDayCounterYearFraction(DayCounter,R205,S205,,,Trigger)</f>
        <v>0.25</v>
      </c>
      <c r="U205" s="21">
        <f>_xll.qlInterpolationInterpolate(B3Minterpolation,R205,TRUE)</f>
        <v>-2.7643595440878183E-3</v>
      </c>
      <c r="V205" s="143">
        <f>_xll.qlYieldTSDiscount(Discounting,R205,,AllTriggers)</f>
        <v>1.0042346213638942</v>
      </c>
      <c r="W205" s="143">
        <f>_xll.qlYieldTSDiscount(Discounting,S205,,AllTriggers)</f>
        <v>1.0055399814203316</v>
      </c>
      <c r="X205" s="21">
        <f t="shared" si="11"/>
        <v>-5.1926729142826034E-3</v>
      </c>
      <c r="Y205" s="297">
        <f t="shared" si="12"/>
        <v>-6.9222773746807295E-4</v>
      </c>
      <c r="AD205" s="234"/>
      <c r="AE205" s="234"/>
    </row>
    <row r="206" spans="5:31" ht="11.25" customHeight="1" x14ac:dyDescent="0.2">
      <c r="E206" s="282"/>
      <c r="F206" s="282"/>
      <c r="G206" s="234"/>
      <c r="K206" s="234"/>
      <c r="L206" s="234"/>
      <c r="R206" s="133">
        <f>_xll.qlCalendarAdvance(Calendar,R205,"1D","f")</f>
        <v>42425</v>
      </c>
      <c r="S206" s="133">
        <f>_xll.qlCalendarAdvance(Calendar,R206,$F$1,"mf",,Trigger)</f>
        <v>42515</v>
      </c>
      <c r="T206" s="142">
        <f>_xll.qlDayCounterYearFraction(DayCounter,R206,S206,,,Trigger)</f>
        <v>0.25</v>
      </c>
      <c r="U206" s="21">
        <f>_xll.qlInterpolationInterpolate(B3Minterpolation,R206,TRUE)</f>
        <v>-2.7597498206008608E-3</v>
      </c>
      <c r="V206" s="143">
        <f>_xll.qlYieldTSDiscount(Discounting,R206,,AllTriggers)</f>
        <v>1.0042489344332839</v>
      </c>
      <c r="W206" s="143">
        <f>_xll.qlYieldTSDiscount(Discounting,S206,,AllTriggers)</f>
        <v>1.0055532786207324</v>
      </c>
      <c r="X206" s="21">
        <f t="shared" si="11"/>
        <v>-5.1885632126329462E-3</v>
      </c>
      <c r="Y206" s="297">
        <f t="shared" si="12"/>
        <v>-6.910722990172845E-4</v>
      </c>
      <c r="AD206" s="234"/>
      <c r="AE206" s="234"/>
    </row>
    <row r="207" spans="5:31" ht="11.25" customHeight="1" x14ac:dyDescent="0.2">
      <c r="E207" s="282"/>
      <c r="F207" s="282"/>
      <c r="G207" s="234"/>
      <c r="K207" s="234"/>
      <c r="L207" s="234"/>
      <c r="R207" s="133">
        <f>_xll.qlCalendarAdvance(Calendar,R206,"1D","f")</f>
        <v>42426</v>
      </c>
      <c r="S207" s="133">
        <f>_xll.qlCalendarAdvance(Calendar,R207,$F$1,"mf",,Trigger)</f>
        <v>42516</v>
      </c>
      <c r="T207" s="142">
        <f>_xll.qlDayCounterYearFraction(DayCounter,R207,S207,,,Trigger)</f>
        <v>0.25</v>
      </c>
      <c r="U207" s="21">
        <f>_xll.qlInterpolationInterpolate(B3Minterpolation,R207,TRUE)</f>
        <v>-2.7551004629969285E-3</v>
      </c>
      <c r="V207" s="143">
        <f>_xll.qlYieldTSDiscount(Discounting,R207,,AllTriggers)</f>
        <v>1.0042632463004497</v>
      </c>
      <c r="W207" s="143">
        <f>_xll.qlYieldTSDiscount(Discounting,S207,,AllTriggers)</f>
        <v>1.0055666212058556</v>
      </c>
      <c r="X207" s="21">
        <f t="shared" si="11"/>
        <v>-5.1846387018810169E-3</v>
      </c>
      <c r="Y207" s="297">
        <f t="shared" si="12"/>
        <v>-6.8990696803669465E-4</v>
      </c>
      <c r="AD207" s="234"/>
      <c r="AE207" s="234"/>
    </row>
    <row r="208" spans="5:31" ht="11.25" customHeight="1" x14ac:dyDescent="0.2">
      <c r="E208" s="282"/>
      <c r="F208" s="282"/>
      <c r="G208" s="234"/>
      <c r="K208" s="234"/>
      <c r="L208" s="234"/>
      <c r="R208" s="133">
        <f>_xll.qlCalendarAdvance(Calendar,R207,"1D","f")</f>
        <v>42429</v>
      </c>
      <c r="S208" s="133">
        <f>_xll.qlCalendarAdvance(Calendar,R208,$F$1,"mf",,Trigger)</f>
        <v>42520</v>
      </c>
      <c r="T208" s="142">
        <f>_xll.qlDayCounterYearFraction(DayCounter,R208,S208,,,Trigger)</f>
        <v>0.25277777777777777</v>
      </c>
      <c r="U208" s="21">
        <f>_xll.qlInterpolationInterpolate(B3Minterpolation,R208,TRUE)</f>
        <v>-2.7409204140974742E-3</v>
      </c>
      <c r="V208" s="143">
        <f>_xll.qlYieldTSDiscount(Discounting,R208,,AllTriggers)</f>
        <v>1.0043062674533203</v>
      </c>
      <c r="W208" s="143">
        <f>_xll.qlYieldTSDiscount(Discounting,S208,,AllTriggers)</f>
        <v>1.0056204267342483</v>
      </c>
      <c r="X208" s="21">
        <f t="shared" si="11"/>
        <v>-5.1698153124016058E-3</v>
      </c>
      <c r="Y208" s="297">
        <f t="shared" si="12"/>
        <v>-6.9399113048577402E-4</v>
      </c>
      <c r="AD208" s="234"/>
      <c r="AE208" s="234"/>
    </row>
    <row r="209" spans="5:31" ht="11.25" customHeight="1" x14ac:dyDescent="0.2">
      <c r="E209" s="282"/>
      <c r="F209" s="282"/>
      <c r="G209" s="234"/>
      <c r="K209" s="234"/>
      <c r="L209" s="234"/>
      <c r="R209" s="133">
        <f>_xll.qlCalendarAdvance(Calendar,R208,"1D","f")</f>
        <v>42430</v>
      </c>
      <c r="S209" s="133">
        <f>_xll.qlCalendarAdvance(Calendar,R209,$F$1,"mf",,Trigger)</f>
        <v>42522</v>
      </c>
      <c r="T209" s="142">
        <f>_xll.qlDayCounterYearFraction(DayCounter,R209,S209,,,Trigger)</f>
        <v>0.25555555555555554</v>
      </c>
      <c r="U209" s="21">
        <f>_xll.qlInterpolationInterpolate(B3Minterpolation,R209,TRUE)</f>
        <v>-2.7361183486398341E-3</v>
      </c>
      <c r="V209" s="143">
        <f>_xll.qlYieldTSDiscount(Discounting,R209,,AllTriggers)</f>
        <v>1.0043206672789593</v>
      </c>
      <c r="W209" s="143">
        <f>_xll.qlYieldTSDiscount(Discounting,S209,,AllTriggers)</f>
        <v>1.0056475775484142</v>
      </c>
      <c r="X209" s="21">
        <f t="shared" si="11"/>
        <v>-5.1630985765267583E-3</v>
      </c>
      <c r="Y209" s="297">
        <f t="shared" si="12"/>
        <v>-7.0039929123650278E-4</v>
      </c>
      <c r="AD209" s="234"/>
      <c r="AE209" s="234"/>
    </row>
    <row r="210" spans="5:31" ht="11.25" customHeight="1" x14ac:dyDescent="0.2">
      <c r="E210" s="282"/>
      <c r="F210" s="282"/>
      <c r="G210" s="234"/>
      <c r="K210" s="234"/>
      <c r="L210" s="234"/>
      <c r="R210" s="133">
        <f>_xll.qlCalendarAdvance(Calendar,R209,"1D","f")</f>
        <v>42431</v>
      </c>
      <c r="S210" s="133">
        <f>_xll.qlCalendarAdvance(Calendar,R210,$F$1,"mf",,Trigger)</f>
        <v>42523</v>
      </c>
      <c r="T210" s="142">
        <f>_xll.qlDayCounterYearFraction(DayCounter,R210,S210,,,Trigger)</f>
        <v>0.25555555555555554</v>
      </c>
      <c r="U210" s="21">
        <f>_xll.qlInterpolationInterpolate(B3Minterpolation,R210,TRUE)</f>
        <v>-2.7312795633723142E-3</v>
      </c>
      <c r="V210" s="143">
        <f>_xll.qlYieldTSDiscount(Discounting,R210,,AllTriggers)</f>
        <v>1.0043351122887179</v>
      </c>
      <c r="W210" s="143">
        <f>_xll.qlYieldTSDiscount(Discounting,S210,,AllTriggers)</f>
        <v>1.0056612117019814</v>
      </c>
      <c r="X210" s="21">
        <f t="shared" si="11"/>
        <v>-5.1598735242206779E-3</v>
      </c>
      <c r="Y210" s="297">
        <f t="shared" si="12"/>
        <v>-6.9915963503408519E-4</v>
      </c>
      <c r="AD210" s="234"/>
      <c r="AE210" s="234"/>
    </row>
    <row r="211" spans="5:31" ht="11.25" customHeight="1" x14ac:dyDescent="0.2">
      <c r="E211" s="282"/>
      <c r="F211" s="282"/>
      <c r="G211" s="234"/>
      <c r="K211" s="234"/>
      <c r="L211" s="234"/>
      <c r="R211" s="133">
        <f>_xll.qlCalendarAdvance(Calendar,R210,"1D","f")</f>
        <v>42432</v>
      </c>
      <c r="S211" s="133">
        <f>_xll.qlCalendarAdvance(Calendar,R211,$F$1,"mf",,Trigger)</f>
        <v>42524</v>
      </c>
      <c r="T211" s="142">
        <f>_xll.qlDayCounterYearFraction(DayCounter,R211,S211,,,Trigger)</f>
        <v>0.25555555555555554</v>
      </c>
      <c r="U211" s="21">
        <f>_xll.qlInterpolationInterpolate(B3Minterpolation,R211,TRUE)</f>
        <v>-2.7264046411563346E-3</v>
      </c>
      <c r="V211" s="143">
        <f>_xll.qlYieldTSDiscount(Discounting,R211,,AllTriggers)</f>
        <v>1.0043496117614692</v>
      </c>
      <c r="W211" s="143">
        <f>_xll.qlYieldTSDiscount(Discounting,S211,,AllTriggers)</f>
        <v>1.005674883775556</v>
      </c>
      <c r="X211" s="21">
        <f t="shared" si="11"/>
        <v>-5.1565839967832768E-3</v>
      </c>
      <c r="Y211" s="297">
        <f t="shared" si="12"/>
        <v>-6.979107172557982E-4</v>
      </c>
      <c r="AD211" s="234"/>
      <c r="AE211" s="234"/>
    </row>
    <row r="212" spans="5:31" ht="11.25" customHeight="1" x14ac:dyDescent="0.2">
      <c r="E212" s="282"/>
      <c r="F212" s="282"/>
      <c r="G212" s="234"/>
      <c r="K212" s="234"/>
      <c r="L212" s="234"/>
      <c r="R212" s="133">
        <f>_xll.qlCalendarAdvance(Calendar,R211,"1D","f")</f>
        <v>42433</v>
      </c>
      <c r="S212" s="133">
        <f>_xll.qlCalendarAdvance(Calendar,R212,$F$1,"mf",,Trigger)</f>
        <v>42527</v>
      </c>
      <c r="T212" s="142">
        <f>_xll.qlDayCounterYearFraction(DayCounter,R212,S212,,,Trigger)</f>
        <v>0.26111111111111113</v>
      </c>
      <c r="U212" s="21">
        <f>_xll.qlInterpolationInterpolate(B3Minterpolation,R212,TRUE)</f>
        <v>-2.7214941648533134E-3</v>
      </c>
      <c r="V212" s="143">
        <f>_xll.qlYieldTSDiscount(Discounting,R212,,AllTriggers)</f>
        <v>1.0043641749766306</v>
      </c>
      <c r="W212" s="143">
        <f>_xll.qlYieldTSDiscount(Discounting,S212,,AllTriggers)</f>
        <v>1.0057161181831433</v>
      </c>
      <c r="X212" s="21">
        <f t="shared" si="11"/>
        <v>-5.1482269597178951E-3</v>
      </c>
      <c r="Y212" s="297">
        <f t="shared" si="12"/>
        <v>-7.1182218365819941E-4</v>
      </c>
      <c r="AD212" s="234"/>
      <c r="AE212" s="234"/>
    </row>
    <row r="213" spans="5:31" ht="11.25" customHeight="1" x14ac:dyDescent="0.2">
      <c r="E213" s="282"/>
      <c r="F213" s="282"/>
      <c r="G213" s="234"/>
      <c r="K213" s="234"/>
      <c r="L213" s="234"/>
      <c r="R213" s="133">
        <f>_xll.qlCalendarAdvance(Calendar,R212,"1D","f")</f>
        <v>42436</v>
      </c>
      <c r="S213" s="133">
        <f>_xll.qlCalendarAdvance(Calendar,R213,$F$1,"mf",,Trigger)</f>
        <v>42528</v>
      </c>
      <c r="T213" s="142">
        <f>_xll.qlDayCounterYearFraction(DayCounter,R213,S213,,,Trigger)</f>
        <v>0.25555555555555554</v>
      </c>
      <c r="U213" s="21">
        <f>_xll.qlInterpolationInterpolate(B3Minterpolation,R213,TRUE)</f>
        <v>-2.7065552400361952E-3</v>
      </c>
      <c r="V213" s="143">
        <f>_xll.qlYieldTSDiscount(Discounting,R213,,AllTriggers)</f>
        <v>1.0044083398790205</v>
      </c>
      <c r="W213" s="143">
        <f>_xll.qlYieldTSDiscount(Discounting,S213,,AllTriggers)</f>
        <v>1.0057299326033309</v>
      </c>
      <c r="X213" s="21">
        <f t="shared" si="11"/>
        <v>-5.1419865543762648E-3</v>
      </c>
      <c r="Y213" s="297">
        <f t="shared" si="12"/>
        <v>-6.9282527693898942E-4</v>
      </c>
      <c r="AD213" s="234"/>
      <c r="AE213" s="234"/>
    </row>
    <row r="214" spans="5:31" ht="11.25" customHeight="1" x14ac:dyDescent="0.2">
      <c r="E214" s="282"/>
      <c r="F214" s="282"/>
      <c r="G214" s="234"/>
      <c r="K214" s="234"/>
      <c r="L214" s="234"/>
      <c r="R214" s="133">
        <f>_xll.qlCalendarAdvance(Calendar,R213,"1D","f")</f>
        <v>42437</v>
      </c>
      <c r="S214" s="133">
        <f>_xll.qlCalendarAdvance(Calendar,R214,$F$1,"mf",,Trigger)</f>
        <v>42529</v>
      </c>
      <c r="T214" s="142">
        <f>_xll.qlDayCounterYearFraction(DayCounter,R214,S214,,,Trigger)</f>
        <v>0.25555555555555554</v>
      </c>
      <c r="U214" s="21">
        <f>_xll.qlInterpolationInterpolate(B3Minterpolation,R214,TRUE)</f>
        <v>-2.7015083759992006E-3</v>
      </c>
      <c r="V214" s="143">
        <f>_xll.qlYieldTSDiscount(Discounting,R214,,AllTriggers)</f>
        <v>1.0044232508690745</v>
      </c>
      <c r="W214" s="143">
        <f>_xll.qlYieldTSDiscount(Discounting,S214,,AllTriggers)</f>
        <v>1.0057437802765812</v>
      </c>
      <c r="X214" s="21">
        <f t="shared" si="11"/>
        <v>-5.1377787138537244E-3</v>
      </c>
      <c r="Y214" s="297">
        <f t="shared" si="12"/>
        <v>-6.9153218665652522E-4</v>
      </c>
      <c r="AD214" s="234"/>
      <c r="AE214" s="234"/>
    </row>
    <row r="215" spans="5:31" ht="11.25" customHeight="1" x14ac:dyDescent="0.2">
      <c r="E215" s="282"/>
      <c r="F215" s="282"/>
      <c r="G215" s="234"/>
      <c r="K215" s="234"/>
      <c r="L215" s="234"/>
      <c r="R215" s="133">
        <f>_xll.qlCalendarAdvance(Calendar,R214,"1D","f")</f>
        <v>42438</v>
      </c>
      <c r="S215" s="133">
        <f>_xll.qlCalendarAdvance(Calendar,R215,$F$1,"mf",,Trigger)</f>
        <v>42530</v>
      </c>
      <c r="T215" s="142">
        <f>_xll.qlDayCounterYearFraction(DayCounter,R215,S215,,,Trigger)</f>
        <v>0.25555555555555554</v>
      </c>
      <c r="U215" s="21">
        <f>_xll.qlInterpolationInterpolate(B3Minterpolation,R215,TRUE)</f>
        <v>-2.6964288721822607E-3</v>
      </c>
      <c r="V215" s="143">
        <f>_xll.qlYieldTSDiscount(Discounting,R215,,AllTriggers)</f>
        <v>1.004438272007</v>
      </c>
      <c r="W215" s="143">
        <f>_xll.qlYieldTSDiscount(Discounting,S215,,AllTriggers)</f>
        <v>1.0057576602693619</v>
      </c>
      <c r="X215" s="21">
        <f t="shared" si="11"/>
        <v>-5.1332680219867465E-3</v>
      </c>
      <c r="Y215" s="297">
        <f t="shared" si="12"/>
        <v>-6.9023068932001341E-4</v>
      </c>
      <c r="AD215" s="234"/>
      <c r="AE215" s="234"/>
    </row>
    <row r="216" spans="5:31" ht="11.25" customHeight="1" x14ac:dyDescent="0.2">
      <c r="E216" s="282"/>
      <c r="F216" s="282"/>
      <c r="G216" s="234"/>
      <c r="K216" s="234"/>
      <c r="L216" s="234"/>
      <c r="R216" s="133">
        <f>_xll.qlCalendarAdvance(Calendar,R215,"1D","f")</f>
        <v>42439</v>
      </c>
      <c r="S216" s="133">
        <f>_xll.qlCalendarAdvance(Calendar,R216,$F$1,"mf",,Trigger)</f>
        <v>42531</v>
      </c>
      <c r="T216" s="142">
        <f>_xll.qlDayCounterYearFraction(DayCounter,R216,S216,,,Trigger)</f>
        <v>0.25555555555555554</v>
      </c>
      <c r="U216" s="21">
        <f>_xll.qlInterpolationInterpolate(B3Minterpolation,R216,TRUE)</f>
        <v>-2.6913173114467941E-3</v>
      </c>
      <c r="V216" s="143">
        <f>_xll.qlYieldTSDiscount(Discounting,R216,,AllTriggers)</f>
        <v>1.0044534125756204</v>
      </c>
      <c r="W216" s="143">
        <f>_xll.qlYieldTSDiscount(Discounting,S216,,AllTriggers)</f>
        <v>1.0057715716480926</v>
      </c>
      <c r="X216" s="21">
        <f t="shared" si="11"/>
        <v>-5.128414748684809E-3</v>
      </c>
      <c r="Y216" s="297">
        <f t="shared" si="12"/>
        <v>-6.8892092753950059E-4</v>
      </c>
      <c r="AD216" s="234"/>
      <c r="AE216" s="234"/>
    </row>
    <row r="217" spans="5:31" ht="11.25" customHeight="1" x14ac:dyDescent="0.2">
      <c r="E217" s="282"/>
      <c r="F217" s="282"/>
      <c r="G217" s="234"/>
      <c r="K217" s="234"/>
      <c r="L217" s="234"/>
      <c r="R217" s="133">
        <f>_xll.qlCalendarAdvance(Calendar,R216,"1D","f")</f>
        <v>42440</v>
      </c>
      <c r="S217" s="133">
        <f>_xll.qlCalendarAdvance(Calendar,R217,$F$1,"mf",,Trigger)</f>
        <v>42534</v>
      </c>
      <c r="T217" s="142">
        <f>_xll.qlDayCounterYearFraction(DayCounter,R217,S217,,,Trigger)</f>
        <v>0.26111111111111113</v>
      </c>
      <c r="U217" s="21">
        <f>_xll.qlInterpolationInterpolate(B3Minterpolation,R217,TRUE)</f>
        <v>-2.6861742766542203E-3</v>
      </c>
      <c r="V217" s="143">
        <f>_xll.qlYieldTSDiscount(Discounting,R217,,AllTriggers)</f>
        <v>1.0044686818583595</v>
      </c>
      <c r="W217" s="143">
        <f>_xll.qlYieldTSDiscount(Discounting,S217,,AllTriggers)</f>
        <v>1.005813484763447</v>
      </c>
      <c r="X217" s="21">
        <f t="shared" si="11"/>
        <v>-5.1205408122152176E-3</v>
      </c>
      <c r="Y217" s="297">
        <f t="shared" si="12"/>
        <v>-7.0257573354978416E-4</v>
      </c>
      <c r="AD217" s="234"/>
      <c r="AE217" s="234"/>
    </row>
    <row r="218" spans="5:31" ht="11.25" customHeight="1" x14ac:dyDescent="0.2">
      <c r="E218" s="282"/>
      <c r="F218" s="282"/>
      <c r="G218" s="234"/>
      <c r="K218" s="234"/>
      <c r="L218" s="234"/>
      <c r="R218" s="133">
        <f>_xll.qlCalendarAdvance(Calendar,R217,"1D","f")</f>
        <v>42443</v>
      </c>
      <c r="S218" s="133">
        <f>_xll.qlCalendarAdvance(Calendar,R218,$F$1,"mf",,Trigger)</f>
        <v>42535</v>
      </c>
      <c r="T218" s="142">
        <f>_xll.qlDayCounterYearFraction(DayCounter,R218,S218,,,Trigger)</f>
        <v>0.25555555555555554</v>
      </c>
      <c r="U218" s="21">
        <f>_xll.qlInterpolationInterpolate(B3Minterpolation,R218,TRUE)</f>
        <v>-2.6705621565480445E-3</v>
      </c>
      <c r="V218" s="143">
        <f>_xll.qlYieldTSDiscount(Discounting,R218,,AllTriggers)</f>
        <v>1.0045153548347678</v>
      </c>
      <c r="W218" s="143">
        <f>_xll.qlYieldTSDiscount(Discounting,S218,,AllTriggers)</f>
        <v>1.0058275123491938</v>
      </c>
      <c r="X218" s="21">
        <f t="shared" si="11"/>
        <v>-5.1047812286255856E-3</v>
      </c>
      <c r="Y218" s="297">
        <f t="shared" si="12"/>
        <v>-6.8360209015344857E-4</v>
      </c>
      <c r="AD218" s="234"/>
      <c r="AE218" s="234"/>
    </row>
    <row r="219" spans="5:31" ht="11.25" customHeight="1" x14ac:dyDescent="0.2">
      <c r="E219" s="282"/>
      <c r="F219" s="282"/>
      <c r="G219" s="234"/>
      <c r="K219" s="234"/>
      <c r="L219" s="234"/>
      <c r="R219" s="133">
        <f>_xll.qlCalendarAdvance(Calendar,R218,"1D","f")</f>
        <v>42444</v>
      </c>
      <c r="S219" s="133">
        <f>_xll.qlCalendarAdvance(Calendar,R219,$F$1,"mf",,Trigger)</f>
        <v>42536</v>
      </c>
      <c r="T219" s="142">
        <f>_xll.qlDayCounterYearFraction(DayCounter,R219,S219,,,Trigger)</f>
        <v>0.25555555555555554</v>
      </c>
      <c r="U219" s="21">
        <f>_xll.qlInterpolationInterpolate(B3Minterpolation,R219,TRUE)</f>
        <v>-2.6652990541412313E-3</v>
      </c>
      <c r="V219" s="143">
        <f>_xll.qlYieldTSDiscount(Discounting,R219,,AllTriggers)</f>
        <v>1.0045312280730396</v>
      </c>
      <c r="W219" s="143">
        <f>_xll.qlYieldTSDiscount(Discounting,S219,,AllTriggers)</f>
        <v>1.0058415666522516</v>
      </c>
      <c r="X219" s="21">
        <f t="shared" si="11"/>
        <v>-5.097633664876893E-3</v>
      </c>
      <c r="Y219" s="297">
        <f t="shared" si="12"/>
        <v>-6.8225314983579618E-4</v>
      </c>
      <c r="AD219" s="234"/>
      <c r="AE219" s="234"/>
    </row>
    <row r="220" spans="5:31" ht="11.25" customHeight="1" x14ac:dyDescent="0.2">
      <c r="E220" s="282"/>
      <c r="F220" s="282"/>
      <c r="G220" s="234"/>
      <c r="K220" s="234"/>
      <c r="L220" s="234"/>
      <c r="R220" s="133">
        <f>_xll.qlCalendarAdvance(Calendar,R219,"1D","f")</f>
        <v>42445</v>
      </c>
      <c r="S220" s="133">
        <f>_xll.qlCalendarAdvance(Calendar,R220,$F$1,"mf",,Trigger)</f>
        <v>42537</v>
      </c>
      <c r="T220" s="142">
        <f>_xll.qlDayCounterYearFraction(DayCounter,R220,S220,,,Trigger)</f>
        <v>0.25555555555555554</v>
      </c>
      <c r="U220" s="21">
        <f>_xll.qlInterpolationInterpolate(B3Minterpolation,R220,TRUE)</f>
        <v>-2.6600073919844066E-3</v>
      </c>
      <c r="V220" s="143">
        <f>_xll.qlYieldTSDiscount(Discounting,R220,,AllTriggers)</f>
        <v>1.0045472539659375</v>
      </c>
      <c r="W220" s="143">
        <f>_xll.qlYieldTSDiscount(Discounting,S220,,AllTriggers)</f>
        <v>1.0058556467387432</v>
      </c>
      <c r="X220" s="21">
        <f t="shared" si="11"/>
        <v>-5.0899926080157391E-3</v>
      </c>
      <c r="Y220" s="297">
        <f t="shared" si="12"/>
        <v>-6.8089681717194259E-4</v>
      </c>
      <c r="AD220" s="234"/>
      <c r="AE220" s="234"/>
    </row>
    <row r="221" spans="5:31" ht="11.25" customHeight="1" x14ac:dyDescent="0.2">
      <c r="E221" s="282"/>
      <c r="F221" s="282"/>
      <c r="G221" s="234"/>
      <c r="K221" s="234"/>
      <c r="L221" s="234"/>
      <c r="R221" s="133">
        <f>_xll.qlCalendarAdvance(Calendar,R220,"1D","f")</f>
        <v>42446</v>
      </c>
      <c r="S221" s="133">
        <f>_xll.qlCalendarAdvance(Calendar,R221,$F$1,"mf",,Trigger)</f>
        <v>42538</v>
      </c>
      <c r="T221" s="142">
        <f>_xll.qlDayCounterYearFraction(DayCounter,R221,S221,,,Trigger)</f>
        <v>0.25555555555555554</v>
      </c>
      <c r="U221" s="21">
        <f>_xll.qlInterpolationInterpolate(B3Minterpolation,R221,TRUE)</f>
        <v>-2.6546551768844139E-3</v>
      </c>
      <c r="V221" s="143">
        <f>_xll.qlYieldTSDiscount(Discounting,R221,,AllTriggers)</f>
        <v>1.0045634193133821</v>
      </c>
      <c r="W221" s="143">
        <f>_xll.qlYieldTSDiscount(Discounting,S221,,AllTriggers)</f>
        <v>1.0058697516747415</v>
      </c>
      <c r="X221" s="21">
        <f t="shared" si="11"/>
        <v>-5.0819058019661561E-3</v>
      </c>
      <c r="Y221" s="297">
        <f t="shared" si="12"/>
        <v>-6.7952490881881559E-4</v>
      </c>
      <c r="AD221" s="234"/>
      <c r="AE221" s="234"/>
    </row>
    <row r="222" spans="5:31" ht="11.25" customHeight="1" x14ac:dyDescent="0.2">
      <c r="E222" s="282"/>
      <c r="F222" s="282"/>
      <c r="G222" s="234"/>
      <c r="K222" s="234"/>
      <c r="L222" s="234"/>
      <c r="R222" s="133">
        <f>_xll.qlCalendarAdvance(Calendar,R221,"1D","f")</f>
        <v>42447</v>
      </c>
      <c r="S222" s="133">
        <f>_xll.qlCalendarAdvance(Calendar,R222,$F$1,"mf",,Trigger)</f>
        <v>42541</v>
      </c>
      <c r="T222" s="142">
        <f>_xll.qlDayCounterYearFraction(DayCounter,R222,S222,,,Trigger)</f>
        <v>0.26111111111111113</v>
      </c>
      <c r="U222" s="21">
        <f>_xll.qlInterpolationInterpolate(B3Minterpolation,R222,TRUE)</f>
        <v>-2.6492118954473984E-3</v>
      </c>
      <c r="V222" s="143">
        <f>_xll.qlYieldTSDiscount(Discounting,R222,,AllTriggers)</f>
        <v>1.0045797109145065</v>
      </c>
      <c r="W222" s="143">
        <f>_xll.qlYieldTSDiscount(Discounting,S222,,AllTriggers)</f>
        <v>1.005912206239743</v>
      </c>
      <c r="X222" s="21">
        <f t="shared" si="11"/>
        <v>-5.0731799001511599E-3</v>
      </c>
      <c r="Y222" s="297">
        <f t="shared" si="12"/>
        <v>-6.9289619520444866E-4</v>
      </c>
      <c r="AD222" s="234"/>
      <c r="AE222" s="234"/>
    </row>
    <row r="223" spans="5:31" ht="11.25" customHeight="1" x14ac:dyDescent="0.2">
      <c r="E223" s="282"/>
      <c r="F223" s="282"/>
      <c r="G223" s="234"/>
      <c r="K223" s="234"/>
      <c r="L223" s="234"/>
      <c r="R223" s="133">
        <f>_xll.qlCalendarAdvance(Calendar,R222,"1D","f")</f>
        <v>42450</v>
      </c>
      <c r="S223" s="133">
        <f>_xll.qlCalendarAdvance(Calendar,R223,$F$1,"mf",,Trigger)</f>
        <v>42542</v>
      </c>
      <c r="T223" s="142">
        <f>_xll.qlDayCounterYearFraction(DayCounter,R223,S223,,,Trigger)</f>
        <v>0.25555555555555554</v>
      </c>
      <c r="U223" s="21">
        <f>_xll.qlInterpolationInterpolate(B3Minterpolation,R223,TRUE)</f>
        <v>-2.6323636787179169E-3</v>
      </c>
      <c r="V223" s="143">
        <f>_xll.qlYieldTSDiscount(Discounting,R223,,AllTriggers)</f>
        <v>1.0046292112191078</v>
      </c>
      <c r="W223" s="143">
        <f>_xll.qlYieldTSDiscount(Discounting,S223,,AllTriggers)</f>
        <v>1.0059264012334799</v>
      </c>
      <c r="X223" s="21">
        <f t="shared" si="11"/>
        <v>-5.0460559734586217E-3</v>
      </c>
      <c r="Y223" s="297">
        <f t="shared" si="12"/>
        <v>-6.7381074019027458E-4</v>
      </c>
      <c r="AD223" s="234"/>
      <c r="AE223" s="234"/>
    </row>
    <row r="224" spans="5:31" ht="11.25" customHeight="1" x14ac:dyDescent="0.2">
      <c r="E224" s="282"/>
      <c r="F224" s="282"/>
      <c r="G224" s="234"/>
      <c r="K224" s="234"/>
      <c r="L224" s="234"/>
      <c r="R224" s="133">
        <f>_xll.qlCalendarAdvance(Calendar,R223,"1D","f")</f>
        <v>42451</v>
      </c>
      <c r="S224" s="133">
        <f>_xll.qlCalendarAdvance(Calendar,R224,$F$1,"mf",,Trigger)</f>
        <v>42543</v>
      </c>
      <c r="T224" s="142">
        <f>_xll.qlDayCounterYearFraction(DayCounter,R224,S224,,,Trigger)</f>
        <v>0.25555555555555554</v>
      </c>
      <c r="U224" s="21">
        <f>_xll.qlInterpolationInterpolate(B3Minterpolation,R224,TRUE)</f>
        <v>-2.6265841575365129E-3</v>
      </c>
      <c r="V224" s="143">
        <f>_xll.qlYieldTSDiscount(Discounting,R224,,AllTriggers)</f>
        <v>1.0046458758099399</v>
      </c>
      <c r="W224" s="143">
        <f>_xll.qlYieldTSDiscount(Discounting,S224,,AllTriggers)</f>
        <v>1.0059406164063243</v>
      </c>
      <c r="X224" s="21">
        <f t="shared" si="11"/>
        <v>-5.0364565900726131E-3</v>
      </c>
      <c r="Y224" s="297">
        <f t="shared" si="12"/>
        <v>-6.7232919657397665E-4</v>
      </c>
      <c r="AD224" s="234"/>
      <c r="AE224" s="234"/>
    </row>
    <row r="225" spans="5:31" ht="11.25" customHeight="1" x14ac:dyDescent="0.2">
      <c r="E225" s="282"/>
      <c r="F225" s="282"/>
      <c r="G225" s="234"/>
      <c r="K225" s="234"/>
      <c r="L225" s="234"/>
      <c r="R225" s="133">
        <f>_xll.qlCalendarAdvance(Calendar,R224,"1D","f")</f>
        <v>42452</v>
      </c>
      <c r="S225" s="133">
        <f>_xll.qlCalendarAdvance(Calendar,R225,$F$1,"mf",,Trigger)</f>
        <v>42544</v>
      </c>
      <c r="T225" s="142">
        <f>_xll.qlDayCounterYearFraction(DayCounter,R225,S225,,,Trigger)</f>
        <v>0.25555555555555554</v>
      </c>
      <c r="U225" s="21">
        <f>_xll.qlInterpolationInterpolate(B3Minterpolation,R225,TRUE)</f>
        <v>-2.6207275828199371E-3</v>
      </c>
      <c r="V225" s="143">
        <f>_xll.qlYieldTSDiscount(Discounting,R225,,AllTriggers)</f>
        <v>1.0046626006377422</v>
      </c>
      <c r="W225" s="143">
        <f>_xll.qlYieldTSDiscount(Discounting,S225,,AllTriggers)</f>
        <v>1.0059548508240419</v>
      </c>
      <c r="X225" s="21">
        <f t="shared" si="11"/>
        <v>-5.026697927485905E-3</v>
      </c>
      <c r="Y225" s="297">
        <f t="shared" si="12"/>
        <v>-6.7082790506149215E-4</v>
      </c>
      <c r="AD225" s="234"/>
      <c r="AE225" s="234"/>
    </row>
    <row r="226" spans="5:31" ht="11.25" customHeight="1" x14ac:dyDescent="0.2">
      <c r="E226" s="282"/>
      <c r="F226" s="282"/>
      <c r="G226" s="234"/>
      <c r="K226" s="234"/>
      <c r="L226" s="234"/>
      <c r="R226" s="133">
        <f>_xll.qlCalendarAdvance(Calendar,R225,"1D","f")</f>
        <v>42453</v>
      </c>
      <c r="S226" s="133">
        <f>_xll.qlCalendarAdvance(Calendar,R226,$F$1,"mf",,Trigger)</f>
        <v>42545</v>
      </c>
      <c r="T226" s="142">
        <f>_xll.qlDayCounterYearFraction(DayCounter,R226,S226,,,Trigger)</f>
        <v>0.25555555555555554</v>
      </c>
      <c r="U226" s="21">
        <f>_xll.qlInterpolationInterpolate(B3Minterpolation,R226,TRUE)</f>
        <v>-2.6147967571285603E-3</v>
      </c>
      <c r="V226" s="143">
        <f>_xll.qlYieldTSDiscount(Discounting,R226,,AllTriggers)</f>
        <v>1.0046793724966119</v>
      </c>
      <c r="W226" s="143">
        <f>_xll.qlYieldTSDiscount(Discounting,S226,,AllTriggers)</f>
        <v>1.0059691035523473</v>
      </c>
      <c r="X226" s="21">
        <f t="shared" si="11"/>
        <v>-5.0168277321183605E-3</v>
      </c>
      <c r="Y226" s="297">
        <f t="shared" si="12"/>
        <v>-6.6930759186304247E-4</v>
      </c>
      <c r="AD226" s="234"/>
      <c r="AE226" s="234"/>
    </row>
    <row r="227" spans="5:31" ht="11.25" customHeight="1" x14ac:dyDescent="0.2">
      <c r="E227" s="282"/>
      <c r="F227" s="282"/>
      <c r="G227" s="234"/>
      <c r="K227" s="234"/>
      <c r="L227" s="234"/>
      <c r="R227" s="133">
        <f>_xll.qlCalendarAdvance(Calendar,R226,"1D","f")</f>
        <v>42458</v>
      </c>
      <c r="S227" s="133">
        <f>_xll.qlCalendarAdvance(Calendar,R227,$F$1,"mf",,Trigger)</f>
        <v>42550</v>
      </c>
      <c r="T227" s="142">
        <f>_xll.qlDayCounterYearFraction(DayCounter,R227,S227,,,Trigger)</f>
        <v>0.25555555555555554</v>
      </c>
      <c r="U227" s="21">
        <f>_xll.qlInterpolationInterpolate(B3Minterpolation,R227,TRUE)</f>
        <v>-2.5841269536626202E-3</v>
      </c>
      <c r="V227" s="143">
        <f>_xll.qlYieldTSDiscount(Discounting,R227,,AllTriggers)</f>
        <v>1.0047634749889609</v>
      </c>
      <c r="W227" s="143">
        <f>_xll.qlYieldTSDiscount(Discounting,S227,,AllTriggers)</f>
        <v>1.0060406091490446</v>
      </c>
      <c r="X227" s="21">
        <f t="shared" si="11"/>
        <v>-4.9674749215209719E-3</v>
      </c>
      <c r="Y227" s="297">
        <f t="shared" si="12"/>
        <v>-6.6144611211057017E-4</v>
      </c>
      <c r="AD227" s="234"/>
      <c r="AE227" s="234"/>
    </row>
    <row r="228" spans="5:31" ht="11.25" customHeight="1" x14ac:dyDescent="0.2">
      <c r="E228" s="282"/>
      <c r="F228" s="282"/>
      <c r="G228" s="234"/>
      <c r="K228" s="234"/>
      <c r="L228" s="234"/>
      <c r="R228" s="133">
        <f>_xll.qlCalendarAdvance(Calendar,R227,"1D","f")</f>
        <v>42459</v>
      </c>
      <c r="S228" s="133">
        <f>_xll.qlCalendarAdvance(Calendar,R228,$F$1,"mf",,Trigger)</f>
        <v>42551</v>
      </c>
      <c r="T228" s="142">
        <f>_xll.qlDayCounterYearFraction(DayCounter,R228,S228,,,Trigger)</f>
        <v>0.25555555555555554</v>
      </c>
      <c r="U228" s="21">
        <f>_xll.qlInterpolationInterpolate(B3Minterpolation,R228,TRUE)</f>
        <v>-2.577809475890213E-3</v>
      </c>
      <c r="V228" s="143">
        <f>_xll.qlYieldTSDiscount(Discounting,R228,,AllTriggers)</f>
        <v>1.0047802516610662</v>
      </c>
      <c r="W228" s="143">
        <f>_xll.qlYieldTSDiscount(Discounting,S228,,AllTriggers)</f>
        <v>1.0060549521179563</v>
      </c>
      <c r="X228" s="21">
        <f t="shared" si="11"/>
        <v>-4.9579382309771847E-3</v>
      </c>
      <c r="Y228" s="297">
        <f t="shared" si="12"/>
        <v>-6.5982691449283451E-4</v>
      </c>
      <c r="AD228" s="234"/>
      <c r="AE228" s="234"/>
    </row>
    <row r="229" spans="5:31" ht="11.25" customHeight="1" x14ac:dyDescent="0.2">
      <c r="E229" s="282"/>
      <c r="F229" s="282"/>
      <c r="G229" s="234"/>
      <c r="K229" s="234"/>
      <c r="L229" s="234"/>
      <c r="R229" s="133">
        <f>_xll.qlCalendarAdvance(Calendar,R228,"1D","f")</f>
        <v>42460</v>
      </c>
      <c r="S229" s="133">
        <f>_xll.qlCalendarAdvance(Calendar,R229,$F$1,"mf",,Trigger)</f>
        <v>42551</v>
      </c>
      <c r="T229" s="142">
        <f>_xll.qlDayCounterYearFraction(DayCounter,R229,S229,,,Trigger)</f>
        <v>0.25277777777777777</v>
      </c>
      <c r="U229" s="21">
        <f>_xll.qlInterpolationInterpolate(B3Minterpolation,R229,TRUE)</f>
        <v>-2.5714373650655969E-3</v>
      </c>
      <c r="V229" s="143">
        <f>_xll.qlYieldTSDiscount(Discounting,R229,,AllTriggers)</f>
        <v>1.0047969828982737</v>
      </c>
      <c r="W229" s="143">
        <f>_xll.qlYieldTSDiscount(Discounting,S229,,AllTriggers)</f>
        <v>1.0060549521179563</v>
      </c>
      <c r="X229" s="21">
        <f t="shared" si="11"/>
        <v>-4.9466299210971718E-3</v>
      </c>
      <c r="Y229" s="297">
        <f t="shared" si="12"/>
        <v>-6.5102787460664989E-4</v>
      </c>
      <c r="AD229" s="234"/>
      <c r="AE229" s="234"/>
    </row>
    <row r="230" spans="5:31" ht="11.25" customHeight="1" x14ac:dyDescent="0.2">
      <c r="E230" s="282"/>
      <c r="F230" s="282"/>
      <c r="G230" s="234"/>
      <c r="K230" s="234"/>
      <c r="L230" s="234"/>
      <c r="R230" s="133">
        <f>_xll.qlCalendarAdvance(Calendar,R229,"1D","f")</f>
        <v>42461</v>
      </c>
      <c r="S230" s="133">
        <f>_xll.qlCalendarAdvance(Calendar,R230,$F$1,"mf",,Trigger)</f>
        <v>42552</v>
      </c>
      <c r="T230" s="142">
        <f>_xll.qlDayCounterYearFraction(DayCounter,R230,S230,,,Trigger)</f>
        <v>0.25277777777777777</v>
      </c>
      <c r="U230" s="21">
        <f>_xll.qlInterpolationInterpolate(B3Minterpolation,R230,TRUE)</f>
        <v>-2.5650134237491418E-3</v>
      </c>
      <c r="V230" s="143">
        <f>_xll.qlYieldTSDiscount(Discounting,R230,,AllTriggers)</f>
        <v>1.0048136554876372</v>
      </c>
      <c r="W230" s="143">
        <f>_xll.qlYieldTSDiscount(Discounting,S230,,AllTriggers)</f>
        <v>1.0060693068559923</v>
      </c>
      <c r="X230" s="21">
        <f t="shared" si="11"/>
        <v>-4.9374451370579088E-3</v>
      </c>
      <c r="Y230" s="297">
        <f t="shared" si="12"/>
        <v>-6.4939944442286173E-4</v>
      </c>
      <c r="AD230" s="234"/>
      <c r="AE230" s="234"/>
    </row>
    <row r="231" spans="5:31" ht="11.25" customHeight="1" x14ac:dyDescent="0.2">
      <c r="E231" s="282"/>
      <c r="F231" s="282"/>
      <c r="G231" s="234"/>
      <c r="K231" s="234"/>
      <c r="L231" s="234"/>
      <c r="R231" s="133">
        <f>_xll.qlCalendarAdvance(Calendar,R230,"1D","f")</f>
        <v>42464</v>
      </c>
      <c r="S231" s="133">
        <f>_xll.qlCalendarAdvance(Calendar,R231,$F$1,"mf",,Trigger)</f>
        <v>42555</v>
      </c>
      <c r="T231" s="142">
        <f>_xll.qlDayCounterYearFraction(DayCounter,R231,S231,,,Trigger)</f>
        <v>0.25277777777777777</v>
      </c>
      <c r="U231" s="21">
        <f>_xll.qlInterpolationInterpolate(B3Minterpolation,R231,TRUE)</f>
        <v>-2.5454586424524476E-3</v>
      </c>
      <c r="V231" s="143">
        <f>_xll.qlYieldTSDiscount(Discounting,R231,,AllTriggers)</f>
        <v>1.0048631892262385</v>
      </c>
      <c r="W231" s="143">
        <f>_xll.qlYieldTSDiscount(Discounting,S231,,AllTriggers)</f>
        <v>1.0061124323375266</v>
      </c>
      <c r="X231" s="21">
        <f t="shared" si="11"/>
        <v>-4.9120361713040654E-3</v>
      </c>
      <c r="Y231" s="297">
        <f t="shared" si="12"/>
        <v>-6.4444290486031694E-4</v>
      </c>
      <c r="AD231" s="234"/>
      <c r="AE231" s="234"/>
    </row>
    <row r="232" spans="5:31" ht="11.25" customHeight="1" x14ac:dyDescent="0.2">
      <c r="E232" s="282"/>
      <c r="F232" s="282"/>
      <c r="G232" s="234"/>
      <c r="K232" s="234"/>
      <c r="L232" s="234"/>
      <c r="R232" s="133">
        <f>_xll.qlCalendarAdvance(Calendar,R231,"1D","f")</f>
        <v>42465</v>
      </c>
      <c r="S232" s="133">
        <f>_xll.qlCalendarAdvance(Calendar,R232,$F$1,"mf",,Trigger)</f>
        <v>42556</v>
      </c>
      <c r="T232" s="142">
        <f>_xll.qlDayCounterYearFraction(DayCounter,R232,S232,,,Trigger)</f>
        <v>0.25277777777777777</v>
      </c>
      <c r="U232" s="21">
        <f>_xll.qlInterpolationInterpolate(B3Minterpolation,R232,TRUE)</f>
        <v>-2.5388554047723407E-3</v>
      </c>
      <c r="V232" s="143">
        <f>_xll.qlYieldTSDiscount(Discounting,R232,,AllTriggers)</f>
        <v>1.004879495077547</v>
      </c>
      <c r="W232" s="143">
        <f>_xll.qlYieldTSDiscount(Discounting,S232,,AllTriggers)</f>
        <v>1.0061268248044746</v>
      </c>
      <c r="X232" s="21">
        <f t="shared" si="11"/>
        <v>-4.9044425670338463E-3</v>
      </c>
      <c r="Y232" s="297">
        <f t="shared" si="12"/>
        <v>-6.4276936634634113E-4</v>
      </c>
      <c r="AD232" s="234"/>
      <c r="AE232" s="234"/>
    </row>
    <row r="233" spans="5:31" ht="11.25" customHeight="1" x14ac:dyDescent="0.2">
      <c r="E233" s="282"/>
      <c r="F233" s="282"/>
      <c r="G233" s="234"/>
      <c r="K233" s="234"/>
      <c r="L233" s="234"/>
      <c r="R233" s="133">
        <f>_xll.qlCalendarAdvance(Calendar,R232,"1D","f")</f>
        <v>42466</v>
      </c>
      <c r="S233" s="133">
        <f>_xll.qlCalendarAdvance(Calendar,R233,$F$1,"mf",,Trigger)</f>
        <v>42557</v>
      </c>
      <c r="T233" s="142">
        <f>_xll.qlDayCounterYearFraction(DayCounter,R233,S233,,,Trigger)</f>
        <v>0.25277777777777777</v>
      </c>
      <c r="U233" s="21">
        <f>_xll.qlInterpolationInterpolate(B3Minterpolation,R233,TRUE)</f>
        <v>-2.5322143494022464E-3</v>
      </c>
      <c r="V233" s="143">
        <f>_xll.qlYieldTSDiscount(Discounting,R233,,AllTriggers)</f>
        <v>1.0048956762034602</v>
      </c>
      <c r="W233" s="143">
        <f>_xll.qlYieldTSDiscount(Discounting,S233,,AllTriggers)</f>
        <v>1.006141224366488</v>
      </c>
      <c r="X233" s="21">
        <f t="shared" si="11"/>
        <v>-4.897367449992163E-3</v>
      </c>
      <c r="Y233" s="297">
        <f t="shared" si="12"/>
        <v>-6.4108634376171801E-4</v>
      </c>
      <c r="AD233" s="234"/>
      <c r="AE233" s="234"/>
    </row>
    <row r="234" spans="5:31" ht="11.25" customHeight="1" x14ac:dyDescent="0.2">
      <c r="E234" s="282"/>
      <c r="F234" s="282"/>
      <c r="G234" s="234"/>
      <c r="K234" s="234"/>
      <c r="L234" s="234"/>
      <c r="R234" s="133">
        <f>_xll.qlCalendarAdvance(Calendar,R233,"1D","f")</f>
        <v>42467</v>
      </c>
      <c r="S234" s="133">
        <f>_xll.qlCalendarAdvance(Calendar,R234,$F$1,"mf",,Trigger)</f>
        <v>42558</v>
      </c>
      <c r="T234" s="142">
        <f>_xll.qlDayCounterYearFraction(DayCounter,R234,S234,,,Trigger)</f>
        <v>0.25277777777777777</v>
      </c>
      <c r="U234" s="21">
        <f>_xll.qlInterpolationInterpolate(B3Minterpolation,R234,TRUE)</f>
        <v>-2.5255382789025351E-3</v>
      </c>
      <c r="V234" s="143">
        <f>_xll.qlYieldTSDiscount(Discounting,R234,,AllTriggers)</f>
        <v>1.0049117193859882</v>
      </c>
      <c r="W234" s="143">
        <f>_xll.qlYieldTSDiscount(Discounting,S234,,AllTriggers)</f>
        <v>1.0061556300885957</v>
      </c>
      <c r="X234" s="21">
        <f t="shared" si="11"/>
        <v>-4.8908590974890767E-3</v>
      </c>
      <c r="Y234" s="297">
        <f t="shared" si="12"/>
        <v>-6.3939455411335855E-4</v>
      </c>
      <c r="AD234" s="234"/>
      <c r="AE234" s="234"/>
    </row>
    <row r="235" spans="5:31" ht="11.25" customHeight="1" x14ac:dyDescent="0.2">
      <c r="E235" s="282"/>
      <c r="F235" s="282"/>
      <c r="G235" s="234"/>
      <c r="K235" s="234"/>
      <c r="L235" s="234"/>
      <c r="R235" s="133">
        <f>_xll.qlCalendarAdvance(Calendar,R234,"1D","f")</f>
        <v>42468</v>
      </c>
      <c r="S235" s="133">
        <f>_xll.qlCalendarAdvance(Calendar,R235,$F$1,"mf",,Trigger)</f>
        <v>42559</v>
      </c>
      <c r="T235" s="142">
        <f>_xll.qlDayCounterYearFraction(DayCounter,R235,S235,,,Trigger)</f>
        <v>0.25277777777777777</v>
      </c>
      <c r="U235" s="21">
        <f>_xll.qlInterpolationInterpolate(B3Minterpolation,R235,TRUE)</f>
        <v>-2.5188299958335773E-3</v>
      </c>
      <c r="V235" s="143">
        <f>_xll.qlYieldTSDiscount(Discounting,R235,,AllTriggers)</f>
        <v>1.0049276114063508</v>
      </c>
      <c r="W235" s="143">
        <f>_xll.qlYieldTSDiscount(Discounting,S235,,AllTriggers)</f>
        <v>1.0061700410357721</v>
      </c>
      <c r="X235" s="21">
        <f t="shared" si="11"/>
        <v>-4.8849657869185397E-3</v>
      </c>
      <c r="Y235" s="297">
        <f t="shared" si="12"/>
        <v>-6.3769471430824738E-4</v>
      </c>
      <c r="AD235" s="234"/>
      <c r="AE235" s="234"/>
    </row>
    <row r="236" spans="5:31" ht="11.25" customHeight="1" x14ac:dyDescent="0.2">
      <c r="E236" s="282"/>
      <c r="F236" s="282"/>
      <c r="G236" s="234"/>
      <c r="K236" s="234"/>
      <c r="L236" s="234"/>
      <c r="R236" s="133">
        <f>_xll.qlCalendarAdvance(Calendar,R235,"1D","f")</f>
        <v>42471</v>
      </c>
      <c r="S236" s="133">
        <f>_xll.qlCalendarAdvance(Calendar,R236,$F$1,"mf",,Trigger)</f>
        <v>42562</v>
      </c>
      <c r="T236" s="142">
        <f>_xll.qlDayCounterYearFraction(DayCounter,R236,S236,,,Trigger)</f>
        <v>0.25277777777777777</v>
      </c>
      <c r="U236" s="21">
        <f>_xll.qlInterpolationInterpolate(B3Minterpolation,R236,TRUE)</f>
        <v>-2.4985398968149271E-3</v>
      </c>
      <c r="V236" s="143">
        <f>_xll.qlYieldTSDiscount(Discounting,R236,,AllTriggers)</f>
        <v>1.0049742482951973</v>
      </c>
      <c r="W236" s="143">
        <f>_xll.qlYieldTSDiscount(Discounting,S236,,AllTriggers)</f>
        <v>1.0062132958766621</v>
      </c>
      <c r="X236" s="21">
        <f t="shared" si="11"/>
        <v>-4.8714588805287076E-3</v>
      </c>
      <c r="Y236" s="297">
        <f t="shared" si="12"/>
        <v>-6.325540615348109E-4</v>
      </c>
      <c r="AD236" s="234"/>
      <c r="AE236" s="234"/>
    </row>
    <row r="237" spans="5:31" ht="11.25" customHeight="1" x14ac:dyDescent="0.2">
      <c r="E237" s="282"/>
      <c r="F237" s="282"/>
      <c r="G237" s="234"/>
      <c r="K237" s="234"/>
      <c r="L237" s="234"/>
      <c r="R237" s="133">
        <f>_xll.qlCalendarAdvance(Calendar,R236,"1D","f")</f>
        <v>42472</v>
      </c>
      <c r="S237" s="133">
        <f>_xll.qlCalendarAdvance(Calendar,R237,$F$1,"mf",,Trigger)</f>
        <v>42563</v>
      </c>
      <c r="T237" s="142">
        <f>_xll.qlDayCounterYearFraction(DayCounter,R237,S237,,,Trigger)</f>
        <v>0.25277777777777777</v>
      </c>
      <c r="U237" s="21">
        <f>_xll.qlInterpolationInterpolate(B3Minterpolation,R237,TRUE)</f>
        <v>-2.4917307890726858E-3</v>
      </c>
      <c r="V237" s="143">
        <f>_xll.qlYieldTSDiscount(Discounting,R237,,AllTriggers)</f>
        <v>1.0049894034639886</v>
      </c>
      <c r="W237" s="143">
        <f>_xll.qlYieldTSDiscount(Discounting,S237,,AllTriggers)</f>
        <v>1.0062277183727937</v>
      </c>
      <c r="X237" s="21">
        <f t="shared" si="11"/>
        <v>-4.8685085107569182E-3</v>
      </c>
      <c r="Y237" s="297">
        <f t="shared" si="12"/>
        <v>-6.3082918818893033E-4</v>
      </c>
      <c r="AD237" s="234"/>
      <c r="AE237" s="234"/>
    </row>
    <row r="238" spans="5:31" ht="11.25" customHeight="1" x14ac:dyDescent="0.2">
      <c r="E238" s="282"/>
      <c r="F238" s="282"/>
      <c r="G238" s="234"/>
      <c r="K238" s="234"/>
      <c r="L238" s="234"/>
      <c r="R238" s="133">
        <f>_xll.qlCalendarAdvance(Calendar,R237,"1D","f")</f>
        <v>42473</v>
      </c>
      <c r="S238" s="133">
        <f>_xll.qlCalendarAdvance(Calendar,R238,$F$1,"mf",,Trigger)</f>
        <v>42564</v>
      </c>
      <c r="T238" s="142">
        <f>_xll.qlDayCounterYearFraction(DayCounter,R238,S238,,,Trigger)</f>
        <v>0.25277777777777777</v>
      </c>
      <c r="U238" s="21">
        <f>_xll.qlInterpolationInterpolate(B3Minterpolation,R238,TRUE)</f>
        <v>-2.4849034815630495E-3</v>
      </c>
      <c r="V238" s="143">
        <f>_xll.qlYieldTSDiscount(Discounting,R238,,AllTriggers)</f>
        <v>1.0050043450945785</v>
      </c>
      <c r="W238" s="143">
        <f>_xll.qlYieldTSDiscount(Discounting,S238,,AllTriggers)</f>
        <v>1.006242141418066</v>
      </c>
      <c r="X238" s="21">
        <f t="shared" si="11"/>
        <v>-4.8663999079239196E-3</v>
      </c>
      <c r="Y238" s="297">
        <f t="shared" si="12"/>
        <v>-6.2909984540037984E-4</v>
      </c>
      <c r="AD238" s="234"/>
      <c r="AE238" s="234"/>
    </row>
    <row r="239" spans="5:31" ht="11.25" customHeight="1" x14ac:dyDescent="0.2">
      <c r="E239" s="282"/>
      <c r="F239" s="282"/>
      <c r="G239" s="234"/>
      <c r="K239" s="234"/>
      <c r="L239" s="234"/>
      <c r="R239" s="133">
        <f>_xll.qlCalendarAdvance(Calendar,R238,"1D","f")</f>
        <v>42474</v>
      </c>
      <c r="S239" s="133">
        <f>_xll.qlCalendarAdvance(Calendar,R239,$F$1,"mf",,Trigger)</f>
        <v>42565</v>
      </c>
      <c r="T239" s="142">
        <f>_xll.qlDayCounterYearFraction(DayCounter,R239,S239,,,Trigger)</f>
        <v>0.25277777777777777</v>
      </c>
      <c r="U239" s="21">
        <f>_xll.qlInterpolationInterpolate(B3Minterpolation,R239,TRUE)</f>
        <v>-2.4780607768463878E-3</v>
      </c>
      <c r="V239" s="143">
        <f>_xll.qlYieldTSDiscount(Discounting,R239,,AllTriggers)</f>
        <v>1.0050190786093181</v>
      </c>
      <c r="W239" s="143">
        <f>_xll.qlYieldTSDiscount(Discounting,S239,,AllTriggers)</f>
        <v>1.0062565640771324</v>
      </c>
      <c r="X239" s="21">
        <f t="shared" si="11"/>
        <v>-4.8651080454106916E-3</v>
      </c>
      <c r="Y239" s="297">
        <f t="shared" si="12"/>
        <v>-6.2736673786175322E-4</v>
      </c>
      <c r="AD239" s="234"/>
      <c r="AE239" s="234"/>
    </row>
    <row r="240" spans="5:31" ht="11.25" customHeight="1" x14ac:dyDescent="0.2">
      <c r="E240" s="282"/>
      <c r="F240" s="282"/>
      <c r="G240" s="234"/>
      <c r="K240" s="234"/>
      <c r="L240" s="234"/>
      <c r="R240" s="133">
        <f>_xll.qlCalendarAdvance(Calendar,R239,"1D","f")</f>
        <v>42475</v>
      </c>
      <c r="S240" s="133">
        <f>_xll.qlCalendarAdvance(Calendar,R240,$F$1,"mf",,Trigger)</f>
        <v>42566</v>
      </c>
      <c r="T240" s="142">
        <f>_xll.qlDayCounterYearFraction(DayCounter,R240,S240,,,Trigger)</f>
        <v>0.25277777777777777</v>
      </c>
      <c r="U240" s="21">
        <f>_xll.qlInterpolationInterpolate(B3Minterpolation,R240,TRUE)</f>
        <v>-2.4712054774830719E-3</v>
      </c>
      <c r="V240" s="143">
        <f>_xll.qlYieldTSDiscount(Discounting,R240,,AllTriggers)</f>
        <v>1.0050336131601114</v>
      </c>
      <c r="W240" s="143">
        <f>_xll.qlYieldTSDiscount(Discounting,S240,,AllTriggers)</f>
        <v>1.0062709854145928</v>
      </c>
      <c r="X240" s="21">
        <f t="shared" si="11"/>
        <v>-4.864593235489845E-3</v>
      </c>
      <c r="Y240" s="297">
        <f t="shared" si="12"/>
        <v>-6.2563056797664983E-4</v>
      </c>
      <c r="AD240" s="234"/>
      <c r="AE240" s="234"/>
    </row>
    <row r="241" spans="5:31" ht="11.25" customHeight="1" x14ac:dyDescent="0.2">
      <c r="E241" s="282"/>
      <c r="F241" s="282"/>
      <c r="G241" s="234"/>
      <c r="K241" s="234"/>
      <c r="L241" s="234"/>
      <c r="R241" s="133">
        <f>_xll.qlCalendarAdvance(Calendar,R240,"1D","f")</f>
        <v>42478</v>
      </c>
      <c r="S241" s="133">
        <f>_xll.qlCalendarAdvance(Calendar,R241,$F$1,"mf",,Trigger)</f>
        <v>42569</v>
      </c>
      <c r="T241" s="142">
        <f>_xll.qlDayCounterYearFraction(DayCounter,R241,S241,,,Trigger)</f>
        <v>0.25277777777777777</v>
      </c>
      <c r="U241" s="21">
        <f>_xll.qlInterpolationInterpolate(B3Minterpolation,R241,TRUE)</f>
        <v>-2.4505920371168995E-3</v>
      </c>
      <c r="V241" s="143">
        <f>_xll.qlYieldTSDiscount(Discounting,R241,,AllTriggers)</f>
        <v>1.0050761145575338</v>
      </c>
      <c r="W241" s="143">
        <f>_xll.qlYieldTSDiscount(Discounting,S241,,AllTriggers)</f>
        <v>1.006314232142534</v>
      </c>
      <c r="X241" s="21">
        <f t="shared" si="11"/>
        <v>-4.867314237008891E-3</v>
      </c>
      <c r="Y241" s="297">
        <f t="shared" si="12"/>
        <v>-6.2041070919384184E-4</v>
      </c>
      <c r="AD241" s="234"/>
      <c r="AE241" s="234"/>
    </row>
    <row r="242" spans="5:31" ht="11.25" customHeight="1" x14ac:dyDescent="0.2">
      <c r="E242" s="282"/>
      <c r="F242" s="282"/>
      <c r="G242" s="234"/>
      <c r="K242" s="234"/>
      <c r="L242" s="234"/>
      <c r="R242" s="133">
        <f>_xll.qlCalendarAdvance(Calendar,R241,"1D","f")</f>
        <v>42479</v>
      </c>
      <c r="S242" s="133">
        <f>_xll.qlCalendarAdvance(Calendar,R242,$F$1,"mf",,Trigger)</f>
        <v>42570</v>
      </c>
      <c r="T242" s="142">
        <f>_xll.qlDayCounterYearFraction(DayCounter,R242,S242,,,Trigger)</f>
        <v>0.25277777777777777</v>
      </c>
      <c r="U242" s="21">
        <f>_xll.qlInterpolationInterpolate(B3Minterpolation,R242,TRUE)</f>
        <v>-2.4437143847706685E-3</v>
      </c>
      <c r="V242" s="143">
        <f>_xll.qlYieldTSDiscount(Discounting,R242,,AllTriggers)</f>
        <v>1.0050899447843651</v>
      </c>
      <c r="W242" s="143">
        <f>_xll.qlYieldTSDiscount(Discounting,S242,,AllTriggers)</f>
        <v>1.006328638838498</v>
      </c>
      <c r="X242" s="21">
        <f t="shared" si="11"/>
        <v>-4.8695107513744493E-3</v>
      </c>
      <c r="Y242" s="297">
        <f t="shared" si="12"/>
        <v>-6.1866931519064699E-4</v>
      </c>
      <c r="AD242" s="234"/>
      <c r="AE242" s="234"/>
    </row>
    <row r="243" spans="5:31" ht="11.25" customHeight="1" x14ac:dyDescent="0.2">
      <c r="E243" s="282"/>
      <c r="F243" s="282"/>
      <c r="G243" s="234"/>
      <c r="K243" s="234"/>
      <c r="L243" s="234"/>
      <c r="R243" s="133">
        <f>_xll.qlCalendarAdvance(Calendar,R242,"1D","f")</f>
        <v>42480</v>
      </c>
      <c r="S243" s="133">
        <f>_xll.qlCalendarAdvance(Calendar,R243,$F$1,"mf",,Trigger)</f>
        <v>42571</v>
      </c>
      <c r="T243" s="142">
        <f>_xll.qlDayCounterYearFraction(DayCounter,R243,S243,,,Trigger)</f>
        <v>0.25277777777777777</v>
      </c>
      <c r="U243" s="21">
        <f>_xll.qlInterpolationInterpolate(B3Minterpolation,R243,TRUE)</f>
        <v>-2.436838150579634E-3</v>
      </c>
      <c r="V243" s="143">
        <f>_xll.qlYieldTSDiscount(Discounting,R243,,AllTriggers)</f>
        <v>1.005103621816209</v>
      </c>
      <c r="W243" s="143">
        <f>_xll.qlYieldTSDiscount(Discounting,S243,,AllTriggers)</f>
        <v>1.0063430395350519</v>
      </c>
      <c r="X243" s="21">
        <f t="shared" si="11"/>
        <v>-4.8722858737191193E-3</v>
      </c>
      <c r="Y243" s="297">
        <f t="shared" si="12"/>
        <v>-6.1692837179591186E-4</v>
      </c>
      <c r="AD243" s="234"/>
      <c r="AE243" s="234"/>
    </row>
    <row r="244" spans="5:31" ht="11.25" customHeight="1" x14ac:dyDescent="0.2">
      <c r="E244" s="282"/>
      <c r="F244" s="282"/>
      <c r="G244" s="234"/>
      <c r="K244" s="234"/>
      <c r="L244" s="234"/>
      <c r="R244" s="133">
        <f>_xll.qlCalendarAdvance(Calendar,R243,"1D","f")</f>
        <v>42481</v>
      </c>
      <c r="S244" s="133">
        <f>_xll.qlCalendarAdvance(Calendar,R244,$F$1,"mf",,Trigger)</f>
        <v>42572</v>
      </c>
      <c r="T244" s="142">
        <f>_xll.qlDayCounterYearFraction(DayCounter,R244,S244,,,Trigger)</f>
        <v>0.25277777777777777</v>
      </c>
      <c r="U244" s="21">
        <f>_xll.qlInterpolationInterpolate(B3Minterpolation,R244,TRUE)</f>
        <v>-2.429966137104167E-3</v>
      </c>
      <c r="V244" s="143">
        <f>_xll.qlYieldTSDiscount(Discounting,R244,,AllTriggers)</f>
        <v>1.0051171548086324</v>
      </c>
      <c r="W244" s="143">
        <f>_xll.qlYieldTSDiscount(Discounting,S244,,AllTriggers)</f>
        <v>1.0063574332964742</v>
      </c>
      <c r="X244" s="21">
        <f t="shared" si="11"/>
        <v>-4.8755999144018767E-3</v>
      </c>
      <c r="Y244" s="297">
        <f t="shared" si="12"/>
        <v>-6.1518858179778629E-4</v>
      </c>
      <c r="AD244" s="234"/>
      <c r="AE244" s="234"/>
    </row>
    <row r="245" spans="5:31" ht="11.25" customHeight="1" x14ac:dyDescent="0.2">
      <c r="E245" s="282"/>
      <c r="F245" s="282"/>
      <c r="G245" s="234"/>
      <c r="K245" s="234"/>
      <c r="L245" s="234"/>
      <c r="R245" s="133">
        <f>_xll.qlCalendarAdvance(Calendar,R244,"1D","f")</f>
        <v>42482</v>
      </c>
      <c r="S245" s="133">
        <f>_xll.qlCalendarAdvance(Calendar,R245,$F$1,"mf",,Trigger)</f>
        <v>42573</v>
      </c>
      <c r="T245" s="142">
        <f>_xll.qlDayCounterYearFraction(DayCounter,R245,S245,,,Trigger)</f>
        <v>0.25277777777777777</v>
      </c>
      <c r="U245" s="21">
        <f>_xll.qlInterpolationInterpolate(B3Minterpolation,R245,TRUE)</f>
        <v>-2.4231011469046373E-3</v>
      </c>
      <c r="V245" s="143">
        <f>_xll.qlYieldTSDiscount(Discounting,R245,,AllTriggers)</f>
        <v>1.0051305529177594</v>
      </c>
      <c r="W245" s="143">
        <f>_xll.qlYieldTSDiscount(Discounting,S245,,AllTriggers)</f>
        <v>1.0063718191869901</v>
      </c>
      <c r="X245" s="21">
        <f t="shared" si="11"/>
        <v>-4.8794131836863881E-3</v>
      </c>
      <c r="Y245" s="297">
        <f t="shared" si="12"/>
        <v>-6.1345064805207454E-4</v>
      </c>
      <c r="AD245" s="234"/>
      <c r="AE245" s="234"/>
    </row>
    <row r="246" spans="5:31" ht="11.25" customHeight="1" x14ac:dyDescent="0.2">
      <c r="E246" s="282"/>
      <c r="F246" s="282"/>
      <c r="G246" s="234"/>
      <c r="K246" s="234"/>
      <c r="L246" s="234"/>
      <c r="R246" s="133">
        <f>_xll.qlCalendarAdvance(Calendar,R245,"1D","f")</f>
        <v>42485</v>
      </c>
      <c r="S246" s="133">
        <f>_xll.qlCalendarAdvance(Calendar,R246,$F$1,"mf",,Trigger)</f>
        <v>42576</v>
      </c>
      <c r="T246" s="142">
        <f>_xll.qlDayCounterYearFraction(DayCounter,R246,S246,,,Trigger)</f>
        <v>0.25277777777777777</v>
      </c>
      <c r="U246" s="21">
        <f>_xll.qlInterpolationInterpolate(B3Minterpolation,R246,TRUE)</f>
        <v>-2.4025763415653767E-3</v>
      </c>
      <c r="V246" s="143">
        <f>_xll.qlYieldTSDiscount(Discounting,R246,,AllTriggers)</f>
        <v>1.005170029514719</v>
      </c>
      <c r="W246" s="143">
        <f>_xll.qlYieldTSDiscount(Discounting,S246,,AllTriggers)</f>
        <v>1.0064149202745534</v>
      </c>
      <c r="X246" s="21">
        <f t="shared" si="11"/>
        <v>-4.893451465360214E-3</v>
      </c>
      <c r="Y246" s="297">
        <f t="shared" si="12"/>
        <v>-6.0825501392762374E-4</v>
      </c>
      <c r="AD246" s="234"/>
      <c r="AE246" s="234"/>
    </row>
    <row r="247" spans="5:31" ht="11.25" customHeight="1" x14ac:dyDescent="0.2">
      <c r="E247" s="282"/>
      <c r="F247" s="282"/>
      <c r="G247" s="234"/>
      <c r="K247" s="234"/>
      <c r="L247" s="234"/>
      <c r="R247" s="133">
        <f>_xll.qlCalendarAdvance(Calendar,R246,"1D","f")</f>
        <v>42486</v>
      </c>
      <c r="S247" s="133">
        <f>_xll.qlCalendarAdvance(Calendar,R247,$F$1,"mf",,Trigger)</f>
        <v>42577</v>
      </c>
      <c r="T247" s="142">
        <f>_xll.qlDayCounterYearFraction(DayCounter,R247,S247,,,Trigger)</f>
        <v>0.25277777777777777</v>
      </c>
      <c r="U247" s="21">
        <f>_xll.qlInterpolationInterpolate(B3Minterpolation,R247,TRUE)</f>
        <v>-2.3957674700733002E-3</v>
      </c>
      <c r="V247" s="143">
        <f>_xll.qlYieldTSDiscount(Discounting,R247,,AllTriggers)</f>
        <v>1.005182979662641</v>
      </c>
      <c r="W247" s="143">
        <f>_xll.qlYieldTSDiscount(Discounting,S247,,AllTriggers)</f>
        <v>1.0064292653226314</v>
      </c>
      <c r="X247" s="21">
        <f t="shared" si="11"/>
        <v>-4.8988647514424614E-3</v>
      </c>
      <c r="Y247" s="297">
        <f t="shared" si="12"/>
        <v>-6.0653153513946822E-4</v>
      </c>
      <c r="AD247" s="234"/>
      <c r="AE247" s="234"/>
    </row>
    <row r="248" spans="5:31" ht="11.25" customHeight="1" x14ac:dyDescent="0.2">
      <c r="E248" s="282"/>
      <c r="F248" s="282"/>
      <c r="G248" s="234"/>
      <c r="K248" s="234"/>
      <c r="L248" s="234"/>
      <c r="R248" s="133">
        <f>_xll.qlCalendarAdvance(Calendar,R247,"1D","f")</f>
        <v>42487</v>
      </c>
      <c r="S248" s="133">
        <f>_xll.qlCalendarAdvance(Calendar,R248,$F$1,"mf",,Trigger)</f>
        <v>42578</v>
      </c>
      <c r="T248" s="142">
        <f>_xll.qlDayCounterYearFraction(DayCounter,R248,S248,,,Trigger)</f>
        <v>0.25277777777777777</v>
      </c>
      <c r="U248" s="21">
        <f>_xll.qlInterpolationInterpolate(B3Minterpolation,R248,TRUE)</f>
        <v>-2.3889796346590127E-3</v>
      </c>
      <c r="V248" s="143">
        <f>_xll.qlYieldTSDiscount(Discounting,R248,,AllTriggers)</f>
        <v>1.005195840715845</v>
      </c>
      <c r="W248" s="143">
        <f>_xll.qlYieldTSDiscount(Discounting,S248,,AllTriggers)</f>
        <v>1.0064435978201312</v>
      </c>
      <c r="X248" s="21">
        <f t="shared" si="11"/>
        <v>-4.9045788176442003E-3</v>
      </c>
      <c r="Y248" s="297">
        <f t="shared" si="12"/>
        <v>-6.0481342792862954E-4</v>
      </c>
      <c r="AD248" s="234"/>
      <c r="AE248" s="234"/>
    </row>
    <row r="249" spans="5:31" ht="11.25" customHeight="1" x14ac:dyDescent="0.2">
      <c r="E249" s="282"/>
      <c r="F249" s="282"/>
      <c r="G249" s="234"/>
      <c r="K249" s="234"/>
      <c r="L249" s="234"/>
      <c r="R249" s="133">
        <f>_xll.qlCalendarAdvance(Calendar,R248,"1D","f")</f>
        <v>42488</v>
      </c>
      <c r="S249" s="133">
        <f>_xll.qlCalendarAdvance(Calendar,R249,$F$1,"mf",,Trigger)</f>
        <v>42579</v>
      </c>
      <c r="T249" s="142">
        <f>_xll.qlDayCounterYearFraction(DayCounter,R249,S249,,,Trigger)</f>
        <v>0.25277777777777777</v>
      </c>
      <c r="U249" s="21">
        <f>_xll.qlInterpolationInterpolate(B3Minterpolation,R249,TRUE)</f>
        <v>-2.3822156378828846E-3</v>
      </c>
      <c r="V249" s="143">
        <f>_xll.qlYieldTSDiscount(Discounting,R249,,AllTriggers)</f>
        <v>1.0052086218335663</v>
      </c>
      <c r="W249" s="143">
        <f>_xll.qlYieldTSDiscount(Discounting,S249,,AllTriggers)</f>
        <v>1.0064579168309593</v>
      </c>
      <c r="X249" s="21">
        <f t="shared" si="11"/>
        <v>-4.9105539745905686E-3</v>
      </c>
      <c r="Y249" s="297">
        <f t="shared" si="12"/>
        <v>-6.0310139557166005E-4</v>
      </c>
      <c r="AD249" s="234"/>
      <c r="AE249" s="234"/>
    </row>
    <row r="250" spans="5:31" ht="11.25" customHeight="1" x14ac:dyDescent="0.2">
      <c r="E250" s="282"/>
      <c r="F250" s="282"/>
      <c r="G250" s="234"/>
      <c r="K250" s="234"/>
      <c r="L250" s="234"/>
      <c r="R250" s="133">
        <f>_xll.qlCalendarAdvance(Calendar,R249,"1D","f")</f>
        <v>42489</v>
      </c>
      <c r="S250" s="133">
        <f>_xll.qlCalendarAdvance(Calendar,R250,$F$1,"mf",,Trigger)</f>
        <v>42580</v>
      </c>
      <c r="T250" s="142">
        <f>_xll.qlDayCounterYearFraction(DayCounter,R250,S250,,,Trigger)</f>
        <v>0.25277777777777777</v>
      </c>
      <c r="U250" s="21">
        <f>_xll.qlInterpolationInterpolate(B3Minterpolation,R250,TRUE)</f>
        <v>-2.3754782823052858E-3</v>
      </c>
      <c r="V250" s="143">
        <f>_xll.qlYieldTSDiscount(Discounting,R250,,AllTriggers)</f>
        <v>1.0052213321755268</v>
      </c>
      <c r="W250" s="143">
        <f>_xll.qlYieldTSDiscount(Discounting,S250,,AllTriggers)</f>
        <v>1.0064722214189701</v>
      </c>
      <c r="X250" s="21">
        <f t="shared" si="11"/>
        <v>-4.916750533092048E-3</v>
      </c>
      <c r="Y250" s="297">
        <f t="shared" si="12"/>
        <v>-6.0139614141605034E-4</v>
      </c>
      <c r="AD250" s="234"/>
      <c r="AE250" s="234"/>
    </row>
    <row r="251" spans="5:31" ht="11.25" customHeight="1" x14ac:dyDescent="0.2">
      <c r="E251" s="282"/>
      <c r="F251" s="282"/>
      <c r="G251" s="234"/>
      <c r="K251" s="234"/>
      <c r="L251" s="234"/>
      <c r="R251" s="133">
        <f>_xll.qlCalendarAdvance(Calendar,R250,"1D","f")</f>
        <v>42492</v>
      </c>
      <c r="S251" s="133">
        <f>_xll.qlCalendarAdvance(Calendar,R251,$F$1,"mf",,Trigger)</f>
        <v>42584</v>
      </c>
      <c r="T251" s="142">
        <f>_xll.qlDayCounterYearFraction(DayCounter,R251,S251,,,Trigger)</f>
        <v>0.25555555555555554</v>
      </c>
      <c r="U251" s="21">
        <f>_xll.qlInterpolationInterpolate(B3Minterpolation,R251,TRUE)</f>
        <v>-2.3554540883673706E-3</v>
      </c>
      <c r="V251" s="143">
        <f>_xll.qlYieldTSDiscount(Discounting,R251,,AllTriggers)</f>
        <v>1.0052591301512235</v>
      </c>
      <c r="W251" s="143">
        <f>_xll.qlYieldTSDiscount(Discounting,S251,,AllTriggers)</f>
        <v>1.0065292768180771</v>
      </c>
      <c r="X251" s="21">
        <f t="shared" si="11"/>
        <v>-4.9378982267446053E-3</v>
      </c>
      <c r="Y251" s="297">
        <f t="shared" si="12"/>
        <v>-6.0289164487922428E-4</v>
      </c>
      <c r="AD251" s="234"/>
      <c r="AE251" s="234"/>
    </row>
    <row r="252" spans="5:31" ht="11.25" customHeight="1" x14ac:dyDescent="0.2">
      <c r="E252" s="282"/>
      <c r="F252" s="282"/>
      <c r="G252" s="234"/>
      <c r="K252" s="234"/>
      <c r="L252" s="234"/>
      <c r="R252" s="133">
        <f>_xll.qlCalendarAdvance(Calendar,R251,"1D","f")</f>
        <v>42493</v>
      </c>
      <c r="S252" s="133">
        <f>_xll.qlCalendarAdvance(Calendar,R252,$F$1,"mf",,Trigger)</f>
        <v>42585</v>
      </c>
      <c r="T252" s="142">
        <f>_xll.qlDayCounterYearFraction(DayCounter,R252,S252,,,Trigger)</f>
        <v>0.25555555555555554</v>
      </c>
      <c r="U252" s="21">
        <f>_xll.qlInterpolationInterpolate(B3Minterpolation,R252,TRUE)</f>
        <v>-2.3488513231875933E-3</v>
      </c>
      <c r="V252" s="143">
        <f>_xll.qlYieldTSDiscount(Discounting,R252,,AllTriggers)</f>
        <v>1.0052716489968689</v>
      </c>
      <c r="W252" s="143">
        <f>_xll.qlYieldTSDiscount(Discounting,S252,,AllTriggers)</f>
        <v>1.006543495247973</v>
      </c>
      <c r="X252" s="21">
        <f t="shared" si="11"/>
        <v>-4.9444357861627708E-3</v>
      </c>
      <c r="Y252" s="297">
        <f t="shared" si="12"/>
        <v>-6.0120212809515363E-4</v>
      </c>
      <c r="AD252" s="234"/>
      <c r="AE252" s="234"/>
    </row>
    <row r="253" spans="5:31" ht="11.25" customHeight="1" x14ac:dyDescent="0.2">
      <c r="E253" s="282"/>
      <c r="F253" s="282"/>
      <c r="G253" s="234"/>
      <c r="K253" s="234"/>
      <c r="L253" s="234"/>
      <c r="R253" s="133">
        <f>_xll.qlCalendarAdvance(Calendar,R252,"1D","f")</f>
        <v>42494</v>
      </c>
      <c r="S253" s="133">
        <f>_xll.qlCalendarAdvance(Calendar,R253,$F$1,"mf",,Trigger)</f>
        <v>42586</v>
      </c>
      <c r="T253" s="142">
        <f>_xll.qlDayCounterYearFraction(DayCounter,R253,S253,,,Trigger)</f>
        <v>0.25555555555555554</v>
      </c>
      <c r="U253" s="21">
        <f>_xll.qlInterpolationInterpolate(B3Minterpolation,R253,TRUE)</f>
        <v>-2.3422892120081975E-3</v>
      </c>
      <c r="V253" s="143">
        <f>_xll.qlYieldTSDiscount(Discounting,R253,,AllTriggers)</f>
        <v>1.0052841428724515</v>
      </c>
      <c r="W253" s="143">
        <f>_xll.qlYieldTSDiscount(Discounting,S253,,AllTriggers)</f>
        <v>1.0065576936370757</v>
      </c>
      <c r="X253" s="21">
        <f t="shared" si="11"/>
        <v>-4.9509924222424923E-3</v>
      </c>
      <c r="Y253" s="297">
        <f t="shared" si="12"/>
        <v>-5.9952302019630234E-4</v>
      </c>
      <c r="AD253" s="234"/>
      <c r="AE253" s="234"/>
    </row>
    <row r="254" spans="5:31" ht="11.25" customHeight="1" x14ac:dyDescent="0.2">
      <c r="E254" s="282"/>
      <c r="F254" s="282"/>
      <c r="G254" s="234"/>
      <c r="K254" s="234"/>
      <c r="L254" s="234"/>
      <c r="R254" s="133">
        <f>_xll.qlCalendarAdvance(Calendar,R253,"1D","f")</f>
        <v>42496</v>
      </c>
      <c r="S254" s="133">
        <f>_xll.qlCalendarAdvance(Calendar,R254,$F$1,"mf",,Trigger)</f>
        <v>42590</v>
      </c>
      <c r="T254" s="142">
        <f>_xll.qlDayCounterYearFraction(DayCounter,R254,S254,,,Trigger)</f>
        <v>0.26111111111111113</v>
      </c>
      <c r="U254" s="21">
        <f>_xll.qlInterpolationInterpolate(B3Minterpolation,R254,TRUE)</f>
        <v>-2.3292981618920293E-3</v>
      </c>
      <c r="V254" s="143">
        <f>_xll.qlYieldTSDiscount(Discounting,R254,,AllTriggers)</f>
        <v>1.0053090923639889</v>
      </c>
      <c r="W254" s="143">
        <f>_xll.qlYieldTSDiscount(Discounting,S254,,AllTriggers)</f>
        <v>1.0066142680545624</v>
      </c>
      <c r="X254" s="21">
        <f t="shared" si="11"/>
        <v>-4.9657007222853869E-3</v>
      </c>
      <c r="Y254" s="297">
        <f t="shared" si="12"/>
        <v>-6.0918076711508214E-4</v>
      </c>
      <c r="AD254" s="234"/>
      <c r="AE254" s="234"/>
    </row>
    <row r="255" spans="5:31" ht="11.25" customHeight="1" x14ac:dyDescent="0.2">
      <c r="E255" s="282"/>
      <c r="F255" s="282"/>
      <c r="G255" s="234"/>
      <c r="K255" s="234"/>
      <c r="L255" s="234"/>
      <c r="R255" s="133">
        <f>_xll.qlCalendarAdvance(Calendar,R254,"1D","f")</f>
        <v>42499</v>
      </c>
      <c r="S255" s="133">
        <f>_xll.qlCalendarAdvance(Calendar,R255,$F$1,"mf",,Trigger)</f>
        <v>42591</v>
      </c>
      <c r="T255" s="142">
        <f>_xll.qlDayCounterYearFraction(DayCounter,R255,S255,,,Trigger)</f>
        <v>0.25555555555555554</v>
      </c>
      <c r="U255" s="21">
        <f>_xll.qlInterpolationInterpolate(B3Minterpolation,R255,TRUE)</f>
        <v>-2.3101865557298932E-3</v>
      </c>
      <c r="V255" s="143">
        <f>_xll.qlYieldTSDiscount(Discounting,R255,,AllTriggers)</f>
        <v>1.0053465584037926</v>
      </c>
      <c r="W255" s="143">
        <f>_xll.qlYieldTSDiscount(Discounting,S255,,AllTriggers)</f>
        <v>1.0066283521910075</v>
      </c>
      <c r="X255" s="21">
        <f t="shared" si="11"/>
        <v>-4.9826878098747978E-3</v>
      </c>
      <c r="Y255" s="297">
        <f t="shared" si="12"/>
        <v>-5.9130851935176876E-4</v>
      </c>
      <c r="AD255" s="234"/>
      <c r="AE255" s="234"/>
    </row>
    <row r="256" spans="5:31" ht="11.25" customHeight="1" x14ac:dyDescent="0.2">
      <c r="E256" s="282"/>
      <c r="F256" s="282"/>
      <c r="G256" s="234"/>
      <c r="K256" s="234"/>
      <c r="L256" s="234"/>
      <c r="R256" s="133">
        <f>_xll.qlCalendarAdvance(Calendar,R255,"1D","f")</f>
        <v>42500</v>
      </c>
      <c r="S256" s="133">
        <f>_xll.qlCalendarAdvance(Calendar,R256,$F$1,"mf",,Trigger)</f>
        <v>42592</v>
      </c>
      <c r="T256" s="142">
        <f>_xll.qlDayCounterYearFraction(DayCounter,R256,S256,,,Trigger)</f>
        <v>0.25555555555555554</v>
      </c>
      <c r="U256" s="21">
        <f>_xll.qlInterpolationInterpolate(B3Minterpolation,R256,TRUE)</f>
        <v>-2.3039272223205603E-3</v>
      </c>
      <c r="V256" s="143">
        <f>_xll.qlYieldTSDiscount(Discounting,R256,,AllTriggers)</f>
        <v>1.0053590948879985</v>
      </c>
      <c r="W256" s="143">
        <f>_xll.qlYieldTSDiscount(Discounting,S256,,AllTriggers)</f>
        <v>1.0066424106668261</v>
      </c>
      <c r="X256" s="21">
        <f t="shared" si="11"/>
        <v>-4.9885345438252637E-3</v>
      </c>
      <c r="Y256" s="297">
        <f t="shared" si="12"/>
        <v>-5.897068089018246E-4</v>
      </c>
      <c r="AD256" s="234"/>
      <c r="AE256" s="234"/>
    </row>
    <row r="257" spans="5:31" ht="11.25" customHeight="1" x14ac:dyDescent="0.2">
      <c r="E257" s="282"/>
      <c r="F257" s="282"/>
      <c r="G257" s="234"/>
      <c r="K257" s="234"/>
      <c r="L257" s="234"/>
      <c r="R257" s="133">
        <f>_xll.qlCalendarAdvance(Calendar,R256,"1D","f")</f>
        <v>42501</v>
      </c>
      <c r="S257" s="133">
        <f>_xll.qlCalendarAdvance(Calendar,R257,$F$1,"mf",,Trigger)</f>
        <v>42593</v>
      </c>
      <c r="T257" s="142">
        <f>_xll.qlDayCounterYearFraction(DayCounter,R257,S257,,,Trigger)</f>
        <v>0.25555555555555554</v>
      </c>
      <c r="U257" s="21">
        <f>_xll.qlInterpolationInterpolate(B3Minterpolation,R257,TRUE)</f>
        <v>-2.2977281608341999E-3</v>
      </c>
      <c r="V257" s="143">
        <f>_xll.qlYieldTSDiscount(Discounting,R257,,AllTriggers)</f>
        <v>1.0053716705493982</v>
      </c>
      <c r="W257" s="143">
        <f>_xll.qlYieldTSDiscount(Discounting,S257,,AllTriggers)</f>
        <v>1.0066564425452011</v>
      </c>
      <c r="X257" s="21">
        <f t="shared" si="11"/>
        <v>-4.9941255693130649E-3</v>
      </c>
      <c r="Y257" s="297">
        <f t="shared" si="12"/>
        <v>-5.8812048931417579E-4</v>
      </c>
      <c r="AD257" s="234"/>
      <c r="AE257" s="234"/>
    </row>
    <row r="258" spans="5:31" ht="11.25" customHeight="1" x14ac:dyDescent="0.2">
      <c r="E258" s="282"/>
      <c r="F258" s="282"/>
      <c r="G258" s="234"/>
      <c r="K258" s="234"/>
      <c r="L258" s="234"/>
      <c r="R258" s="133">
        <f>_xll.qlCalendarAdvance(Calendar,R257,"1D","f")</f>
        <v>42502</v>
      </c>
      <c r="S258" s="133">
        <f>_xll.qlCalendarAdvance(Calendar,R258,$F$1,"mf",,Trigger)</f>
        <v>42594</v>
      </c>
      <c r="T258" s="142">
        <f>_xll.qlDayCounterYearFraction(DayCounter,R258,S258,,,Trigger)</f>
        <v>0.25555555555555554</v>
      </c>
      <c r="U258" s="21">
        <f>_xll.qlInterpolationInterpolate(B3Minterpolation,R258,TRUE)</f>
        <v>-2.2915921738311832E-3</v>
      </c>
      <c r="V258" s="143">
        <f>_xll.qlYieldTSDiscount(Discounting,R258,,AllTriggers)</f>
        <v>1.0053842945537188</v>
      </c>
      <c r="W258" s="143">
        <f>_xll.qlYieldTSDiscount(Discounting,S258,,AllTriggers)</f>
        <v>1.0066704468892664</v>
      </c>
      <c r="X258" s="21">
        <f t="shared" si="11"/>
        <v>-4.9994216321900074E-3</v>
      </c>
      <c r="Y258" s="297">
        <f t="shared" si="12"/>
        <v>-5.86550272546314E-4</v>
      </c>
      <c r="AD258" s="234"/>
      <c r="AE258" s="234"/>
    </row>
    <row r="259" spans="5:31" ht="11.25" customHeight="1" x14ac:dyDescent="0.2">
      <c r="E259" s="282"/>
      <c r="F259" s="282"/>
      <c r="G259" s="234"/>
      <c r="K259" s="234"/>
      <c r="L259" s="234"/>
      <c r="R259" s="133">
        <f>_xll.qlCalendarAdvance(Calendar,R258,"1D","f")</f>
        <v>42503</v>
      </c>
      <c r="S259" s="133">
        <f>_xll.qlCalendarAdvance(Calendar,R259,$F$1,"mf",,Trigger)</f>
        <v>42597</v>
      </c>
      <c r="T259" s="142">
        <f>_xll.qlDayCounterYearFraction(DayCounter,R259,S259,,,Trigger)</f>
        <v>0.26111111111111113</v>
      </c>
      <c r="U259" s="21">
        <f>_xll.qlInterpolationInterpolate(B3Minterpolation,R259,TRUE)</f>
        <v>-2.2855220638718803E-3</v>
      </c>
      <c r="V259" s="143">
        <f>_xll.qlYieldTSDiscount(Discounting,R259,,AllTriggers)</f>
        <v>1.0053969743839968</v>
      </c>
      <c r="W259" s="143">
        <f>_xll.qlYieldTSDiscount(Discounting,S259,,AllTriggers)</f>
        <v>1.006712290413694</v>
      </c>
      <c r="X259" s="21">
        <f t="shared" si="11"/>
        <v>-5.0037936232963671E-3</v>
      </c>
      <c r="Y259" s="297">
        <f t="shared" si="12"/>
        <v>-5.9773454766332554E-4</v>
      </c>
      <c r="AD259" s="234"/>
      <c r="AE259" s="234"/>
    </row>
    <row r="260" spans="5:31" ht="11.25" customHeight="1" x14ac:dyDescent="0.2">
      <c r="E260" s="282"/>
      <c r="F260" s="282"/>
      <c r="G260" s="234"/>
      <c r="K260" s="234"/>
      <c r="L260" s="234"/>
      <c r="R260" s="133">
        <f>_xll.qlCalendarAdvance(Calendar,R259,"1D","f")</f>
        <v>42507</v>
      </c>
      <c r="S260" s="133">
        <f>_xll.qlCalendarAdvance(Calendar,R260,$F$1,"mf",,Trigger)</f>
        <v>42599</v>
      </c>
      <c r="T260" s="142">
        <f>_xll.qlDayCounterYearFraction(DayCounter,R260,S260,,,Trigger)</f>
        <v>0.25555555555555554</v>
      </c>
      <c r="U260" s="21">
        <f>_xll.qlInterpolationInterpolate(B3Minterpolation,R260,TRUE)</f>
        <v>-2.2619564456792126E-3</v>
      </c>
      <c r="V260" s="143">
        <f>_xll.qlYieldTSDiscount(Discounting,R260,,AllTriggers)</f>
        <v>1.0054482501471562</v>
      </c>
      <c r="W260" s="143">
        <f>_xll.qlYieldTSDiscount(Discounting,S260,,AllTriggers)</f>
        <v>1.006740046262449</v>
      </c>
      <c r="X260" s="21">
        <f t="shared" ref="X260:X261" si="13">(V260/W260-1)/T260</f>
        <v>-5.0210125076031948E-3</v>
      </c>
      <c r="Y260" s="297">
        <f t="shared" ref="Y260:Y261" si="14">LN((1+(U260+X260)*T260)/(1+X260*T260))</f>
        <v>-5.7896578803961162E-4</v>
      </c>
      <c r="AD260" s="234"/>
      <c r="AE260" s="234"/>
    </row>
    <row r="261" spans="5:31" ht="11.25" customHeight="1" x14ac:dyDescent="0.2">
      <c r="E261" s="282"/>
      <c r="F261" s="282"/>
      <c r="G261" s="234"/>
      <c r="K261" s="234"/>
      <c r="L261" s="234"/>
      <c r="R261" s="299">
        <f>_xll.qlCalendarAdvance(Calendar,R260,"1D","f")</f>
        <v>42508</v>
      </c>
      <c r="S261" s="299">
        <f>_xll.qlCalendarAdvance(Calendar,R261,$F$1,"mf",,Trigger)</f>
        <v>42600</v>
      </c>
      <c r="T261" s="300">
        <f>_xll.qlDayCounterYearFraction(DayCounter,R261,S261,,,Trigger)</f>
        <v>0.25555555555555554</v>
      </c>
      <c r="U261" s="301">
        <f>_xll.qlInterpolationInterpolate(B3Minterpolation,R261,TRUE)</f>
        <v>-2.2562577593440328E-3</v>
      </c>
      <c r="V261" s="302">
        <f>_xll.qlYieldTSDiscount(Discounting,R261,,AllTriggers)</f>
        <v>1.0054612035359554</v>
      </c>
      <c r="W261" s="302">
        <f>_xll.qlYieldTSDiscount(Discounting,S261,,AllTriggers)</f>
        <v>1.0067538828040741</v>
      </c>
      <c r="X261" s="301">
        <f t="shared" si="13"/>
        <v>-5.0243761320356572E-3</v>
      </c>
      <c r="Y261" s="305">
        <f t="shared" si="14"/>
        <v>-5.7750723977215244E-4</v>
      </c>
      <c r="AD261" s="234"/>
      <c r="AE261" s="234"/>
    </row>
    <row r="262" spans="5:31" ht="11.25" customHeight="1" x14ac:dyDescent="0.2">
      <c r="E262" s="282"/>
      <c r="F262" s="282"/>
      <c r="G262" s="234"/>
      <c r="K262" s="234"/>
      <c r="L262" s="234"/>
      <c r="R262" s="164"/>
      <c r="S262" s="164"/>
      <c r="T262" s="164"/>
      <c r="U262" s="164"/>
      <c r="V262" s="164"/>
      <c r="W262" s="164"/>
      <c r="X262" s="165"/>
      <c r="Y262" s="166"/>
      <c r="AD262" s="234"/>
      <c r="AE262" s="234"/>
    </row>
    <row r="263" spans="5:31" ht="11.25" customHeight="1" x14ac:dyDescent="0.2">
      <c r="E263" s="282"/>
      <c r="F263" s="282"/>
      <c r="G263" s="234"/>
      <c r="K263" s="234"/>
      <c r="L263" s="234"/>
      <c r="R263" s="164"/>
      <c r="S263" s="164"/>
      <c r="T263" s="164"/>
      <c r="U263" s="164"/>
      <c r="V263" s="164"/>
      <c r="W263" s="164"/>
      <c r="X263" s="165"/>
      <c r="Y263" s="166"/>
      <c r="AD263" s="234"/>
      <c r="AE263" s="234"/>
    </row>
    <row r="264" spans="5:31" ht="11.25" customHeight="1" x14ac:dyDescent="0.2">
      <c r="E264" s="282"/>
      <c r="F264" s="282"/>
      <c r="G264" s="234"/>
      <c r="K264" s="234"/>
      <c r="L264" s="234"/>
      <c r="R264" s="164"/>
      <c r="S264" s="164"/>
      <c r="T264" s="164"/>
      <c r="U264" s="164"/>
      <c r="V264" s="164"/>
      <c r="W264" s="164"/>
      <c r="X264" s="165"/>
      <c r="Y264" s="166"/>
      <c r="AD264" s="234"/>
      <c r="AE264" s="234"/>
    </row>
    <row r="265" spans="5:31" ht="11.25" customHeight="1" x14ac:dyDescent="0.2">
      <c r="E265" s="282"/>
      <c r="F265" s="282"/>
      <c r="G265" s="234"/>
      <c r="K265" s="234"/>
      <c r="L265" s="234"/>
      <c r="R265" s="164"/>
      <c r="S265" s="164"/>
      <c r="T265" s="164"/>
      <c r="U265" s="164"/>
      <c r="V265" s="164"/>
      <c r="W265" s="164"/>
      <c r="X265" s="165"/>
      <c r="Y265" s="166"/>
      <c r="AD265" s="234"/>
      <c r="AE265" s="234"/>
    </row>
    <row r="266" spans="5:31" ht="11.25" customHeight="1" x14ac:dyDescent="0.2">
      <c r="E266" s="282"/>
      <c r="F266" s="282"/>
      <c r="G266" s="234"/>
      <c r="K266" s="234"/>
      <c r="L266" s="234"/>
      <c r="R266" s="164"/>
      <c r="S266" s="164"/>
      <c r="T266" s="164"/>
      <c r="U266" s="164"/>
      <c r="V266" s="164"/>
      <c r="W266" s="164"/>
      <c r="X266" s="165"/>
      <c r="Y266" s="166"/>
      <c r="AD266" s="234"/>
      <c r="AE266" s="234"/>
    </row>
    <row r="267" spans="5:31" ht="11.25" customHeight="1" x14ac:dyDescent="0.2">
      <c r="E267" s="282"/>
      <c r="F267" s="282"/>
      <c r="G267" s="234"/>
      <c r="K267" s="234"/>
      <c r="L267" s="234"/>
      <c r="R267" s="164"/>
      <c r="S267" s="164"/>
      <c r="T267" s="164"/>
      <c r="U267" s="164"/>
      <c r="V267" s="164"/>
      <c r="W267" s="164"/>
      <c r="X267" s="165"/>
      <c r="Y267" s="166"/>
      <c r="AD267" s="234"/>
      <c r="AE267" s="234"/>
    </row>
    <row r="268" spans="5:31" ht="11.25" customHeight="1" x14ac:dyDescent="0.2">
      <c r="E268" s="282"/>
      <c r="F268" s="282"/>
      <c r="G268" s="234"/>
      <c r="K268" s="234"/>
      <c r="L268" s="234"/>
      <c r="R268" s="164"/>
      <c r="S268" s="164"/>
      <c r="T268" s="164"/>
      <c r="U268" s="164"/>
      <c r="V268" s="164"/>
      <c r="W268" s="164"/>
      <c r="X268" s="165"/>
      <c r="Y268" s="166"/>
      <c r="AD268" s="234"/>
      <c r="AE268" s="234"/>
    </row>
    <row r="269" spans="5:31" ht="11.25" customHeight="1" x14ac:dyDescent="0.2">
      <c r="E269" s="282"/>
      <c r="F269" s="282"/>
      <c r="G269" s="234"/>
      <c r="K269" s="234"/>
      <c r="L269" s="234"/>
      <c r="R269" s="164"/>
      <c r="S269" s="164"/>
      <c r="T269" s="164"/>
      <c r="U269" s="164"/>
      <c r="V269" s="164"/>
      <c r="W269" s="164"/>
      <c r="X269" s="165"/>
      <c r="Y269" s="166"/>
      <c r="AD269" s="234"/>
      <c r="AE269" s="234"/>
    </row>
    <row r="270" spans="5:31" ht="11.25" customHeight="1" x14ac:dyDescent="0.2">
      <c r="E270" s="282"/>
      <c r="F270" s="282"/>
      <c r="G270" s="234"/>
      <c r="K270" s="234"/>
      <c r="L270" s="234"/>
      <c r="R270" s="164"/>
      <c r="S270" s="164"/>
      <c r="T270" s="164"/>
      <c r="U270" s="164"/>
      <c r="V270" s="164"/>
      <c r="W270" s="164"/>
      <c r="X270" s="165"/>
      <c r="Y270" s="166"/>
      <c r="AD270" s="234"/>
      <c r="AE270" s="234"/>
    </row>
    <row r="271" spans="5:31" ht="11.25" customHeight="1" x14ac:dyDescent="0.2">
      <c r="E271" s="282"/>
      <c r="F271" s="282"/>
      <c r="G271" s="234"/>
      <c r="K271" s="234"/>
      <c r="L271" s="234"/>
      <c r="R271" s="164"/>
      <c r="S271" s="164"/>
      <c r="T271" s="164"/>
      <c r="U271" s="164"/>
      <c r="V271" s="164"/>
      <c r="W271" s="164"/>
      <c r="X271" s="165"/>
      <c r="Y271" s="166"/>
      <c r="AD271" s="234"/>
      <c r="AE271" s="234"/>
    </row>
    <row r="272" spans="5:31" ht="11.25" customHeight="1" x14ac:dyDescent="0.2">
      <c r="E272" s="282"/>
      <c r="F272" s="282"/>
      <c r="G272" s="234"/>
      <c r="K272" s="234"/>
      <c r="L272" s="234"/>
      <c r="R272" s="164"/>
      <c r="S272" s="164"/>
      <c r="T272" s="164"/>
      <c r="U272" s="164"/>
      <c r="V272" s="164"/>
      <c r="W272" s="164"/>
      <c r="X272" s="165"/>
      <c r="Y272" s="166"/>
      <c r="AD272" s="234"/>
      <c r="AE272" s="234"/>
    </row>
    <row r="273" spans="5:31" ht="11.25" customHeight="1" x14ac:dyDescent="0.2">
      <c r="E273" s="282"/>
      <c r="F273" s="282"/>
      <c r="G273" s="234"/>
      <c r="K273" s="234"/>
      <c r="L273" s="234"/>
      <c r="R273" s="164"/>
      <c r="S273" s="164"/>
      <c r="T273" s="164"/>
      <c r="U273" s="164"/>
      <c r="V273" s="164"/>
      <c r="W273" s="164"/>
      <c r="X273" s="165"/>
      <c r="Y273" s="166"/>
      <c r="AD273" s="234"/>
      <c r="AE273" s="234"/>
    </row>
    <row r="274" spans="5:31" ht="11.25" customHeight="1" x14ac:dyDescent="0.2">
      <c r="E274" s="282"/>
      <c r="F274" s="282"/>
      <c r="G274" s="234"/>
      <c r="K274" s="234"/>
      <c r="L274" s="234"/>
      <c r="R274" s="164"/>
      <c r="S274" s="164"/>
      <c r="T274" s="164"/>
      <c r="U274" s="164"/>
      <c r="V274" s="164"/>
      <c r="W274" s="164"/>
      <c r="X274" s="165"/>
      <c r="Y274" s="166"/>
      <c r="AD274" s="234"/>
      <c r="AE274" s="234"/>
    </row>
    <row r="275" spans="5:31" ht="11.25" customHeight="1" x14ac:dyDescent="0.2">
      <c r="E275" s="282"/>
      <c r="F275" s="282"/>
      <c r="G275" s="234"/>
      <c r="K275" s="234"/>
      <c r="L275" s="234"/>
      <c r="R275" s="164"/>
      <c r="S275" s="164"/>
      <c r="T275" s="164"/>
      <c r="U275" s="164"/>
      <c r="V275" s="164"/>
      <c r="W275" s="164"/>
      <c r="X275" s="165"/>
      <c r="Y275" s="166"/>
      <c r="AD275" s="234"/>
      <c r="AE275" s="234"/>
    </row>
    <row r="276" spans="5:31" ht="11.25" customHeight="1" x14ac:dyDescent="0.2">
      <c r="E276" s="282"/>
      <c r="F276" s="282"/>
      <c r="G276" s="234"/>
      <c r="K276" s="234"/>
      <c r="L276" s="234"/>
      <c r="R276" s="164"/>
      <c r="S276" s="164"/>
      <c r="T276" s="164"/>
      <c r="U276" s="164"/>
      <c r="V276" s="164"/>
      <c r="W276" s="164"/>
      <c r="X276" s="165"/>
      <c r="Y276" s="166"/>
      <c r="AD276" s="234"/>
      <c r="AE276" s="234"/>
    </row>
    <row r="277" spans="5:31" ht="11.25" customHeight="1" x14ac:dyDescent="0.2">
      <c r="E277" s="282"/>
      <c r="F277" s="282"/>
      <c r="G277" s="234"/>
      <c r="K277" s="234"/>
      <c r="L277" s="234"/>
      <c r="R277" s="164"/>
      <c r="S277" s="164"/>
      <c r="T277" s="164"/>
      <c r="U277" s="164"/>
      <c r="V277" s="164"/>
      <c r="W277" s="164"/>
      <c r="X277" s="165"/>
      <c r="Y277" s="166"/>
      <c r="AD277" s="234"/>
      <c r="AE277" s="234"/>
    </row>
    <row r="278" spans="5:31" ht="11.25" customHeight="1" x14ac:dyDescent="0.2">
      <c r="E278" s="282"/>
      <c r="F278" s="282"/>
      <c r="G278" s="234"/>
      <c r="K278" s="234"/>
      <c r="L278" s="234"/>
      <c r="R278" s="164"/>
      <c r="S278" s="164"/>
      <c r="T278" s="164"/>
      <c r="U278" s="164"/>
      <c r="V278" s="164"/>
      <c r="W278" s="164"/>
      <c r="X278" s="165"/>
      <c r="Y278" s="166"/>
      <c r="AD278" s="234"/>
      <c r="AE278" s="234"/>
    </row>
    <row r="279" spans="5:31" ht="11.25" customHeight="1" x14ac:dyDescent="0.2">
      <c r="E279" s="282"/>
      <c r="F279" s="282"/>
      <c r="G279" s="234"/>
      <c r="K279" s="234"/>
      <c r="L279" s="234"/>
      <c r="R279" s="164"/>
      <c r="S279" s="164"/>
      <c r="T279" s="164"/>
      <c r="U279" s="164"/>
      <c r="V279" s="164"/>
      <c r="W279" s="164"/>
      <c r="X279" s="165"/>
      <c r="Y279" s="166"/>
      <c r="AD279" s="234"/>
      <c r="AE279" s="234"/>
    </row>
    <row r="280" spans="5:31" ht="11.25" customHeight="1" x14ac:dyDescent="0.2">
      <c r="E280" s="282"/>
      <c r="F280" s="282"/>
      <c r="G280" s="234"/>
      <c r="K280" s="234"/>
      <c r="L280" s="234"/>
      <c r="R280" s="164"/>
      <c r="S280" s="164"/>
      <c r="T280" s="164"/>
      <c r="U280" s="164"/>
      <c r="V280" s="164"/>
      <c r="W280" s="164"/>
      <c r="X280" s="165"/>
      <c r="Y280" s="166"/>
      <c r="AD280" s="234"/>
      <c r="AE280" s="234"/>
    </row>
    <row r="281" spans="5:31" ht="11.25" customHeight="1" x14ac:dyDescent="0.2">
      <c r="E281" s="282"/>
      <c r="F281" s="282"/>
      <c r="G281" s="234"/>
      <c r="K281" s="234"/>
      <c r="L281" s="234"/>
      <c r="R281" s="164"/>
      <c r="S281" s="164"/>
      <c r="T281" s="164"/>
      <c r="U281" s="164"/>
      <c r="V281" s="164"/>
      <c r="W281" s="164"/>
      <c r="X281" s="165"/>
      <c r="Y281" s="166"/>
      <c r="AD281" s="234"/>
      <c r="AE281" s="234"/>
    </row>
    <row r="282" spans="5:31" ht="11.25" customHeight="1" x14ac:dyDescent="0.2">
      <c r="E282" s="282"/>
      <c r="F282" s="282"/>
      <c r="G282" s="234"/>
      <c r="K282" s="234"/>
      <c r="L282" s="234"/>
      <c r="R282" s="164"/>
      <c r="S282" s="164"/>
      <c r="T282" s="164"/>
      <c r="U282" s="164"/>
      <c r="V282" s="164"/>
      <c r="W282" s="164"/>
      <c r="X282" s="165"/>
      <c r="Y282" s="166"/>
      <c r="AD282" s="234"/>
      <c r="AE282" s="234"/>
    </row>
    <row r="283" spans="5:31" ht="11.25" customHeight="1" x14ac:dyDescent="0.2">
      <c r="E283" s="282"/>
      <c r="F283" s="282"/>
      <c r="G283" s="234"/>
      <c r="K283" s="234"/>
      <c r="L283" s="234"/>
      <c r="R283" s="164"/>
      <c r="S283" s="164"/>
      <c r="T283" s="164"/>
      <c r="U283" s="164"/>
      <c r="V283" s="164"/>
      <c r="W283" s="164"/>
      <c r="X283" s="165"/>
      <c r="Y283" s="166"/>
      <c r="AD283" s="234"/>
      <c r="AE283" s="234"/>
    </row>
    <row r="284" spans="5:31" ht="11.25" customHeight="1" x14ac:dyDescent="0.2">
      <c r="E284" s="282"/>
      <c r="F284" s="282"/>
      <c r="G284" s="234"/>
      <c r="K284" s="234"/>
      <c r="L284" s="234"/>
      <c r="R284" s="164"/>
      <c r="S284" s="164"/>
      <c r="T284" s="164"/>
      <c r="U284" s="164"/>
      <c r="V284" s="164"/>
      <c r="W284" s="164"/>
      <c r="X284" s="165"/>
      <c r="Y284" s="166"/>
      <c r="AD284" s="234"/>
      <c r="AE284" s="234"/>
    </row>
    <row r="285" spans="5:31" ht="11.25" customHeight="1" x14ac:dyDescent="0.2">
      <c r="E285" s="282"/>
      <c r="F285" s="282"/>
      <c r="G285" s="234"/>
      <c r="K285" s="234"/>
      <c r="L285" s="234"/>
      <c r="R285" s="164"/>
      <c r="S285" s="164"/>
      <c r="T285" s="164"/>
      <c r="U285" s="164"/>
      <c r="V285" s="164"/>
      <c r="W285" s="164"/>
      <c r="X285" s="165"/>
      <c r="Y285" s="166"/>
      <c r="AD285" s="234"/>
      <c r="AE285" s="234"/>
    </row>
    <row r="286" spans="5:31" ht="11.25" customHeight="1" x14ac:dyDescent="0.2">
      <c r="E286" s="282"/>
      <c r="F286" s="282"/>
      <c r="G286" s="234"/>
      <c r="K286" s="234"/>
      <c r="L286" s="234"/>
      <c r="R286" s="164"/>
      <c r="S286" s="164"/>
      <c r="T286" s="164"/>
      <c r="U286" s="164"/>
      <c r="V286" s="164"/>
      <c r="W286" s="164"/>
      <c r="X286" s="165"/>
      <c r="Y286" s="166"/>
      <c r="AD286" s="234"/>
      <c r="AE286" s="234"/>
    </row>
    <row r="287" spans="5:31" ht="11.25" customHeight="1" x14ac:dyDescent="0.2">
      <c r="E287" s="282"/>
      <c r="F287" s="282"/>
      <c r="G287" s="234"/>
      <c r="K287" s="234"/>
      <c r="L287" s="234"/>
      <c r="R287" s="164"/>
      <c r="S287" s="164"/>
      <c r="T287" s="164"/>
      <c r="U287" s="164"/>
      <c r="V287" s="164"/>
      <c r="W287" s="164"/>
      <c r="X287" s="165"/>
      <c r="Y287" s="166"/>
      <c r="AD287" s="234"/>
      <c r="AE287" s="234"/>
    </row>
    <row r="288" spans="5:31" ht="11.25" customHeight="1" x14ac:dyDescent="0.2">
      <c r="E288" s="282"/>
      <c r="F288" s="282"/>
      <c r="G288" s="234"/>
      <c r="K288" s="234"/>
      <c r="L288" s="234"/>
      <c r="R288" s="164"/>
      <c r="S288" s="164"/>
      <c r="T288" s="164"/>
      <c r="U288" s="164"/>
      <c r="V288" s="164"/>
      <c r="W288" s="164"/>
      <c r="X288" s="165"/>
      <c r="Y288" s="166"/>
      <c r="AD288" s="234"/>
      <c r="AE288" s="234"/>
    </row>
    <row r="289" spans="5:31" ht="11.25" customHeight="1" x14ac:dyDescent="0.2">
      <c r="E289" s="282"/>
      <c r="F289" s="282"/>
      <c r="G289" s="234"/>
      <c r="K289" s="234"/>
      <c r="L289" s="234"/>
      <c r="R289" s="164"/>
      <c r="S289" s="164"/>
      <c r="T289" s="164"/>
      <c r="U289" s="164"/>
      <c r="V289" s="164"/>
      <c r="W289" s="164"/>
      <c r="X289" s="165"/>
      <c r="Y289" s="166"/>
      <c r="AD289" s="234"/>
      <c r="AE289" s="234"/>
    </row>
    <row r="290" spans="5:31" ht="11.25" customHeight="1" x14ac:dyDescent="0.2">
      <c r="E290" s="282"/>
      <c r="F290" s="282"/>
      <c r="G290" s="234"/>
      <c r="K290" s="234"/>
      <c r="L290" s="234"/>
      <c r="R290" s="164"/>
      <c r="S290" s="164"/>
      <c r="T290" s="164"/>
      <c r="U290" s="164"/>
      <c r="V290" s="164"/>
      <c r="W290" s="164"/>
      <c r="X290" s="165"/>
      <c r="Y290" s="166"/>
      <c r="AD290" s="234"/>
      <c r="AE290" s="234"/>
    </row>
    <row r="291" spans="5:31" ht="11.25" customHeight="1" x14ac:dyDescent="0.2">
      <c r="E291" s="282"/>
      <c r="F291" s="282"/>
      <c r="G291" s="234"/>
      <c r="K291" s="234"/>
      <c r="L291" s="234"/>
      <c r="R291" s="164"/>
      <c r="S291" s="164"/>
      <c r="T291" s="164"/>
      <c r="U291" s="164"/>
      <c r="V291" s="164"/>
      <c r="W291" s="164"/>
      <c r="X291" s="165"/>
      <c r="Y291" s="166"/>
      <c r="AD291" s="234"/>
      <c r="AE291" s="234"/>
    </row>
    <row r="292" spans="5:31" ht="11.25" customHeight="1" x14ac:dyDescent="0.2">
      <c r="E292" s="282"/>
      <c r="F292" s="282"/>
      <c r="G292" s="234"/>
      <c r="K292" s="234"/>
      <c r="L292" s="234"/>
      <c r="R292" s="164"/>
      <c r="S292" s="164"/>
      <c r="T292" s="164"/>
      <c r="U292" s="164"/>
      <c r="V292" s="164"/>
      <c r="W292" s="164"/>
      <c r="X292" s="165"/>
      <c r="Y292" s="166"/>
      <c r="AD292" s="234"/>
      <c r="AE292" s="234"/>
    </row>
    <row r="293" spans="5:31" ht="11.25" customHeight="1" x14ac:dyDescent="0.2">
      <c r="E293" s="282"/>
      <c r="F293" s="282"/>
      <c r="G293" s="234"/>
      <c r="K293" s="234"/>
      <c r="L293" s="234"/>
      <c r="R293" s="164"/>
      <c r="S293" s="164"/>
      <c r="T293" s="164"/>
      <c r="U293" s="164"/>
      <c r="V293" s="164"/>
      <c r="W293" s="164"/>
      <c r="X293" s="165"/>
      <c r="Y293" s="166"/>
      <c r="AD293" s="234"/>
      <c r="AE293" s="234"/>
    </row>
    <row r="294" spans="5:31" ht="11.25" customHeight="1" x14ac:dyDescent="0.2">
      <c r="E294" s="282"/>
      <c r="F294" s="282"/>
      <c r="G294" s="234"/>
      <c r="K294" s="234"/>
      <c r="L294" s="234"/>
      <c r="R294" s="164"/>
      <c r="S294" s="164"/>
      <c r="T294" s="164"/>
      <c r="U294" s="164"/>
      <c r="V294" s="164"/>
      <c r="W294" s="164"/>
      <c r="X294" s="165"/>
      <c r="Y294" s="166"/>
      <c r="AD294" s="234"/>
      <c r="AE294" s="234"/>
    </row>
    <row r="295" spans="5:31" ht="11.25" customHeight="1" x14ac:dyDescent="0.2">
      <c r="E295" s="282"/>
      <c r="F295" s="282"/>
      <c r="G295" s="234"/>
      <c r="K295" s="234"/>
      <c r="L295" s="234"/>
      <c r="R295" s="164"/>
      <c r="S295" s="164"/>
      <c r="T295" s="164"/>
      <c r="U295" s="164"/>
      <c r="V295" s="164"/>
      <c r="W295" s="164"/>
      <c r="X295" s="165"/>
      <c r="Y295" s="166"/>
      <c r="AD295" s="234"/>
      <c r="AE295" s="234"/>
    </row>
    <row r="296" spans="5:31" ht="11.25" customHeight="1" x14ac:dyDescent="0.2">
      <c r="E296" s="282"/>
      <c r="F296" s="282"/>
      <c r="G296" s="234"/>
      <c r="K296" s="234"/>
      <c r="L296" s="234"/>
      <c r="R296" s="164"/>
      <c r="S296" s="164"/>
      <c r="T296" s="164"/>
      <c r="U296" s="164"/>
      <c r="V296" s="164"/>
      <c r="W296" s="164"/>
      <c r="X296" s="165"/>
      <c r="Y296" s="166"/>
      <c r="AD296" s="234"/>
      <c r="AE296" s="234"/>
    </row>
    <row r="297" spans="5:31" ht="11.25" customHeight="1" x14ac:dyDescent="0.2">
      <c r="E297" s="282"/>
      <c r="F297" s="282"/>
      <c r="G297" s="234"/>
      <c r="K297" s="234"/>
      <c r="L297" s="234"/>
      <c r="R297" s="164"/>
      <c r="S297" s="164"/>
      <c r="T297" s="164"/>
      <c r="U297" s="164"/>
      <c r="V297" s="164"/>
      <c r="W297" s="164"/>
      <c r="X297" s="165"/>
      <c r="Y297" s="166"/>
      <c r="AD297" s="234"/>
      <c r="AE297" s="234"/>
    </row>
    <row r="298" spans="5:31" ht="11.25" customHeight="1" x14ac:dyDescent="0.2">
      <c r="E298" s="282"/>
      <c r="F298" s="282"/>
      <c r="G298" s="234"/>
      <c r="K298" s="234"/>
      <c r="L298" s="234"/>
      <c r="R298" s="164"/>
      <c r="S298" s="164"/>
      <c r="T298" s="164"/>
      <c r="U298" s="164"/>
      <c r="V298" s="164"/>
      <c r="W298" s="164"/>
      <c r="X298" s="165"/>
      <c r="Y298" s="166"/>
      <c r="AD298" s="234"/>
      <c r="AE298" s="234"/>
    </row>
    <row r="299" spans="5:31" ht="11.25" customHeight="1" x14ac:dyDescent="0.2">
      <c r="E299" s="282"/>
      <c r="F299" s="282"/>
      <c r="G299" s="234"/>
      <c r="K299" s="234"/>
      <c r="L299" s="234"/>
      <c r="R299" s="164"/>
      <c r="S299" s="164"/>
      <c r="T299" s="164"/>
      <c r="U299" s="164"/>
      <c r="V299" s="164"/>
      <c r="W299" s="164"/>
      <c r="X299" s="165"/>
      <c r="Y299" s="166"/>
      <c r="AD299" s="234"/>
      <c r="AE299" s="234"/>
    </row>
    <row r="300" spans="5:31" ht="11.25" customHeight="1" x14ac:dyDescent="0.2">
      <c r="E300" s="282"/>
      <c r="F300" s="282"/>
      <c r="G300" s="234"/>
      <c r="K300" s="234"/>
      <c r="L300" s="234"/>
      <c r="R300" s="164"/>
      <c r="S300" s="164"/>
      <c r="T300" s="164"/>
      <c r="U300" s="164"/>
      <c r="V300" s="164"/>
      <c r="W300" s="164"/>
      <c r="X300" s="165"/>
      <c r="Y300" s="166"/>
      <c r="AD300" s="234"/>
      <c r="AE300" s="234"/>
    </row>
    <row r="301" spans="5:31" ht="11.25" customHeight="1" x14ac:dyDescent="0.2">
      <c r="E301" s="282"/>
      <c r="F301" s="282"/>
      <c r="G301" s="234"/>
      <c r="K301" s="234"/>
      <c r="L301" s="234"/>
      <c r="R301" s="164"/>
      <c r="S301" s="164"/>
      <c r="T301" s="164"/>
      <c r="U301" s="164"/>
      <c r="V301" s="164"/>
      <c r="W301" s="164"/>
      <c r="X301" s="165"/>
      <c r="Y301" s="166"/>
      <c r="AD301" s="234"/>
      <c r="AE301" s="234"/>
    </row>
    <row r="302" spans="5:31" ht="11.25" customHeight="1" x14ac:dyDescent="0.2">
      <c r="E302" s="282"/>
      <c r="F302" s="282"/>
      <c r="G302" s="234"/>
      <c r="K302" s="234"/>
      <c r="L302" s="234"/>
      <c r="R302" s="164"/>
      <c r="S302" s="164"/>
      <c r="T302" s="164"/>
      <c r="U302" s="164"/>
      <c r="V302" s="164"/>
      <c r="W302" s="164"/>
      <c r="X302" s="165"/>
      <c r="Y302" s="166"/>
      <c r="AD302" s="234"/>
      <c r="AE302" s="234"/>
    </row>
    <row r="303" spans="5:31" ht="11.25" customHeight="1" x14ac:dyDescent="0.2">
      <c r="E303" s="282"/>
      <c r="F303" s="282"/>
      <c r="G303" s="234"/>
      <c r="K303" s="234"/>
      <c r="L303" s="234"/>
      <c r="R303" s="164"/>
      <c r="S303" s="164"/>
      <c r="T303" s="164"/>
      <c r="U303" s="164"/>
      <c r="V303" s="164"/>
      <c r="W303" s="164"/>
      <c r="X303" s="165"/>
      <c r="Y303" s="166"/>
      <c r="AD303" s="234"/>
      <c r="AE303" s="234"/>
    </row>
    <row r="304" spans="5:31" ht="11.25" customHeight="1" x14ac:dyDescent="0.2">
      <c r="E304" s="282"/>
      <c r="F304" s="282"/>
      <c r="G304" s="234"/>
      <c r="K304" s="234"/>
      <c r="L304" s="234"/>
      <c r="R304" s="164"/>
      <c r="S304" s="164"/>
      <c r="T304" s="164"/>
      <c r="U304" s="164"/>
      <c r="V304" s="164"/>
      <c r="W304" s="164"/>
      <c r="X304" s="165"/>
      <c r="Y304" s="166"/>
      <c r="AD304" s="234"/>
      <c r="AE304" s="234"/>
    </row>
    <row r="305" spans="5:31" ht="11.25" customHeight="1" x14ac:dyDescent="0.2">
      <c r="E305" s="282"/>
      <c r="F305" s="282"/>
      <c r="G305" s="234"/>
      <c r="K305" s="234"/>
      <c r="L305" s="234"/>
      <c r="R305" s="164"/>
      <c r="S305" s="164"/>
      <c r="T305" s="164"/>
      <c r="U305" s="164"/>
      <c r="V305" s="164"/>
      <c r="W305" s="164"/>
      <c r="X305" s="165"/>
      <c r="Y305" s="166"/>
      <c r="AD305" s="234"/>
      <c r="AE305" s="234"/>
    </row>
    <row r="306" spans="5:31" ht="11.25" customHeight="1" x14ac:dyDescent="0.2">
      <c r="E306" s="282"/>
      <c r="F306" s="282"/>
      <c r="G306" s="234"/>
      <c r="K306" s="234"/>
      <c r="L306" s="234"/>
      <c r="R306" s="164"/>
      <c r="S306" s="164"/>
      <c r="T306" s="164"/>
      <c r="U306" s="164"/>
      <c r="V306" s="164"/>
      <c r="W306" s="164"/>
      <c r="X306" s="165"/>
      <c r="Y306" s="166"/>
      <c r="AD306" s="234"/>
      <c r="AE306" s="234"/>
    </row>
    <row r="307" spans="5:31" ht="11.25" customHeight="1" x14ac:dyDescent="0.2">
      <c r="E307" s="282"/>
      <c r="F307" s="282"/>
      <c r="G307" s="234"/>
      <c r="K307" s="234"/>
      <c r="L307" s="234"/>
      <c r="R307" s="164"/>
      <c r="S307" s="164"/>
      <c r="T307" s="164"/>
      <c r="U307" s="164"/>
      <c r="V307" s="164"/>
      <c r="W307" s="164"/>
      <c r="X307" s="165"/>
      <c r="Y307" s="166"/>
      <c r="AD307" s="234"/>
      <c r="AE307" s="234"/>
    </row>
    <row r="308" spans="5:31" ht="11.25" customHeight="1" x14ac:dyDescent="0.2">
      <c r="E308" s="282"/>
      <c r="F308" s="282"/>
      <c r="G308" s="234"/>
      <c r="K308" s="234"/>
      <c r="L308" s="234"/>
      <c r="R308" s="164"/>
      <c r="S308" s="164"/>
      <c r="T308" s="164"/>
      <c r="U308" s="164"/>
      <c r="V308" s="164"/>
      <c r="W308" s="164"/>
      <c r="X308" s="165"/>
      <c r="Y308" s="166"/>
      <c r="AD308" s="234"/>
      <c r="AE308" s="234"/>
    </row>
    <row r="309" spans="5:31" ht="11.25" customHeight="1" x14ac:dyDescent="0.2">
      <c r="E309" s="282"/>
      <c r="F309" s="282"/>
      <c r="G309" s="234"/>
      <c r="K309" s="234"/>
      <c r="L309" s="234"/>
      <c r="R309" s="164"/>
      <c r="S309" s="164"/>
      <c r="T309" s="164"/>
      <c r="U309" s="164"/>
      <c r="V309" s="164"/>
      <c r="W309" s="164"/>
      <c r="X309" s="165"/>
      <c r="Y309" s="166"/>
      <c r="AD309" s="234"/>
      <c r="AE309" s="234"/>
    </row>
    <row r="310" spans="5:31" ht="11.25" customHeight="1" x14ac:dyDescent="0.2">
      <c r="E310" s="282"/>
      <c r="F310" s="282"/>
      <c r="G310" s="234"/>
      <c r="K310" s="234"/>
      <c r="L310" s="234"/>
      <c r="R310" s="164"/>
      <c r="S310" s="164"/>
      <c r="T310" s="164"/>
      <c r="U310" s="164"/>
      <c r="V310" s="164"/>
      <c r="W310" s="164"/>
      <c r="X310" s="165"/>
      <c r="Y310" s="166"/>
      <c r="AD310" s="234"/>
      <c r="AE310" s="234"/>
    </row>
    <row r="311" spans="5:31" ht="11.25" customHeight="1" x14ac:dyDescent="0.2">
      <c r="E311" s="282"/>
      <c r="F311" s="282"/>
      <c r="G311" s="234"/>
      <c r="K311" s="234"/>
      <c r="L311" s="234"/>
      <c r="R311" s="164"/>
      <c r="S311" s="164"/>
      <c r="T311" s="164"/>
      <c r="U311" s="164"/>
      <c r="V311" s="164"/>
      <c r="W311" s="164"/>
      <c r="X311" s="165"/>
      <c r="Y311" s="166"/>
      <c r="AD311" s="234"/>
      <c r="AE311" s="234"/>
    </row>
    <row r="312" spans="5:31" ht="11.25" customHeight="1" x14ac:dyDescent="0.2">
      <c r="E312" s="282"/>
      <c r="F312" s="282"/>
      <c r="G312" s="234"/>
      <c r="K312" s="234"/>
      <c r="L312" s="234"/>
      <c r="R312" s="164"/>
      <c r="S312" s="164"/>
      <c r="T312" s="164"/>
      <c r="U312" s="164"/>
      <c r="V312" s="164"/>
      <c r="W312" s="164"/>
      <c r="X312" s="165"/>
      <c r="Y312" s="166"/>
      <c r="AD312" s="234"/>
      <c r="AE312" s="234"/>
    </row>
    <row r="313" spans="5:31" ht="11.25" customHeight="1" x14ac:dyDescent="0.2">
      <c r="E313" s="282"/>
      <c r="F313" s="282"/>
      <c r="G313" s="234"/>
      <c r="K313" s="234"/>
      <c r="L313" s="234"/>
      <c r="R313" s="164"/>
      <c r="S313" s="164"/>
      <c r="T313" s="164"/>
      <c r="U313" s="164"/>
      <c r="V313" s="164"/>
      <c r="W313" s="164"/>
      <c r="X313" s="165"/>
      <c r="Y313" s="166"/>
      <c r="AD313" s="234"/>
      <c r="AE313" s="234"/>
    </row>
    <row r="314" spans="5:31" ht="11.25" customHeight="1" x14ac:dyDescent="0.2">
      <c r="E314" s="282"/>
      <c r="F314" s="282"/>
      <c r="G314" s="234"/>
      <c r="K314" s="234"/>
      <c r="L314" s="234"/>
      <c r="R314" s="164"/>
      <c r="S314" s="164"/>
      <c r="T314" s="164"/>
      <c r="U314" s="164"/>
      <c r="V314" s="164"/>
      <c r="W314" s="164"/>
      <c r="X314" s="165"/>
      <c r="Y314" s="166"/>
      <c r="AD314" s="234"/>
      <c r="AE314" s="234"/>
    </row>
    <row r="315" spans="5:31" ht="11.25" customHeight="1" x14ac:dyDescent="0.2">
      <c r="E315" s="282"/>
      <c r="F315" s="282"/>
      <c r="G315" s="234"/>
      <c r="K315" s="234"/>
      <c r="L315" s="234"/>
      <c r="R315" s="164"/>
      <c r="S315" s="164"/>
      <c r="T315" s="164"/>
      <c r="U315" s="164"/>
      <c r="V315" s="164"/>
      <c r="W315" s="164"/>
      <c r="X315" s="165"/>
      <c r="Y315" s="166"/>
      <c r="AD315" s="234"/>
      <c r="AE315" s="234"/>
    </row>
    <row r="316" spans="5:31" ht="11.25" customHeight="1" x14ac:dyDescent="0.2">
      <c r="E316" s="282"/>
      <c r="F316" s="282"/>
      <c r="G316" s="234"/>
      <c r="K316" s="234"/>
      <c r="L316" s="234"/>
      <c r="R316" s="164"/>
      <c r="S316" s="164"/>
      <c r="T316" s="164"/>
      <c r="U316" s="164"/>
      <c r="V316" s="164"/>
      <c r="W316" s="164"/>
      <c r="X316" s="165"/>
      <c r="Y316" s="166"/>
      <c r="AD316" s="234"/>
      <c r="AE316" s="234"/>
    </row>
    <row r="317" spans="5:31" ht="11.25" customHeight="1" x14ac:dyDescent="0.2">
      <c r="E317" s="282"/>
      <c r="F317" s="282"/>
      <c r="G317" s="234"/>
      <c r="K317" s="234"/>
      <c r="L317" s="234"/>
      <c r="R317" s="164"/>
      <c r="S317" s="164"/>
      <c r="T317" s="164"/>
      <c r="U317" s="164"/>
      <c r="V317" s="164"/>
      <c r="W317" s="164"/>
      <c r="X317" s="165"/>
      <c r="Y317" s="166"/>
      <c r="AD317" s="234"/>
      <c r="AE317" s="234"/>
    </row>
    <row r="318" spans="5:31" ht="11.25" customHeight="1" x14ac:dyDescent="0.2">
      <c r="E318" s="282"/>
      <c r="F318" s="282"/>
      <c r="G318" s="234"/>
      <c r="K318" s="234"/>
      <c r="L318" s="234"/>
      <c r="R318" s="164"/>
      <c r="S318" s="164"/>
      <c r="T318" s="164"/>
      <c r="U318" s="164"/>
      <c r="V318" s="164"/>
      <c r="W318" s="164"/>
      <c r="X318" s="165"/>
      <c r="Y318" s="166"/>
      <c r="AD318" s="234"/>
      <c r="AE318" s="234"/>
    </row>
    <row r="319" spans="5:31" ht="11.25" customHeight="1" x14ac:dyDescent="0.2">
      <c r="E319" s="282"/>
      <c r="F319" s="282"/>
      <c r="G319" s="234"/>
      <c r="K319" s="234"/>
      <c r="L319" s="234"/>
      <c r="R319" s="164"/>
      <c r="S319" s="164"/>
      <c r="T319" s="164"/>
      <c r="U319" s="164"/>
      <c r="V319" s="164"/>
      <c r="W319" s="164"/>
      <c r="X319" s="165"/>
      <c r="Y319" s="166"/>
      <c r="AD319" s="234"/>
      <c r="AE319" s="234"/>
    </row>
    <row r="320" spans="5:31" ht="11.25" customHeight="1" x14ac:dyDescent="0.2">
      <c r="E320" s="282"/>
      <c r="F320" s="282"/>
      <c r="G320" s="234"/>
      <c r="K320" s="234"/>
      <c r="L320" s="234"/>
      <c r="R320" s="164"/>
      <c r="S320" s="164"/>
      <c r="T320" s="164"/>
      <c r="U320" s="164"/>
      <c r="V320" s="164"/>
      <c r="W320" s="164"/>
      <c r="X320" s="165"/>
      <c r="Y320" s="166"/>
      <c r="AD320" s="234"/>
      <c r="AE320" s="234"/>
    </row>
    <row r="321" spans="5:31" ht="11.25" customHeight="1" x14ac:dyDescent="0.2">
      <c r="E321" s="282"/>
      <c r="F321" s="282"/>
      <c r="G321" s="234"/>
      <c r="K321" s="234"/>
      <c r="L321" s="234"/>
      <c r="R321" s="164"/>
      <c r="S321" s="164"/>
      <c r="T321" s="164"/>
      <c r="U321" s="164"/>
      <c r="V321" s="164"/>
      <c r="W321" s="164"/>
      <c r="X321" s="165"/>
      <c r="Y321" s="166"/>
      <c r="AD321" s="234"/>
      <c r="AE321" s="234"/>
    </row>
    <row r="322" spans="5:31" ht="11.25" customHeight="1" x14ac:dyDescent="0.2">
      <c r="E322" s="282"/>
      <c r="F322" s="282"/>
      <c r="G322" s="234"/>
      <c r="K322" s="234"/>
      <c r="L322" s="234"/>
      <c r="R322" s="164"/>
      <c r="S322" s="164"/>
      <c r="T322" s="164"/>
      <c r="U322" s="164"/>
      <c r="V322" s="164"/>
      <c r="W322" s="164"/>
      <c r="X322" s="165"/>
      <c r="Y322" s="166"/>
      <c r="AD322" s="234"/>
      <c r="AE322" s="234"/>
    </row>
    <row r="323" spans="5:31" ht="11.25" customHeight="1" x14ac:dyDescent="0.2">
      <c r="E323" s="282"/>
      <c r="F323" s="282"/>
      <c r="G323" s="234"/>
      <c r="K323" s="234"/>
      <c r="L323" s="234"/>
      <c r="R323" s="164"/>
      <c r="S323" s="164"/>
      <c r="T323" s="164"/>
      <c r="U323" s="164"/>
      <c r="V323" s="164"/>
      <c r="W323" s="164"/>
      <c r="X323" s="165"/>
      <c r="Y323" s="166"/>
      <c r="AD323" s="234"/>
      <c r="AE323" s="234"/>
    </row>
    <row r="324" spans="5:31" ht="11.25" customHeight="1" x14ac:dyDescent="0.2">
      <c r="E324" s="282"/>
      <c r="F324" s="282"/>
      <c r="G324" s="234"/>
      <c r="K324" s="234"/>
      <c r="L324" s="234"/>
      <c r="R324" s="164"/>
      <c r="S324" s="164"/>
      <c r="T324" s="164"/>
      <c r="U324" s="164"/>
      <c r="V324" s="164"/>
      <c r="W324" s="164"/>
      <c r="X324" s="165"/>
      <c r="Y324" s="166"/>
      <c r="AD324" s="234"/>
      <c r="AE324" s="234"/>
    </row>
    <row r="325" spans="5:31" ht="11.25" customHeight="1" x14ac:dyDescent="0.2">
      <c r="E325" s="282"/>
      <c r="F325" s="282"/>
      <c r="G325" s="234"/>
      <c r="K325" s="234"/>
      <c r="L325" s="234"/>
      <c r="R325" s="164"/>
      <c r="S325" s="164"/>
      <c r="T325" s="164"/>
      <c r="U325" s="164"/>
      <c r="V325" s="164"/>
      <c r="W325" s="164"/>
      <c r="X325" s="165"/>
      <c r="Y325" s="166"/>
      <c r="AD325" s="234"/>
      <c r="AE325" s="234"/>
    </row>
    <row r="326" spans="5:31" ht="11.25" customHeight="1" x14ac:dyDescent="0.2">
      <c r="E326" s="282"/>
      <c r="F326" s="282"/>
      <c r="G326" s="234"/>
      <c r="K326" s="234"/>
      <c r="L326" s="234"/>
      <c r="R326" s="164"/>
      <c r="S326" s="164"/>
      <c r="T326" s="164"/>
      <c r="U326" s="164"/>
      <c r="V326" s="164"/>
      <c r="W326" s="164"/>
      <c r="X326" s="165"/>
      <c r="Y326" s="166"/>
      <c r="AD326" s="234"/>
      <c r="AE326" s="234"/>
    </row>
    <row r="327" spans="5:31" ht="11.25" customHeight="1" x14ac:dyDescent="0.2">
      <c r="E327" s="282"/>
      <c r="F327" s="282"/>
      <c r="G327" s="234"/>
      <c r="K327" s="234"/>
      <c r="L327" s="234"/>
      <c r="R327" s="164"/>
      <c r="S327" s="164"/>
      <c r="T327" s="164"/>
      <c r="U327" s="164"/>
      <c r="V327" s="164"/>
      <c r="W327" s="164"/>
      <c r="X327" s="165"/>
      <c r="Y327" s="166"/>
      <c r="AD327" s="234"/>
      <c r="AE327" s="234"/>
    </row>
    <row r="328" spans="5:31" ht="11.25" customHeight="1" x14ac:dyDescent="0.2">
      <c r="E328" s="282"/>
      <c r="F328" s="282"/>
      <c r="G328" s="234"/>
      <c r="K328" s="234"/>
      <c r="L328" s="234"/>
      <c r="R328" s="164"/>
      <c r="S328" s="164"/>
      <c r="T328" s="164"/>
      <c r="U328" s="164"/>
      <c r="V328" s="164"/>
      <c r="W328" s="164"/>
      <c r="X328" s="165"/>
      <c r="Y328" s="166"/>
      <c r="AD328" s="234"/>
      <c r="AE328" s="234"/>
    </row>
    <row r="329" spans="5:31" ht="11.25" customHeight="1" x14ac:dyDescent="0.2">
      <c r="E329" s="282"/>
      <c r="F329" s="282"/>
      <c r="G329" s="234"/>
      <c r="K329" s="234"/>
      <c r="L329" s="234"/>
      <c r="R329" s="164"/>
      <c r="S329" s="164"/>
      <c r="T329" s="164"/>
      <c r="U329" s="164"/>
      <c r="V329" s="164"/>
      <c r="W329" s="164"/>
      <c r="X329" s="165"/>
      <c r="Y329" s="166"/>
      <c r="AD329" s="234"/>
      <c r="AE329" s="234"/>
    </row>
    <row r="330" spans="5:31" ht="11.25" customHeight="1" x14ac:dyDescent="0.2">
      <c r="E330" s="282"/>
      <c r="F330" s="282"/>
      <c r="G330" s="234"/>
      <c r="K330" s="234"/>
      <c r="L330" s="234"/>
      <c r="R330" s="164"/>
      <c r="S330" s="164"/>
      <c r="T330" s="164"/>
      <c r="U330" s="164"/>
      <c r="V330" s="164"/>
      <c r="W330" s="164"/>
      <c r="X330" s="165"/>
      <c r="Y330" s="166"/>
      <c r="AD330" s="234"/>
      <c r="AE330" s="234"/>
    </row>
    <row r="331" spans="5:31" ht="11.25" customHeight="1" x14ac:dyDescent="0.2">
      <c r="E331" s="282"/>
      <c r="F331" s="282"/>
      <c r="G331" s="234"/>
      <c r="K331" s="234"/>
      <c r="L331" s="234"/>
      <c r="R331" s="164"/>
      <c r="S331" s="164"/>
      <c r="T331" s="164"/>
      <c r="U331" s="164"/>
      <c r="V331" s="164"/>
      <c r="W331" s="164"/>
      <c r="X331" s="165"/>
      <c r="Y331" s="166"/>
      <c r="AD331" s="234"/>
      <c r="AE331" s="234"/>
    </row>
    <row r="332" spans="5:31" ht="11.25" customHeight="1" x14ac:dyDescent="0.2">
      <c r="E332" s="282"/>
      <c r="F332" s="282"/>
      <c r="G332" s="234"/>
      <c r="K332" s="234"/>
      <c r="L332" s="234"/>
      <c r="R332" s="164"/>
      <c r="S332" s="164"/>
      <c r="T332" s="164"/>
      <c r="U332" s="164"/>
      <c r="V332" s="164"/>
      <c r="W332" s="164"/>
      <c r="X332" s="165"/>
      <c r="Y332" s="166"/>
      <c r="AD332" s="234"/>
      <c r="AE332" s="234"/>
    </row>
    <row r="333" spans="5:31" ht="11.25" customHeight="1" x14ac:dyDescent="0.2">
      <c r="E333" s="282"/>
      <c r="F333" s="282"/>
      <c r="G333" s="234"/>
      <c r="K333" s="234"/>
      <c r="L333" s="234"/>
      <c r="R333" s="164"/>
      <c r="S333" s="164"/>
      <c r="T333" s="164"/>
      <c r="U333" s="164"/>
      <c r="V333" s="164"/>
      <c r="W333" s="164"/>
      <c r="X333" s="165"/>
      <c r="Y333" s="166"/>
      <c r="AD333" s="234"/>
      <c r="AE333" s="234"/>
    </row>
    <row r="334" spans="5:31" ht="11.25" customHeight="1" x14ac:dyDescent="0.2">
      <c r="E334" s="282"/>
      <c r="F334" s="282"/>
      <c r="G334" s="234"/>
      <c r="K334" s="234"/>
      <c r="L334" s="234"/>
      <c r="R334" s="164"/>
      <c r="S334" s="164"/>
      <c r="T334" s="164"/>
      <c r="U334" s="164"/>
      <c r="V334" s="164"/>
      <c r="W334" s="164"/>
      <c r="X334" s="165"/>
      <c r="Y334" s="166"/>
      <c r="AD334" s="234"/>
      <c r="AE334" s="234"/>
    </row>
    <row r="335" spans="5:31" ht="11.25" customHeight="1" x14ac:dyDescent="0.2">
      <c r="E335" s="282"/>
      <c r="F335" s="282"/>
      <c r="G335" s="234"/>
      <c r="K335" s="234"/>
      <c r="L335" s="234"/>
      <c r="R335" s="164"/>
      <c r="S335" s="164"/>
      <c r="T335" s="164"/>
      <c r="U335" s="164"/>
      <c r="V335" s="164"/>
      <c r="W335" s="164"/>
      <c r="X335" s="165"/>
      <c r="Y335" s="166"/>
      <c r="AD335" s="234"/>
      <c r="AE335" s="234"/>
    </row>
    <row r="336" spans="5:31" ht="11.25" customHeight="1" x14ac:dyDescent="0.2">
      <c r="E336" s="282"/>
      <c r="F336" s="282"/>
      <c r="G336" s="234"/>
      <c r="K336" s="234"/>
      <c r="L336" s="234"/>
      <c r="R336" s="164"/>
      <c r="S336" s="164"/>
      <c r="T336" s="164"/>
      <c r="U336" s="164"/>
      <c r="V336" s="164"/>
      <c r="W336" s="164"/>
      <c r="X336" s="165"/>
      <c r="Y336" s="166"/>
      <c r="AD336" s="234"/>
      <c r="AE336" s="234"/>
    </row>
    <row r="337" spans="5:31" ht="11.25" customHeight="1" x14ac:dyDescent="0.2">
      <c r="E337" s="282"/>
      <c r="F337" s="282"/>
      <c r="G337" s="234"/>
      <c r="K337" s="234"/>
      <c r="L337" s="234"/>
      <c r="R337" s="164"/>
      <c r="S337" s="164"/>
      <c r="T337" s="164"/>
      <c r="U337" s="164"/>
      <c r="V337" s="164"/>
      <c r="W337" s="164"/>
      <c r="X337" s="165"/>
      <c r="Y337" s="166"/>
      <c r="AD337" s="234"/>
      <c r="AE337" s="234"/>
    </row>
    <row r="338" spans="5:31" ht="11.25" customHeight="1" x14ac:dyDescent="0.2">
      <c r="E338" s="282"/>
      <c r="F338" s="282"/>
      <c r="G338" s="234"/>
      <c r="K338" s="234"/>
      <c r="L338" s="234"/>
      <c r="R338" s="164"/>
      <c r="S338" s="164"/>
      <c r="T338" s="164"/>
      <c r="U338" s="164"/>
      <c r="V338" s="164"/>
      <c r="W338" s="164"/>
      <c r="X338" s="165"/>
      <c r="Y338" s="166"/>
      <c r="AD338" s="234"/>
      <c r="AE338" s="234"/>
    </row>
    <row r="339" spans="5:31" ht="11.25" customHeight="1" x14ac:dyDescent="0.2">
      <c r="E339" s="282"/>
      <c r="F339" s="282"/>
      <c r="G339" s="234"/>
      <c r="K339" s="234"/>
      <c r="L339" s="234"/>
      <c r="R339" s="164"/>
      <c r="S339" s="164"/>
      <c r="T339" s="164"/>
      <c r="U339" s="164"/>
      <c r="V339" s="164"/>
      <c r="W339" s="164"/>
      <c r="X339" s="165"/>
      <c r="Y339" s="166"/>
      <c r="AD339" s="234"/>
      <c r="AE339" s="234"/>
    </row>
    <row r="340" spans="5:31" ht="11.25" customHeight="1" x14ac:dyDescent="0.2">
      <c r="E340" s="282"/>
      <c r="F340" s="282"/>
      <c r="G340" s="234"/>
      <c r="K340" s="234"/>
      <c r="L340" s="234"/>
      <c r="R340" s="164"/>
      <c r="S340" s="164"/>
      <c r="T340" s="164"/>
      <c r="U340" s="164"/>
      <c r="V340" s="164"/>
      <c r="W340" s="164"/>
      <c r="X340" s="165"/>
      <c r="Y340" s="166"/>
      <c r="AD340" s="234"/>
      <c r="AE340" s="234"/>
    </row>
    <row r="341" spans="5:31" ht="11.25" customHeight="1" x14ac:dyDescent="0.2">
      <c r="E341" s="282"/>
      <c r="F341" s="282"/>
      <c r="G341" s="234"/>
      <c r="K341" s="234"/>
      <c r="L341" s="234"/>
      <c r="R341" s="164"/>
      <c r="S341" s="164"/>
      <c r="T341" s="164"/>
      <c r="U341" s="164"/>
      <c r="V341" s="164"/>
      <c r="W341" s="164"/>
      <c r="X341" s="165"/>
      <c r="Y341" s="166"/>
      <c r="AD341" s="234"/>
      <c r="AE341" s="234"/>
    </row>
    <row r="342" spans="5:31" ht="11.25" customHeight="1" x14ac:dyDescent="0.2">
      <c r="E342" s="282"/>
      <c r="F342" s="282"/>
      <c r="G342" s="234"/>
      <c r="K342" s="234"/>
      <c r="L342" s="234"/>
      <c r="R342" s="164"/>
      <c r="S342" s="164"/>
      <c r="T342" s="164"/>
      <c r="U342" s="164"/>
      <c r="V342" s="164"/>
      <c r="W342" s="164"/>
      <c r="X342" s="165"/>
      <c r="Y342" s="166"/>
      <c r="AD342" s="234"/>
      <c r="AE342" s="234"/>
    </row>
    <row r="343" spans="5:31" ht="11.25" customHeight="1" x14ac:dyDescent="0.2">
      <c r="E343" s="282"/>
      <c r="F343" s="282"/>
      <c r="G343" s="234"/>
      <c r="K343" s="234"/>
      <c r="L343" s="234"/>
      <c r="R343" s="164"/>
      <c r="S343" s="164"/>
      <c r="T343" s="164"/>
      <c r="U343" s="164"/>
      <c r="V343" s="164"/>
      <c r="W343" s="164"/>
      <c r="X343" s="165"/>
      <c r="Y343" s="166"/>
      <c r="AD343" s="234"/>
      <c r="AE343" s="234"/>
    </row>
    <row r="344" spans="5:31" ht="11.25" customHeight="1" x14ac:dyDescent="0.2">
      <c r="E344" s="282"/>
      <c r="F344" s="282"/>
      <c r="G344" s="234"/>
      <c r="K344" s="234"/>
      <c r="L344" s="234"/>
      <c r="R344" s="164"/>
      <c r="S344" s="164"/>
      <c r="T344" s="164"/>
      <c r="U344" s="164"/>
      <c r="V344" s="164"/>
      <c r="W344" s="164"/>
      <c r="X344" s="165"/>
      <c r="Y344" s="166"/>
      <c r="AD344" s="234"/>
      <c r="AE344" s="234"/>
    </row>
    <row r="345" spans="5:31" ht="11.25" customHeight="1" x14ac:dyDescent="0.2">
      <c r="E345" s="282"/>
      <c r="F345" s="282"/>
      <c r="G345" s="234"/>
      <c r="K345" s="234"/>
      <c r="L345" s="234"/>
      <c r="R345" s="164"/>
      <c r="S345" s="164"/>
      <c r="T345" s="164"/>
      <c r="U345" s="164"/>
      <c r="V345" s="164"/>
      <c r="W345" s="164"/>
      <c r="X345" s="165"/>
      <c r="Y345" s="166"/>
      <c r="AD345" s="234"/>
      <c r="AE345" s="234"/>
    </row>
    <row r="346" spans="5:31" ht="11.25" customHeight="1" x14ac:dyDescent="0.2">
      <c r="E346" s="282"/>
      <c r="F346" s="282"/>
      <c r="G346" s="234"/>
      <c r="K346" s="234"/>
      <c r="L346" s="234"/>
      <c r="R346" s="164"/>
      <c r="S346" s="164"/>
      <c r="T346" s="164"/>
      <c r="U346" s="164"/>
      <c r="V346" s="164"/>
      <c r="W346" s="164"/>
      <c r="X346" s="165"/>
      <c r="Y346" s="166"/>
      <c r="AD346" s="234"/>
      <c r="AE346" s="234"/>
    </row>
    <row r="347" spans="5:31" ht="11.25" customHeight="1" x14ac:dyDescent="0.2">
      <c r="E347" s="282"/>
      <c r="F347" s="282"/>
      <c r="G347" s="234"/>
      <c r="K347" s="234"/>
      <c r="L347" s="234"/>
      <c r="R347" s="164"/>
      <c r="S347" s="164"/>
      <c r="T347" s="164"/>
      <c r="U347" s="164"/>
      <c r="V347" s="164"/>
      <c r="W347" s="164"/>
      <c r="X347" s="165"/>
      <c r="Y347" s="166"/>
      <c r="AD347" s="234"/>
      <c r="AE347" s="234"/>
    </row>
    <row r="348" spans="5:31" ht="11.25" customHeight="1" x14ac:dyDescent="0.2">
      <c r="E348" s="282"/>
      <c r="F348" s="282"/>
      <c r="G348" s="234"/>
      <c r="K348" s="234"/>
      <c r="L348" s="234"/>
      <c r="R348" s="164"/>
      <c r="S348" s="164"/>
      <c r="T348" s="164"/>
      <c r="U348" s="164"/>
      <c r="V348" s="164"/>
      <c r="W348" s="164"/>
      <c r="X348" s="165"/>
      <c r="Y348" s="166"/>
      <c r="AD348" s="234"/>
      <c r="AE348" s="234"/>
    </row>
    <row r="349" spans="5:31" ht="11.25" customHeight="1" x14ac:dyDescent="0.2">
      <c r="E349" s="282"/>
      <c r="F349" s="282"/>
      <c r="G349" s="234"/>
      <c r="K349" s="234"/>
      <c r="L349" s="234"/>
      <c r="R349" s="164"/>
      <c r="S349" s="164"/>
      <c r="T349" s="164"/>
      <c r="U349" s="164"/>
      <c r="V349" s="164"/>
      <c r="W349" s="164"/>
      <c r="X349" s="165"/>
      <c r="Y349" s="166"/>
      <c r="AD349" s="234"/>
      <c r="AE349" s="234"/>
    </row>
    <row r="350" spans="5:31" ht="11.25" customHeight="1" x14ac:dyDescent="0.2">
      <c r="E350" s="282"/>
      <c r="F350" s="282"/>
      <c r="G350" s="234"/>
      <c r="K350" s="234"/>
      <c r="L350" s="234"/>
      <c r="R350" s="164"/>
      <c r="S350" s="164"/>
      <c r="T350" s="164"/>
      <c r="U350" s="164"/>
      <c r="V350" s="164"/>
      <c r="W350" s="164"/>
      <c r="X350" s="165"/>
      <c r="Y350" s="166"/>
      <c r="AD350" s="234"/>
      <c r="AE350" s="234"/>
    </row>
    <row r="351" spans="5:31" ht="11.25" customHeight="1" x14ac:dyDescent="0.2">
      <c r="E351" s="282"/>
      <c r="F351" s="282"/>
      <c r="G351" s="234"/>
      <c r="K351" s="234"/>
      <c r="L351" s="234"/>
      <c r="R351" s="164"/>
      <c r="S351" s="164"/>
      <c r="T351" s="164"/>
      <c r="U351" s="164"/>
      <c r="V351" s="164"/>
      <c r="W351" s="164"/>
      <c r="X351" s="165"/>
      <c r="Y351" s="166"/>
      <c r="AD351" s="234"/>
      <c r="AE351" s="234"/>
    </row>
    <row r="352" spans="5:31" ht="11.25" customHeight="1" x14ac:dyDescent="0.2">
      <c r="E352" s="282"/>
      <c r="F352" s="282"/>
      <c r="G352" s="234"/>
      <c r="K352" s="234"/>
      <c r="L352" s="234"/>
      <c r="R352" s="164"/>
      <c r="S352" s="164"/>
      <c r="T352" s="164"/>
      <c r="U352" s="164"/>
      <c r="V352" s="164"/>
      <c r="W352" s="164"/>
      <c r="X352" s="165"/>
      <c r="Y352" s="166"/>
      <c r="AD352" s="234"/>
      <c r="AE352" s="234"/>
    </row>
    <row r="353" spans="5:31" ht="11.25" customHeight="1" x14ac:dyDescent="0.2">
      <c r="E353" s="282"/>
      <c r="F353" s="282"/>
      <c r="G353" s="234"/>
      <c r="K353" s="234"/>
      <c r="L353" s="234"/>
      <c r="R353" s="164"/>
      <c r="S353" s="164"/>
      <c r="T353" s="164"/>
      <c r="U353" s="164"/>
      <c r="V353" s="164"/>
      <c r="W353" s="164"/>
      <c r="X353" s="165"/>
      <c r="Y353" s="166"/>
      <c r="AD353" s="234"/>
      <c r="AE353" s="234"/>
    </row>
    <row r="354" spans="5:31" ht="11.25" customHeight="1" x14ac:dyDescent="0.2">
      <c r="E354" s="282"/>
      <c r="F354" s="282"/>
      <c r="G354" s="234"/>
      <c r="K354" s="234"/>
      <c r="L354" s="234"/>
      <c r="R354" s="164"/>
      <c r="S354" s="164"/>
      <c r="T354" s="164"/>
      <c r="U354" s="164"/>
      <c r="V354" s="164"/>
      <c r="W354" s="164"/>
      <c r="X354" s="165"/>
      <c r="Y354" s="166"/>
      <c r="AD354" s="234"/>
      <c r="AE354" s="234"/>
    </row>
    <row r="355" spans="5:31" ht="11.25" customHeight="1" x14ac:dyDescent="0.2">
      <c r="E355" s="282"/>
      <c r="F355" s="282"/>
      <c r="G355" s="234"/>
      <c r="K355" s="234"/>
      <c r="L355" s="234"/>
      <c r="R355" s="164"/>
      <c r="S355" s="164"/>
      <c r="T355" s="164"/>
      <c r="U355" s="164"/>
      <c r="V355" s="164"/>
      <c r="W355" s="164"/>
      <c r="X355" s="165"/>
      <c r="Y355" s="166"/>
      <c r="AD355" s="234"/>
      <c r="AE355" s="234"/>
    </row>
    <row r="356" spans="5:31" ht="11.25" customHeight="1" x14ac:dyDescent="0.2">
      <c r="E356" s="282"/>
      <c r="F356" s="282"/>
      <c r="G356" s="234"/>
      <c r="K356" s="234"/>
      <c r="L356" s="234"/>
      <c r="R356" s="164"/>
      <c r="S356" s="164"/>
      <c r="T356" s="164"/>
      <c r="U356" s="164"/>
      <c r="V356" s="164"/>
      <c r="W356" s="164"/>
      <c r="X356" s="165"/>
      <c r="Y356" s="166"/>
      <c r="AD356" s="234"/>
      <c r="AE356" s="234"/>
    </row>
    <row r="357" spans="5:31" ht="11.25" customHeight="1" x14ac:dyDescent="0.2">
      <c r="E357" s="282"/>
      <c r="F357" s="282"/>
      <c r="G357" s="234"/>
      <c r="K357" s="234"/>
      <c r="L357" s="234"/>
      <c r="R357" s="164"/>
      <c r="S357" s="164"/>
      <c r="T357" s="164"/>
      <c r="U357" s="164"/>
      <c r="V357" s="164"/>
      <c r="W357" s="164"/>
      <c r="X357" s="165"/>
      <c r="Y357" s="166"/>
      <c r="AD357" s="234"/>
      <c r="AE357" s="234"/>
    </row>
    <row r="358" spans="5:31" ht="11.25" customHeight="1" x14ac:dyDescent="0.2">
      <c r="E358" s="282"/>
      <c r="F358" s="282"/>
      <c r="G358" s="234"/>
      <c r="K358" s="234"/>
      <c r="L358" s="234"/>
      <c r="R358" s="164"/>
      <c r="S358" s="164"/>
      <c r="T358" s="164"/>
      <c r="U358" s="164"/>
      <c r="V358" s="164"/>
      <c r="W358" s="164"/>
      <c r="X358" s="165"/>
      <c r="Y358" s="166"/>
      <c r="AD358" s="234"/>
      <c r="AE358" s="234"/>
    </row>
    <row r="359" spans="5:31" ht="11.25" customHeight="1" x14ac:dyDescent="0.2">
      <c r="E359" s="282"/>
      <c r="F359" s="282"/>
      <c r="G359" s="234"/>
      <c r="K359" s="234"/>
      <c r="L359" s="234"/>
      <c r="R359" s="164"/>
      <c r="S359" s="164"/>
      <c r="T359" s="164"/>
      <c r="U359" s="164"/>
      <c r="V359" s="164"/>
      <c r="W359" s="164"/>
      <c r="X359" s="165"/>
      <c r="Y359" s="166"/>
      <c r="AD359" s="234"/>
      <c r="AE359" s="234"/>
    </row>
    <row r="360" spans="5:31" ht="11.25" customHeight="1" x14ac:dyDescent="0.2">
      <c r="E360" s="282"/>
      <c r="F360" s="282"/>
      <c r="G360" s="234"/>
      <c r="K360" s="234"/>
      <c r="L360" s="234"/>
      <c r="R360" s="164"/>
      <c r="S360" s="164"/>
      <c r="T360" s="164"/>
      <c r="U360" s="164"/>
      <c r="V360" s="164"/>
      <c r="W360" s="164"/>
      <c r="X360" s="165"/>
      <c r="Y360" s="166"/>
      <c r="AD360" s="234"/>
      <c r="AE360" s="234"/>
    </row>
    <row r="361" spans="5:31" ht="11.25" customHeight="1" x14ac:dyDescent="0.2">
      <c r="E361" s="282"/>
      <c r="F361" s="282"/>
      <c r="G361" s="234"/>
      <c r="K361" s="234"/>
      <c r="L361" s="234"/>
      <c r="R361" s="164"/>
      <c r="S361" s="164"/>
      <c r="T361" s="164"/>
      <c r="U361" s="164"/>
      <c r="V361" s="164"/>
      <c r="W361" s="164"/>
      <c r="X361" s="165"/>
      <c r="Y361" s="166"/>
      <c r="AD361" s="234"/>
      <c r="AE361" s="234"/>
    </row>
    <row r="362" spans="5:31" ht="11.25" customHeight="1" x14ac:dyDescent="0.2">
      <c r="E362" s="282"/>
      <c r="F362" s="282"/>
      <c r="G362" s="234"/>
      <c r="K362" s="234"/>
      <c r="L362" s="234"/>
      <c r="R362" s="164"/>
      <c r="S362" s="164"/>
      <c r="T362" s="164"/>
      <c r="U362" s="164"/>
      <c r="V362" s="164"/>
      <c r="W362" s="164"/>
      <c r="X362" s="165"/>
      <c r="Y362" s="166"/>
      <c r="AD362" s="234"/>
      <c r="AE362" s="234"/>
    </row>
    <row r="363" spans="5:31" ht="11.25" customHeight="1" x14ac:dyDescent="0.2">
      <c r="E363" s="282"/>
      <c r="F363" s="282"/>
      <c r="G363" s="234"/>
      <c r="K363" s="234"/>
      <c r="L363" s="234"/>
      <c r="R363" s="164"/>
      <c r="S363" s="164"/>
      <c r="T363" s="164"/>
      <c r="U363" s="164"/>
      <c r="V363" s="164"/>
      <c r="W363" s="164"/>
      <c r="X363" s="165"/>
      <c r="Y363" s="166"/>
      <c r="AD363" s="234"/>
      <c r="AE363" s="234"/>
    </row>
    <row r="364" spans="5:31" ht="11.25" customHeight="1" x14ac:dyDescent="0.2">
      <c r="E364" s="282"/>
      <c r="F364" s="282"/>
      <c r="G364" s="234"/>
      <c r="K364" s="234"/>
      <c r="L364" s="234"/>
      <c r="R364" s="164"/>
      <c r="S364" s="164"/>
      <c r="T364" s="164"/>
      <c r="U364" s="164"/>
      <c r="V364" s="164"/>
      <c r="W364" s="164"/>
      <c r="X364" s="165"/>
      <c r="Y364" s="166"/>
      <c r="AD364" s="234"/>
      <c r="AE364" s="234"/>
    </row>
    <row r="365" spans="5:31" ht="11.25" customHeight="1" x14ac:dyDescent="0.2">
      <c r="E365" s="282"/>
      <c r="F365" s="282"/>
      <c r="G365" s="234"/>
      <c r="K365" s="234"/>
      <c r="L365" s="234"/>
      <c r="R365" s="164"/>
      <c r="S365" s="164"/>
      <c r="T365" s="164"/>
      <c r="U365" s="164"/>
      <c r="V365" s="164"/>
      <c r="W365" s="164"/>
      <c r="X365" s="165"/>
      <c r="Y365" s="166"/>
      <c r="AD365" s="234"/>
      <c r="AE365" s="234"/>
    </row>
    <row r="366" spans="5:31" ht="11.25" customHeight="1" x14ac:dyDescent="0.2">
      <c r="E366" s="282"/>
      <c r="F366" s="282"/>
      <c r="G366" s="234"/>
      <c r="K366" s="234"/>
      <c r="L366" s="234"/>
      <c r="R366" s="164"/>
      <c r="S366" s="164"/>
      <c r="T366" s="164"/>
      <c r="U366" s="164"/>
      <c r="V366" s="164"/>
      <c r="W366" s="164"/>
      <c r="X366" s="165"/>
      <c r="Y366" s="166"/>
      <c r="AD366" s="234"/>
      <c r="AE366" s="234"/>
    </row>
    <row r="367" spans="5:31" ht="11.25" customHeight="1" x14ac:dyDescent="0.2">
      <c r="E367" s="282"/>
      <c r="F367" s="282"/>
      <c r="G367" s="234"/>
      <c r="K367" s="234"/>
      <c r="L367" s="234"/>
      <c r="R367" s="164"/>
      <c r="S367" s="164"/>
      <c r="T367" s="164"/>
      <c r="U367" s="164"/>
      <c r="V367" s="164"/>
      <c r="W367" s="164"/>
      <c r="X367" s="165"/>
      <c r="Y367" s="166"/>
      <c r="AD367" s="234"/>
      <c r="AE367" s="234"/>
    </row>
    <row r="368" spans="5:31" ht="11.25" customHeight="1" x14ac:dyDescent="0.2">
      <c r="E368" s="282"/>
      <c r="F368" s="282"/>
      <c r="G368" s="234"/>
      <c r="K368" s="234"/>
      <c r="L368" s="234"/>
      <c r="R368" s="164"/>
      <c r="S368" s="164"/>
      <c r="T368" s="164"/>
      <c r="U368" s="164"/>
      <c r="V368" s="164"/>
      <c r="W368" s="164"/>
      <c r="X368" s="165"/>
      <c r="Y368" s="166"/>
      <c r="AD368" s="234"/>
      <c r="AE368" s="234"/>
    </row>
    <row r="369" spans="5:31" ht="11.25" customHeight="1" x14ac:dyDescent="0.2">
      <c r="E369" s="282"/>
      <c r="F369" s="282"/>
      <c r="G369" s="234"/>
      <c r="K369" s="234"/>
      <c r="L369" s="234"/>
      <c r="R369" s="164"/>
      <c r="S369" s="164"/>
      <c r="T369" s="164"/>
      <c r="U369" s="164"/>
      <c r="V369" s="164"/>
      <c r="W369" s="164"/>
      <c r="X369" s="165"/>
      <c r="Y369" s="166"/>
      <c r="AD369" s="234"/>
      <c r="AE369" s="234"/>
    </row>
    <row r="370" spans="5:31" ht="11.25" customHeight="1" x14ac:dyDescent="0.2">
      <c r="E370" s="282"/>
      <c r="F370" s="282"/>
      <c r="G370" s="234"/>
      <c r="K370" s="234"/>
      <c r="L370" s="234"/>
      <c r="R370" s="164"/>
      <c r="S370" s="164"/>
      <c r="T370" s="164"/>
      <c r="U370" s="164"/>
      <c r="V370" s="164"/>
      <c r="W370" s="164"/>
      <c r="X370" s="165"/>
      <c r="Y370" s="166"/>
      <c r="AD370" s="234"/>
      <c r="AE370" s="234"/>
    </row>
    <row r="371" spans="5:31" ht="11.25" customHeight="1" x14ac:dyDescent="0.2">
      <c r="E371" s="282"/>
      <c r="F371" s="282"/>
      <c r="G371" s="234"/>
      <c r="K371" s="234"/>
      <c r="L371" s="234"/>
      <c r="R371" s="164"/>
      <c r="S371" s="164"/>
      <c r="T371" s="164"/>
      <c r="U371" s="164"/>
      <c r="V371" s="164"/>
      <c r="W371" s="164"/>
      <c r="X371" s="165"/>
      <c r="Y371" s="166"/>
      <c r="AD371" s="234"/>
      <c r="AE371" s="234"/>
    </row>
    <row r="372" spans="5:31" ht="11.25" customHeight="1" x14ac:dyDescent="0.2">
      <c r="E372" s="282"/>
      <c r="F372" s="282"/>
      <c r="G372" s="234"/>
      <c r="K372" s="234"/>
      <c r="L372" s="234"/>
      <c r="R372" s="164"/>
      <c r="S372" s="164"/>
      <c r="T372" s="164"/>
      <c r="U372" s="164"/>
      <c r="V372" s="164"/>
      <c r="W372" s="164"/>
      <c r="X372" s="165"/>
      <c r="Y372" s="166"/>
      <c r="AD372" s="234"/>
      <c r="AE372" s="234"/>
    </row>
    <row r="373" spans="5:31" ht="11.25" customHeight="1" x14ac:dyDescent="0.2">
      <c r="E373" s="282"/>
      <c r="F373" s="282"/>
      <c r="G373" s="234"/>
      <c r="K373" s="234"/>
      <c r="L373" s="234"/>
      <c r="R373" s="164"/>
      <c r="S373" s="164"/>
      <c r="T373" s="164"/>
      <c r="U373" s="164"/>
      <c r="V373" s="164"/>
      <c r="W373" s="164"/>
      <c r="X373" s="165"/>
      <c r="Y373" s="166"/>
      <c r="AD373" s="234"/>
      <c r="AE373" s="234"/>
    </row>
    <row r="374" spans="5:31" ht="11.25" customHeight="1" x14ac:dyDescent="0.2">
      <c r="E374" s="282"/>
      <c r="F374" s="282"/>
      <c r="G374" s="234"/>
      <c r="K374" s="234"/>
      <c r="L374" s="234"/>
      <c r="R374" s="164"/>
      <c r="S374" s="164"/>
      <c r="T374" s="164"/>
      <c r="U374" s="164"/>
      <c r="V374" s="164"/>
      <c r="W374" s="164"/>
      <c r="X374" s="165"/>
      <c r="Y374" s="166"/>
      <c r="AD374" s="234"/>
      <c r="AE374" s="234"/>
    </row>
    <row r="375" spans="5:31" ht="11.25" customHeight="1" x14ac:dyDescent="0.2">
      <c r="E375" s="282"/>
      <c r="F375" s="282"/>
      <c r="G375" s="234"/>
      <c r="K375" s="234"/>
      <c r="L375" s="234"/>
      <c r="R375" s="164"/>
      <c r="S375" s="164"/>
      <c r="T375" s="164"/>
      <c r="U375" s="164"/>
      <c r="V375" s="164"/>
      <c r="W375" s="164"/>
      <c r="X375" s="165"/>
      <c r="Y375" s="166"/>
      <c r="AD375" s="234"/>
      <c r="AE375" s="234"/>
    </row>
    <row r="376" spans="5:31" ht="11.25" customHeight="1" x14ac:dyDescent="0.2">
      <c r="E376" s="282"/>
      <c r="F376" s="282"/>
      <c r="G376" s="234"/>
      <c r="K376" s="234"/>
      <c r="L376" s="234"/>
      <c r="R376" s="164"/>
      <c r="S376" s="164"/>
      <c r="T376" s="164"/>
      <c r="U376" s="164"/>
      <c r="V376" s="164"/>
      <c r="W376" s="164"/>
      <c r="X376" s="165"/>
      <c r="Y376" s="166"/>
      <c r="AD376" s="234"/>
      <c r="AE376" s="234"/>
    </row>
    <row r="377" spans="5:31" ht="11.25" customHeight="1" x14ac:dyDescent="0.2">
      <c r="E377" s="282"/>
      <c r="F377" s="282"/>
      <c r="G377" s="234"/>
      <c r="K377" s="234"/>
      <c r="L377" s="234"/>
      <c r="R377" s="164"/>
      <c r="S377" s="164"/>
      <c r="T377" s="164"/>
      <c r="U377" s="164"/>
      <c r="V377" s="164"/>
      <c r="W377" s="164"/>
      <c r="X377" s="165"/>
      <c r="Y377" s="166"/>
      <c r="AD377" s="234"/>
      <c r="AE377" s="234"/>
    </row>
    <row r="378" spans="5:31" ht="11.25" customHeight="1" x14ac:dyDescent="0.2">
      <c r="E378" s="282"/>
      <c r="F378" s="282"/>
      <c r="G378" s="234"/>
      <c r="K378" s="234"/>
      <c r="L378" s="234"/>
      <c r="R378" s="164"/>
      <c r="S378" s="164"/>
      <c r="T378" s="164"/>
      <c r="U378" s="164"/>
      <c r="V378" s="164"/>
      <c r="W378" s="164"/>
      <c r="X378" s="165"/>
      <c r="Y378" s="166"/>
      <c r="AD378" s="234"/>
      <c r="AE378" s="234"/>
    </row>
    <row r="379" spans="5:31" ht="11.25" customHeight="1" x14ac:dyDescent="0.2">
      <c r="E379" s="282"/>
      <c r="F379" s="282"/>
      <c r="G379" s="234"/>
      <c r="K379" s="234"/>
      <c r="L379" s="234"/>
      <c r="R379" s="164"/>
      <c r="S379" s="164"/>
      <c r="T379" s="164"/>
      <c r="U379" s="164"/>
      <c r="V379" s="164"/>
      <c r="W379" s="164"/>
      <c r="X379" s="165"/>
      <c r="Y379" s="166"/>
      <c r="AD379" s="234"/>
      <c r="AE379" s="234"/>
    </row>
    <row r="380" spans="5:31" ht="11.25" customHeight="1" x14ac:dyDescent="0.2">
      <c r="E380" s="282"/>
      <c r="F380" s="282"/>
      <c r="G380" s="234"/>
      <c r="K380" s="234"/>
      <c r="L380" s="234"/>
      <c r="R380" s="164"/>
      <c r="S380" s="164"/>
      <c r="T380" s="164"/>
      <c r="U380" s="164"/>
      <c r="V380" s="164"/>
      <c r="W380" s="164"/>
      <c r="X380" s="165"/>
      <c r="Y380" s="166"/>
      <c r="AD380" s="234"/>
      <c r="AE380" s="234"/>
    </row>
    <row r="381" spans="5:31" ht="11.25" customHeight="1" x14ac:dyDescent="0.2">
      <c r="E381" s="282"/>
      <c r="F381" s="282"/>
      <c r="G381" s="234"/>
      <c r="K381" s="234"/>
      <c r="L381" s="234"/>
      <c r="R381" s="164"/>
      <c r="S381" s="164"/>
      <c r="T381" s="164"/>
      <c r="U381" s="164"/>
      <c r="V381" s="164"/>
      <c r="W381" s="164"/>
      <c r="X381" s="165"/>
      <c r="Y381" s="166"/>
      <c r="AD381" s="234"/>
      <c r="AE381" s="234"/>
    </row>
    <row r="382" spans="5:31" ht="11.25" customHeight="1" x14ac:dyDescent="0.2">
      <c r="E382" s="282"/>
      <c r="F382" s="282"/>
      <c r="G382" s="234"/>
      <c r="K382" s="234"/>
      <c r="L382" s="234"/>
      <c r="R382" s="164"/>
      <c r="S382" s="164"/>
      <c r="T382" s="164"/>
      <c r="U382" s="164"/>
      <c r="V382" s="164"/>
      <c r="W382" s="164"/>
      <c r="X382" s="165"/>
      <c r="Y382" s="166"/>
      <c r="AD382" s="234"/>
      <c r="AE382" s="234"/>
    </row>
    <row r="383" spans="5:31" ht="11.25" customHeight="1" x14ac:dyDescent="0.2">
      <c r="E383" s="282"/>
      <c r="F383" s="282"/>
      <c r="G383" s="234"/>
      <c r="K383" s="234"/>
      <c r="L383" s="234"/>
      <c r="R383" s="164"/>
      <c r="S383" s="164"/>
      <c r="T383" s="164"/>
      <c r="U383" s="164"/>
      <c r="V383" s="164"/>
      <c r="W383" s="164"/>
      <c r="X383" s="165"/>
      <c r="Y383" s="166"/>
      <c r="AD383" s="234"/>
      <c r="AE383" s="234"/>
    </row>
    <row r="384" spans="5:31" ht="11.25" customHeight="1" x14ac:dyDescent="0.2">
      <c r="E384" s="282"/>
      <c r="F384" s="282"/>
      <c r="G384" s="234"/>
      <c r="K384" s="234"/>
      <c r="L384" s="234"/>
      <c r="R384" s="164"/>
      <c r="S384" s="164"/>
      <c r="T384" s="164"/>
      <c r="U384" s="164"/>
      <c r="V384" s="164"/>
      <c r="W384" s="164"/>
      <c r="X384" s="165"/>
      <c r="Y384" s="166"/>
      <c r="AD384" s="234"/>
      <c r="AE384" s="234"/>
    </row>
    <row r="385" spans="5:31" ht="11.25" customHeight="1" x14ac:dyDescent="0.2">
      <c r="E385" s="282"/>
      <c r="F385" s="282"/>
      <c r="G385" s="234"/>
      <c r="K385" s="234"/>
      <c r="L385" s="234"/>
      <c r="R385" s="164"/>
      <c r="S385" s="164"/>
      <c r="T385" s="164"/>
      <c r="U385" s="164"/>
      <c r="V385" s="164"/>
      <c r="W385" s="164"/>
      <c r="X385" s="165"/>
      <c r="Y385" s="166"/>
      <c r="AD385" s="234"/>
      <c r="AE385" s="234"/>
    </row>
    <row r="386" spans="5:31" ht="11.25" customHeight="1" x14ac:dyDescent="0.2">
      <c r="E386" s="282"/>
      <c r="F386" s="282"/>
      <c r="G386" s="234"/>
      <c r="K386" s="234"/>
      <c r="L386" s="234"/>
      <c r="R386" s="164"/>
      <c r="S386" s="164"/>
      <c r="T386" s="164"/>
      <c r="U386" s="164"/>
      <c r="V386" s="164"/>
      <c r="W386" s="164"/>
      <c r="X386" s="165"/>
      <c r="Y386" s="166"/>
      <c r="AD386" s="234"/>
      <c r="AE386" s="234"/>
    </row>
    <row r="387" spans="5:31" ht="11.25" customHeight="1" x14ac:dyDescent="0.2">
      <c r="E387" s="282"/>
      <c r="F387" s="282"/>
      <c r="G387" s="234"/>
      <c r="K387" s="234"/>
      <c r="L387" s="234"/>
      <c r="R387" s="164"/>
      <c r="S387" s="164"/>
      <c r="T387" s="164"/>
      <c r="U387" s="164"/>
      <c r="V387" s="164"/>
      <c r="W387" s="164"/>
      <c r="X387" s="165"/>
      <c r="Y387" s="166"/>
      <c r="AD387" s="234"/>
      <c r="AE387" s="234"/>
    </row>
    <row r="388" spans="5:31" ht="11.25" customHeight="1" x14ac:dyDescent="0.2">
      <c r="E388" s="282"/>
      <c r="F388" s="282"/>
      <c r="G388" s="234"/>
      <c r="K388" s="234"/>
      <c r="L388" s="234"/>
      <c r="R388" s="164"/>
      <c r="S388" s="164"/>
      <c r="T388" s="164"/>
      <c r="U388" s="164"/>
      <c r="V388" s="164"/>
      <c r="W388" s="164"/>
      <c r="X388" s="165"/>
      <c r="Y388" s="166"/>
      <c r="AD388" s="234"/>
      <c r="AE388" s="234"/>
    </row>
    <row r="389" spans="5:31" ht="11.25" customHeight="1" x14ac:dyDescent="0.2">
      <c r="E389" s="282"/>
      <c r="F389" s="282"/>
      <c r="G389" s="234"/>
      <c r="K389" s="234"/>
      <c r="L389" s="234"/>
      <c r="R389" s="164"/>
      <c r="S389" s="164"/>
      <c r="T389" s="164"/>
      <c r="U389" s="164"/>
      <c r="V389" s="164"/>
      <c r="W389" s="164"/>
      <c r="X389" s="165"/>
      <c r="Y389" s="166"/>
      <c r="AD389" s="234"/>
      <c r="AE389" s="234"/>
    </row>
    <row r="390" spans="5:31" ht="11.25" customHeight="1" x14ac:dyDescent="0.2">
      <c r="E390" s="282"/>
      <c r="F390" s="282"/>
      <c r="G390" s="234"/>
      <c r="K390" s="234"/>
      <c r="L390" s="234"/>
      <c r="R390" s="164"/>
      <c r="S390" s="164"/>
      <c r="T390" s="164"/>
      <c r="U390" s="164"/>
      <c r="V390" s="164"/>
      <c r="W390" s="164"/>
      <c r="X390" s="165"/>
      <c r="Y390" s="166"/>
      <c r="AD390" s="234"/>
      <c r="AE390" s="234"/>
    </row>
    <row r="391" spans="5:31" ht="11.25" customHeight="1" x14ac:dyDescent="0.2">
      <c r="E391" s="282"/>
      <c r="F391" s="282"/>
      <c r="G391" s="234"/>
      <c r="K391" s="234"/>
      <c r="L391" s="234"/>
      <c r="R391" s="164"/>
      <c r="S391" s="164"/>
      <c r="T391" s="164"/>
      <c r="U391" s="164"/>
      <c r="V391" s="164"/>
      <c r="W391" s="164"/>
      <c r="X391" s="165"/>
      <c r="Y391" s="166"/>
      <c r="AD391" s="234"/>
      <c r="AE391" s="234"/>
    </row>
    <row r="392" spans="5:31" ht="11.25" customHeight="1" x14ac:dyDescent="0.2">
      <c r="E392" s="282"/>
      <c r="F392" s="282"/>
      <c r="G392" s="234"/>
      <c r="K392" s="234"/>
      <c r="L392" s="234"/>
      <c r="R392" s="164"/>
      <c r="S392" s="164"/>
      <c r="T392" s="164"/>
      <c r="U392" s="164"/>
      <c r="V392" s="164"/>
      <c r="W392" s="164"/>
      <c r="X392" s="165"/>
      <c r="Y392" s="166"/>
      <c r="AD392" s="234"/>
      <c r="AE392" s="234"/>
    </row>
    <row r="393" spans="5:31" ht="11.25" customHeight="1" x14ac:dyDescent="0.2">
      <c r="E393" s="282"/>
      <c r="F393" s="282"/>
      <c r="G393" s="234"/>
      <c r="K393" s="234"/>
      <c r="L393" s="234"/>
      <c r="R393" s="164"/>
      <c r="S393" s="164"/>
      <c r="T393" s="164"/>
      <c r="U393" s="164"/>
      <c r="V393" s="164"/>
      <c r="W393" s="164"/>
      <c r="X393" s="165"/>
      <c r="Y393" s="166"/>
      <c r="AD393" s="234"/>
      <c r="AE393" s="234"/>
    </row>
    <row r="394" spans="5:31" ht="11.25" customHeight="1" x14ac:dyDescent="0.2">
      <c r="E394" s="282"/>
      <c r="F394" s="282"/>
      <c r="G394" s="234"/>
      <c r="K394" s="234"/>
      <c r="L394" s="234"/>
      <c r="R394" s="164"/>
      <c r="S394" s="164"/>
      <c r="T394" s="164"/>
      <c r="U394" s="164"/>
      <c r="V394" s="164"/>
      <c r="W394" s="164"/>
      <c r="X394" s="165"/>
      <c r="Y394" s="166"/>
      <c r="AD394" s="234"/>
      <c r="AE394" s="234"/>
    </row>
    <row r="395" spans="5:31" ht="11.25" customHeight="1" x14ac:dyDescent="0.2">
      <c r="E395" s="282"/>
      <c r="F395" s="282"/>
      <c r="G395" s="234"/>
      <c r="K395" s="234"/>
      <c r="L395" s="234"/>
      <c r="R395" s="164"/>
      <c r="S395" s="164"/>
      <c r="T395" s="164"/>
      <c r="U395" s="164"/>
      <c r="V395" s="164"/>
      <c r="W395" s="164"/>
      <c r="X395" s="165"/>
      <c r="Y395" s="166"/>
      <c r="AD395" s="234"/>
      <c r="AE395" s="234"/>
    </row>
    <row r="396" spans="5:31" ht="11.25" customHeight="1" x14ac:dyDescent="0.2">
      <c r="E396" s="282"/>
      <c r="F396" s="282"/>
      <c r="G396" s="234"/>
      <c r="K396" s="234"/>
      <c r="L396" s="234"/>
      <c r="R396" s="164"/>
      <c r="S396" s="164"/>
      <c r="T396" s="164"/>
      <c r="U396" s="164"/>
      <c r="V396" s="164"/>
      <c r="W396" s="164"/>
      <c r="X396" s="165"/>
      <c r="Y396" s="166"/>
      <c r="AD396" s="234"/>
      <c r="AE396" s="234"/>
    </row>
    <row r="397" spans="5:31" ht="11.25" customHeight="1" x14ac:dyDescent="0.2">
      <c r="E397" s="282"/>
      <c r="F397" s="282"/>
      <c r="G397" s="234"/>
      <c r="K397" s="234"/>
      <c r="L397" s="234"/>
      <c r="R397" s="164"/>
      <c r="S397" s="164"/>
      <c r="T397" s="164"/>
      <c r="U397" s="164"/>
      <c r="V397" s="164"/>
      <c r="W397" s="164"/>
      <c r="X397" s="165"/>
      <c r="Y397" s="166"/>
      <c r="AD397" s="234"/>
      <c r="AE397" s="234"/>
    </row>
    <row r="398" spans="5:31" ht="11.25" customHeight="1" x14ac:dyDescent="0.2">
      <c r="E398" s="282"/>
      <c r="F398" s="282"/>
      <c r="G398" s="234"/>
      <c r="K398" s="234"/>
      <c r="L398" s="234"/>
      <c r="R398" s="164"/>
      <c r="S398" s="164"/>
      <c r="T398" s="164"/>
      <c r="U398" s="164"/>
      <c r="V398" s="164"/>
      <c r="W398" s="164"/>
      <c r="X398" s="165"/>
      <c r="Y398" s="166"/>
      <c r="AD398" s="234"/>
      <c r="AE398" s="234"/>
    </row>
    <row r="399" spans="5:31" ht="11.25" customHeight="1" x14ac:dyDescent="0.2">
      <c r="E399" s="282"/>
      <c r="F399" s="282"/>
      <c r="G399" s="234"/>
      <c r="K399" s="234"/>
      <c r="L399" s="234"/>
      <c r="R399" s="164"/>
      <c r="S399" s="164"/>
      <c r="T399" s="164"/>
      <c r="U399" s="164"/>
      <c r="V399" s="164"/>
      <c r="W399" s="164"/>
      <c r="X399" s="165"/>
      <c r="Y399" s="166"/>
      <c r="AD399" s="234"/>
      <c r="AE399" s="234"/>
    </row>
    <row r="400" spans="5:31" ht="11.25" customHeight="1" x14ac:dyDescent="0.2">
      <c r="E400" s="282"/>
      <c r="F400" s="282"/>
      <c r="G400" s="234"/>
      <c r="K400" s="234"/>
      <c r="L400" s="234"/>
      <c r="R400" s="164"/>
      <c r="S400" s="164"/>
      <c r="T400" s="164"/>
      <c r="U400" s="164"/>
      <c r="V400" s="164"/>
      <c r="W400" s="164"/>
      <c r="X400" s="165"/>
      <c r="Y400" s="166"/>
      <c r="AD400" s="234"/>
      <c r="AE400" s="234"/>
    </row>
    <row r="401" spans="5:31" ht="11.25" customHeight="1" x14ac:dyDescent="0.2">
      <c r="E401" s="282"/>
      <c r="F401" s="282"/>
      <c r="G401" s="234"/>
      <c r="K401" s="234"/>
      <c r="L401" s="234"/>
      <c r="R401" s="164"/>
      <c r="S401" s="164"/>
      <c r="T401" s="164"/>
      <c r="U401" s="164"/>
      <c r="V401" s="164"/>
      <c r="W401" s="164"/>
      <c r="X401" s="165"/>
      <c r="Y401" s="166"/>
      <c r="AD401" s="234"/>
      <c r="AE401" s="234"/>
    </row>
    <row r="402" spans="5:31" ht="11.25" customHeight="1" x14ac:dyDescent="0.2">
      <c r="E402" s="282"/>
      <c r="F402" s="282"/>
      <c r="G402" s="234"/>
      <c r="K402" s="234"/>
      <c r="L402" s="234"/>
      <c r="R402" s="164"/>
      <c r="S402" s="164"/>
      <c r="T402" s="164"/>
      <c r="U402" s="164"/>
      <c r="V402" s="164"/>
      <c r="W402" s="164"/>
      <c r="X402" s="165"/>
      <c r="Y402" s="166"/>
      <c r="AD402" s="234"/>
      <c r="AE402" s="234"/>
    </row>
    <row r="403" spans="5:31" ht="11.25" customHeight="1" x14ac:dyDescent="0.2">
      <c r="E403" s="282"/>
      <c r="F403" s="282"/>
      <c r="G403" s="234"/>
      <c r="K403" s="234"/>
      <c r="L403" s="234"/>
      <c r="R403" s="164"/>
      <c r="S403" s="164"/>
      <c r="T403" s="164"/>
      <c r="U403" s="164"/>
      <c r="V403" s="164"/>
      <c r="W403" s="164"/>
      <c r="X403" s="165"/>
      <c r="Y403" s="166"/>
      <c r="AD403" s="234"/>
      <c r="AE403" s="234"/>
    </row>
    <row r="404" spans="5:31" ht="11.25" customHeight="1" x14ac:dyDescent="0.2">
      <c r="E404" s="282"/>
      <c r="F404" s="282"/>
      <c r="G404" s="234"/>
      <c r="K404" s="234"/>
      <c r="L404" s="234"/>
      <c r="R404" s="164"/>
      <c r="S404" s="164"/>
      <c r="T404" s="164"/>
      <c r="U404" s="164"/>
      <c r="V404" s="164"/>
      <c r="W404" s="164"/>
      <c r="X404" s="165"/>
      <c r="Y404" s="166"/>
      <c r="AD404" s="234"/>
      <c r="AE404" s="234"/>
    </row>
    <row r="405" spans="5:31" ht="11.25" customHeight="1" x14ac:dyDescent="0.2">
      <c r="E405" s="282"/>
      <c r="F405" s="282"/>
      <c r="G405" s="234"/>
      <c r="K405" s="234"/>
      <c r="L405" s="234"/>
      <c r="R405" s="164"/>
      <c r="S405" s="164"/>
      <c r="T405" s="164"/>
      <c r="U405" s="164"/>
      <c r="V405" s="164"/>
      <c r="W405" s="164"/>
      <c r="X405" s="165"/>
      <c r="Y405" s="166"/>
      <c r="AD405" s="234"/>
      <c r="AE405" s="234"/>
    </row>
    <row r="406" spans="5:31" ht="11.25" customHeight="1" x14ac:dyDescent="0.2">
      <c r="E406" s="282"/>
      <c r="F406" s="282"/>
      <c r="G406" s="234"/>
      <c r="K406" s="234"/>
      <c r="L406" s="234"/>
      <c r="R406" s="164"/>
      <c r="S406" s="164"/>
      <c r="T406" s="164"/>
      <c r="U406" s="164"/>
      <c r="V406" s="164"/>
      <c r="W406" s="164"/>
      <c r="X406" s="165"/>
      <c r="Y406" s="166"/>
      <c r="AD406" s="234"/>
      <c r="AE406" s="234"/>
    </row>
    <row r="407" spans="5:31" ht="11.25" customHeight="1" x14ac:dyDescent="0.2">
      <c r="E407" s="282"/>
      <c r="F407" s="282"/>
      <c r="G407" s="234"/>
      <c r="K407" s="234"/>
      <c r="L407" s="234"/>
      <c r="R407" s="164"/>
      <c r="S407" s="164"/>
      <c r="T407" s="164"/>
      <c r="U407" s="164"/>
      <c r="V407" s="164"/>
      <c r="W407" s="164"/>
      <c r="X407" s="165"/>
      <c r="Y407" s="166"/>
      <c r="AD407" s="234"/>
      <c r="AE407" s="234"/>
    </row>
    <row r="408" spans="5:31" ht="11.25" customHeight="1" x14ac:dyDescent="0.2">
      <c r="E408" s="282"/>
      <c r="F408" s="282"/>
      <c r="G408" s="234"/>
      <c r="K408" s="234"/>
      <c r="L408" s="234"/>
      <c r="R408" s="164"/>
      <c r="S408" s="164"/>
      <c r="T408" s="164"/>
      <c r="U408" s="164"/>
      <c r="V408" s="164"/>
      <c r="W408" s="164"/>
      <c r="X408" s="165"/>
      <c r="Y408" s="166"/>
      <c r="AD408" s="234"/>
      <c r="AE408" s="234"/>
    </row>
    <row r="409" spans="5:31" ht="11.25" customHeight="1" x14ac:dyDescent="0.2">
      <c r="E409" s="282"/>
      <c r="F409" s="282"/>
      <c r="G409" s="234"/>
      <c r="K409" s="234"/>
      <c r="L409" s="234"/>
      <c r="R409" s="164"/>
      <c r="S409" s="164"/>
      <c r="T409" s="164"/>
      <c r="U409" s="164"/>
      <c r="V409" s="164"/>
      <c r="W409" s="164"/>
      <c r="X409" s="165"/>
      <c r="Y409" s="166"/>
      <c r="AD409" s="234"/>
      <c r="AE409" s="234"/>
    </row>
    <row r="410" spans="5:31" ht="11.25" customHeight="1" x14ac:dyDescent="0.2">
      <c r="E410" s="282"/>
      <c r="F410" s="282"/>
      <c r="G410" s="234"/>
      <c r="K410" s="234"/>
      <c r="L410" s="234"/>
      <c r="R410" s="164"/>
      <c r="S410" s="164"/>
      <c r="T410" s="164"/>
      <c r="U410" s="164"/>
      <c r="V410" s="164"/>
      <c r="W410" s="164"/>
      <c r="X410" s="165"/>
      <c r="Y410" s="166"/>
      <c r="AD410" s="234"/>
      <c r="AE410" s="234"/>
    </row>
    <row r="411" spans="5:31" ht="11.25" customHeight="1" x14ac:dyDescent="0.2">
      <c r="E411" s="282"/>
      <c r="F411" s="282"/>
      <c r="G411" s="234"/>
      <c r="K411" s="234"/>
      <c r="L411" s="234"/>
      <c r="R411" s="164"/>
      <c r="S411" s="164"/>
      <c r="T411" s="164"/>
      <c r="U411" s="164"/>
      <c r="V411" s="164"/>
      <c r="W411" s="164"/>
      <c r="X411" s="165"/>
      <c r="Y411" s="166"/>
      <c r="AD411" s="234"/>
      <c r="AE411" s="234"/>
    </row>
    <row r="412" spans="5:31" ht="11.25" customHeight="1" x14ac:dyDescent="0.2">
      <c r="E412" s="282"/>
      <c r="F412" s="282"/>
      <c r="G412" s="234"/>
      <c r="K412" s="234"/>
      <c r="L412" s="234"/>
      <c r="R412" s="164"/>
      <c r="S412" s="164"/>
      <c r="T412" s="164"/>
      <c r="U412" s="164"/>
      <c r="V412" s="164"/>
      <c r="W412" s="164"/>
      <c r="X412" s="165"/>
      <c r="Y412" s="166"/>
      <c r="AD412" s="234"/>
      <c r="AE412" s="234"/>
    </row>
    <row r="413" spans="5:31" ht="11.25" customHeight="1" x14ac:dyDescent="0.2">
      <c r="E413" s="282"/>
      <c r="F413" s="282"/>
      <c r="G413" s="234"/>
      <c r="K413" s="234"/>
      <c r="L413" s="234"/>
      <c r="R413" s="164"/>
      <c r="S413" s="164"/>
      <c r="T413" s="164"/>
      <c r="U413" s="164"/>
      <c r="V413" s="164"/>
      <c r="W413" s="164"/>
      <c r="X413" s="165"/>
      <c r="Y413" s="166"/>
      <c r="AD413" s="234"/>
      <c r="AE413" s="234"/>
    </row>
    <row r="414" spans="5:31" ht="11.25" customHeight="1" x14ac:dyDescent="0.2">
      <c r="E414" s="282"/>
      <c r="F414" s="282"/>
      <c r="G414" s="234"/>
      <c r="K414" s="234"/>
      <c r="L414" s="234"/>
      <c r="R414" s="164"/>
      <c r="S414" s="164"/>
      <c r="T414" s="164"/>
      <c r="U414" s="164"/>
      <c r="V414" s="164"/>
      <c r="W414" s="164"/>
      <c r="X414" s="165"/>
      <c r="Y414" s="166"/>
      <c r="AD414" s="234"/>
      <c r="AE414" s="234"/>
    </row>
    <row r="415" spans="5:31" ht="11.25" customHeight="1" x14ac:dyDescent="0.2">
      <c r="E415" s="282"/>
      <c r="F415" s="282"/>
      <c r="G415" s="234"/>
      <c r="K415" s="234"/>
      <c r="L415" s="234"/>
      <c r="R415" s="164"/>
      <c r="S415" s="164"/>
      <c r="T415" s="164"/>
      <c r="U415" s="164"/>
      <c r="V415" s="164"/>
      <c r="W415" s="164"/>
      <c r="X415" s="165"/>
      <c r="Y415" s="166"/>
      <c r="AD415" s="234"/>
      <c r="AE415" s="234"/>
    </row>
    <row r="416" spans="5:31" ht="11.25" customHeight="1" x14ac:dyDescent="0.2">
      <c r="E416" s="282"/>
      <c r="F416" s="282"/>
      <c r="G416" s="234"/>
      <c r="K416" s="234"/>
      <c r="L416" s="234"/>
      <c r="R416" s="164"/>
      <c r="S416" s="164"/>
      <c r="T416" s="164"/>
      <c r="U416" s="164"/>
      <c r="V416" s="164"/>
      <c r="W416" s="164"/>
      <c r="X416" s="165"/>
      <c r="Y416" s="166"/>
      <c r="AD416" s="234"/>
      <c r="AE416" s="234"/>
    </row>
    <row r="417" spans="5:31" ht="11.25" customHeight="1" x14ac:dyDescent="0.2">
      <c r="E417" s="282"/>
      <c r="F417" s="282"/>
      <c r="G417" s="234"/>
      <c r="K417" s="234"/>
      <c r="L417" s="234"/>
      <c r="R417" s="164"/>
      <c r="S417" s="164"/>
      <c r="T417" s="164"/>
      <c r="U417" s="164"/>
      <c r="V417" s="164"/>
      <c r="W417" s="164"/>
      <c r="X417" s="165"/>
      <c r="Y417" s="166"/>
      <c r="AD417" s="234"/>
      <c r="AE417" s="234"/>
    </row>
    <row r="418" spans="5:31" ht="11.25" customHeight="1" x14ac:dyDescent="0.2">
      <c r="E418" s="282"/>
      <c r="F418" s="282"/>
      <c r="G418" s="234"/>
      <c r="K418" s="234"/>
      <c r="L418" s="234"/>
      <c r="R418" s="164"/>
      <c r="S418" s="164"/>
      <c r="T418" s="164"/>
      <c r="U418" s="164"/>
      <c r="V418" s="164"/>
      <c r="W418" s="164"/>
      <c r="X418" s="165"/>
      <c r="Y418" s="166"/>
      <c r="AD418" s="234"/>
      <c r="AE418" s="234"/>
    </row>
    <row r="419" spans="5:31" ht="11.25" customHeight="1" x14ac:dyDescent="0.2">
      <c r="E419" s="282"/>
      <c r="F419" s="282"/>
      <c r="G419" s="234"/>
      <c r="K419" s="234"/>
      <c r="L419" s="234"/>
      <c r="R419" s="164"/>
      <c r="S419" s="164"/>
      <c r="T419" s="164"/>
      <c r="U419" s="164"/>
      <c r="V419" s="164"/>
      <c r="W419" s="164"/>
      <c r="X419" s="165"/>
      <c r="Y419" s="166"/>
      <c r="AD419" s="234"/>
      <c r="AE419" s="234"/>
    </row>
    <row r="420" spans="5:31" ht="11.25" customHeight="1" x14ac:dyDescent="0.2">
      <c r="E420" s="282"/>
      <c r="F420" s="282"/>
      <c r="G420" s="234"/>
      <c r="K420" s="234"/>
      <c r="L420" s="234"/>
      <c r="R420" s="164"/>
      <c r="S420" s="164"/>
      <c r="T420" s="164"/>
      <c r="U420" s="164"/>
      <c r="V420" s="164"/>
      <c r="W420" s="164"/>
      <c r="X420" s="165"/>
      <c r="Y420" s="166"/>
      <c r="AD420" s="234"/>
      <c r="AE420" s="234"/>
    </row>
    <row r="421" spans="5:31" ht="11.25" customHeight="1" x14ac:dyDescent="0.2">
      <c r="E421" s="282"/>
      <c r="F421" s="282"/>
      <c r="G421" s="234"/>
      <c r="K421" s="234"/>
      <c r="L421" s="234"/>
      <c r="R421" s="164"/>
      <c r="S421" s="164"/>
      <c r="T421" s="164"/>
      <c r="U421" s="164"/>
      <c r="V421" s="164"/>
      <c r="W421" s="164"/>
      <c r="X421" s="165"/>
      <c r="Y421" s="166"/>
      <c r="AD421" s="234"/>
      <c r="AE421" s="234"/>
    </row>
    <row r="422" spans="5:31" ht="11.25" customHeight="1" x14ac:dyDescent="0.2">
      <c r="E422" s="282"/>
      <c r="F422" s="282"/>
      <c r="G422" s="234"/>
      <c r="K422" s="234"/>
      <c r="L422" s="234"/>
      <c r="R422" s="164"/>
      <c r="S422" s="164"/>
      <c r="T422" s="164"/>
      <c r="U422" s="164"/>
      <c r="V422" s="164"/>
      <c r="W422" s="164"/>
      <c r="X422" s="165"/>
      <c r="Y422" s="166"/>
      <c r="AD422" s="234"/>
      <c r="AE422" s="234"/>
    </row>
    <row r="423" spans="5:31" ht="11.25" customHeight="1" x14ac:dyDescent="0.2">
      <c r="E423" s="282"/>
      <c r="F423" s="282"/>
      <c r="G423" s="234"/>
      <c r="K423" s="234"/>
      <c r="L423" s="234"/>
      <c r="R423" s="164"/>
      <c r="S423" s="164"/>
      <c r="T423" s="164"/>
      <c r="U423" s="164"/>
      <c r="V423" s="164"/>
      <c r="W423" s="164"/>
      <c r="X423" s="165"/>
      <c r="Y423" s="166"/>
      <c r="AD423" s="234"/>
      <c r="AE423" s="234"/>
    </row>
    <row r="424" spans="5:31" ht="11.25" customHeight="1" x14ac:dyDescent="0.2">
      <c r="E424" s="282"/>
      <c r="F424" s="282"/>
      <c r="G424" s="234"/>
      <c r="K424" s="234"/>
      <c r="L424" s="234"/>
      <c r="R424" s="164"/>
      <c r="S424" s="164"/>
      <c r="T424" s="164"/>
      <c r="U424" s="164"/>
      <c r="V424" s="164"/>
      <c r="W424" s="164"/>
      <c r="X424" s="165"/>
      <c r="Y424" s="166"/>
      <c r="AD424" s="234"/>
      <c r="AE424" s="234"/>
    </row>
    <row r="425" spans="5:31" ht="11.25" customHeight="1" x14ac:dyDescent="0.2">
      <c r="E425" s="282"/>
      <c r="F425" s="282"/>
      <c r="G425" s="234"/>
      <c r="K425" s="234"/>
      <c r="L425" s="234"/>
      <c r="R425" s="164"/>
      <c r="S425" s="164"/>
      <c r="T425" s="164"/>
      <c r="U425" s="164"/>
      <c r="V425" s="164"/>
      <c r="W425" s="164"/>
      <c r="X425" s="165"/>
      <c r="Y425" s="166"/>
      <c r="AD425" s="234"/>
      <c r="AE425" s="234"/>
    </row>
    <row r="426" spans="5:31" ht="11.25" customHeight="1" x14ac:dyDescent="0.2">
      <c r="E426" s="282"/>
      <c r="F426" s="282"/>
      <c r="G426" s="234"/>
      <c r="K426" s="234"/>
      <c r="L426" s="234"/>
      <c r="R426" s="164"/>
      <c r="S426" s="164"/>
      <c r="T426" s="164"/>
      <c r="U426" s="164"/>
      <c r="V426" s="164"/>
      <c r="W426" s="164"/>
      <c r="X426" s="165"/>
      <c r="Y426" s="166"/>
      <c r="AD426" s="234"/>
      <c r="AE426" s="234"/>
    </row>
    <row r="427" spans="5:31" ht="11.25" customHeight="1" x14ac:dyDescent="0.2">
      <c r="E427" s="282"/>
      <c r="F427" s="282"/>
      <c r="G427" s="234"/>
      <c r="K427" s="234"/>
      <c r="L427" s="234"/>
      <c r="R427" s="164"/>
      <c r="S427" s="164"/>
      <c r="T427" s="164"/>
      <c r="U427" s="164"/>
      <c r="V427" s="164"/>
      <c r="W427" s="164"/>
      <c r="X427" s="165"/>
      <c r="Y427" s="166"/>
      <c r="AD427" s="234"/>
      <c r="AE427" s="234"/>
    </row>
    <row r="428" spans="5:31" ht="11.25" customHeight="1" x14ac:dyDescent="0.2">
      <c r="E428" s="282"/>
      <c r="F428" s="282"/>
      <c r="G428" s="234"/>
      <c r="K428" s="234"/>
      <c r="L428" s="234"/>
      <c r="R428" s="164"/>
      <c r="S428" s="164"/>
      <c r="T428" s="164"/>
      <c r="U428" s="164"/>
      <c r="V428" s="164"/>
      <c r="W428" s="164"/>
      <c r="X428" s="165"/>
      <c r="Y428" s="166"/>
      <c r="AD428" s="234"/>
      <c r="AE428" s="234"/>
    </row>
    <row r="429" spans="5:31" ht="11.25" customHeight="1" x14ac:dyDescent="0.2">
      <c r="E429" s="282"/>
      <c r="F429" s="282"/>
      <c r="G429" s="234"/>
      <c r="K429" s="234"/>
      <c r="L429" s="234"/>
      <c r="R429" s="164"/>
      <c r="S429" s="164"/>
      <c r="T429" s="164"/>
      <c r="U429" s="164"/>
      <c r="V429" s="164"/>
      <c r="W429" s="164"/>
      <c r="X429" s="165"/>
      <c r="Y429" s="166"/>
      <c r="AD429" s="234"/>
      <c r="AE429" s="234"/>
    </row>
    <row r="430" spans="5:31" ht="11.25" customHeight="1" x14ac:dyDescent="0.2">
      <c r="E430" s="282"/>
      <c r="F430" s="282"/>
      <c r="G430" s="234"/>
      <c r="K430" s="234"/>
      <c r="L430" s="234"/>
      <c r="R430" s="164"/>
      <c r="S430" s="164"/>
      <c r="T430" s="164"/>
      <c r="U430" s="164"/>
      <c r="V430" s="164"/>
      <c r="W430" s="164"/>
      <c r="X430" s="165"/>
      <c r="Y430" s="166"/>
      <c r="AD430" s="234"/>
      <c r="AE430" s="234"/>
    </row>
    <row r="431" spans="5:31" ht="11.25" customHeight="1" x14ac:dyDescent="0.2">
      <c r="E431" s="282"/>
      <c r="F431" s="282"/>
      <c r="G431" s="234"/>
      <c r="K431" s="234"/>
      <c r="L431" s="234"/>
      <c r="R431" s="164"/>
      <c r="S431" s="164"/>
      <c r="T431" s="164"/>
      <c r="U431" s="164"/>
      <c r="V431" s="164"/>
      <c r="W431" s="164"/>
      <c r="X431" s="165"/>
      <c r="Y431" s="166"/>
      <c r="AD431" s="234"/>
      <c r="AE431" s="234"/>
    </row>
    <row r="432" spans="5:31" ht="11.25" customHeight="1" x14ac:dyDescent="0.2">
      <c r="E432" s="282"/>
      <c r="F432" s="282"/>
      <c r="G432" s="234"/>
      <c r="K432" s="234"/>
      <c r="L432" s="234"/>
      <c r="R432" s="164"/>
      <c r="S432" s="164"/>
      <c r="T432" s="164"/>
      <c r="U432" s="164"/>
      <c r="V432" s="164"/>
      <c r="W432" s="164"/>
      <c r="X432" s="165"/>
      <c r="Y432" s="166"/>
      <c r="AD432" s="234"/>
      <c r="AE432" s="234"/>
    </row>
    <row r="433" spans="5:31" ht="11.25" customHeight="1" x14ac:dyDescent="0.2">
      <c r="E433" s="282"/>
      <c r="F433" s="282"/>
      <c r="G433" s="234"/>
      <c r="K433" s="234"/>
      <c r="L433" s="234"/>
      <c r="R433" s="164"/>
      <c r="S433" s="164"/>
      <c r="T433" s="164"/>
      <c r="U433" s="164"/>
      <c r="V433" s="164"/>
      <c r="W433" s="164"/>
      <c r="X433" s="165"/>
      <c r="Y433" s="166"/>
      <c r="AD433" s="234"/>
      <c r="AE433" s="234"/>
    </row>
    <row r="434" spans="5:31" ht="11.25" customHeight="1" x14ac:dyDescent="0.2">
      <c r="E434" s="282"/>
      <c r="F434" s="282"/>
      <c r="G434" s="234"/>
      <c r="K434" s="234"/>
      <c r="L434" s="234"/>
      <c r="R434" s="164"/>
      <c r="S434" s="164"/>
      <c r="T434" s="164"/>
      <c r="U434" s="164"/>
      <c r="V434" s="164"/>
      <c r="W434" s="164"/>
      <c r="X434" s="165"/>
      <c r="Y434" s="166"/>
      <c r="AD434" s="234"/>
      <c r="AE434" s="234"/>
    </row>
    <row r="435" spans="5:31" ht="11.25" customHeight="1" x14ac:dyDescent="0.2">
      <c r="E435" s="282"/>
      <c r="F435" s="282"/>
      <c r="G435" s="234"/>
      <c r="K435" s="234"/>
      <c r="L435" s="234"/>
      <c r="R435" s="164"/>
      <c r="S435" s="164"/>
      <c r="T435" s="164"/>
      <c r="U435" s="164"/>
      <c r="V435" s="164"/>
      <c r="W435" s="164"/>
      <c r="X435" s="165"/>
      <c r="Y435" s="166"/>
      <c r="AD435" s="234"/>
      <c r="AE435" s="234"/>
    </row>
    <row r="436" spans="5:31" ht="11.25" customHeight="1" x14ac:dyDescent="0.2">
      <c r="E436" s="282"/>
      <c r="F436" s="282"/>
      <c r="G436" s="234"/>
      <c r="K436" s="234"/>
      <c r="L436" s="234"/>
      <c r="R436" s="164"/>
      <c r="S436" s="164"/>
      <c r="T436" s="164"/>
      <c r="U436" s="164"/>
      <c r="V436" s="164"/>
      <c r="W436" s="164"/>
      <c r="X436" s="165"/>
      <c r="Y436" s="166"/>
      <c r="AD436" s="234"/>
      <c r="AE436" s="234"/>
    </row>
    <row r="437" spans="5:31" ht="11.25" customHeight="1" x14ac:dyDescent="0.2">
      <c r="E437" s="282"/>
      <c r="F437" s="282"/>
      <c r="G437" s="234"/>
      <c r="K437" s="234"/>
      <c r="L437" s="234"/>
      <c r="R437" s="164"/>
      <c r="S437" s="164"/>
      <c r="T437" s="164"/>
      <c r="U437" s="164"/>
      <c r="V437" s="164"/>
      <c r="W437" s="164"/>
      <c r="X437" s="165"/>
      <c r="Y437" s="166"/>
      <c r="AD437" s="234"/>
      <c r="AE437" s="234"/>
    </row>
    <row r="438" spans="5:31" ht="11.25" customHeight="1" x14ac:dyDescent="0.2">
      <c r="E438" s="282"/>
      <c r="F438" s="282"/>
      <c r="G438" s="234"/>
      <c r="K438" s="234"/>
      <c r="L438" s="234"/>
      <c r="R438" s="164"/>
      <c r="S438" s="164"/>
      <c r="T438" s="164"/>
      <c r="U438" s="164"/>
      <c r="V438" s="164"/>
      <c r="W438" s="164"/>
      <c r="X438" s="165"/>
      <c r="Y438" s="166"/>
      <c r="AD438" s="234"/>
      <c r="AE438" s="234"/>
    </row>
    <row r="439" spans="5:31" ht="11.25" customHeight="1" x14ac:dyDescent="0.2">
      <c r="E439" s="282"/>
      <c r="F439" s="282"/>
      <c r="G439" s="234"/>
      <c r="K439" s="234"/>
      <c r="L439" s="234"/>
      <c r="R439" s="164"/>
      <c r="S439" s="164"/>
      <c r="T439" s="164"/>
      <c r="U439" s="164"/>
      <c r="V439" s="164"/>
      <c r="W439" s="164"/>
      <c r="X439" s="165"/>
      <c r="Y439" s="166"/>
      <c r="AD439" s="234"/>
      <c r="AE439" s="234"/>
    </row>
    <row r="440" spans="5:31" ht="11.25" customHeight="1" x14ac:dyDescent="0.2">
      <c r="E440" s="282"/>
      <c r="F440" s="282"/>
      <c r="G440" s="234"/>
      <c r="K440" s="234"/>
      <c r="L440" s="234"/>
      <c r="R440" s="164"/>
      <c r="S440" s="164"/>
      <c r="T440" s="164"/>
      <c r="U440" s="164"/>
      <c r="V440" s="164"/>
      <c r="W440" s="164"/>
      <c r="X440" s="165"/>
      <c r="Y440" s="166"/>
      <c r="AD440" s="234"/>
      <c r="AE440" s="234"/>
    </row>
    <row r="441" spans="5:31" ht="11.25" customHeight="1" x14ac:dyDescent="0.2">
      <c r="E441" s="282"/>
      <c r="F441" s="282"/>
      <c r="G441" s="234"/>
      <c r="K441" s="234"/>
      <c r="L441" s="234"/>
      <c r="R441" s="164"/>
      <c r="S441" s="164"/>
      <c r="T441" s="164"/>
      <c r="U441" s="164"/>
      <c r="V441" s="164"/>
      <c r="W441" s="164"/>
      <c r="X441" s="165"/>
      <c r="Y441" s="166"/>
      <c r="AD441" s="234"/>
      <c r="AE441" s="234"/>
    </row>
    <row r="442" spans="5:31" ht="11.25" customHeight="1" x14ac:dyDescent="0.2">
      <c r="E442" s="282"/>
      <c r="F442" s="282"/>
      <c r="G442" s="234"/>
      <c r="K442" s="234"/>
      <c r="L442" s="234"/>
      <c r="R442" s="164"/>
      <c r="S442" s="164"/>
      <c r="T442" s="164"/>
      <c r="U442" s="164"/>
      <c r="V442" s="164"/>
      <c r="W442" s="164"/>
      <c r="X442" s="165"/>
      <c r="Y442" s="166"/>
      <c r="AD442" s="234"/>
      <c r="AE442" s="234"/>
    </row>
    <row r="443" spans="5:31" ht="11.25" customHeight="1" x14ac:dyDescent="0.2">
      <c r="E443" s="282"/>
      <c r="F443" s="282"/>
      <c r="G443" s="234"/>
      <c r="K443" s="234"/>
      <c r="L443" s="234"/>
      <c r="R443" s="164"/>
      <c r="S443" s="164"/>
      <c r="T443" s="164"/>
      <c r="U443" s="164"/>
      <c r="V443" s="164"/>
      <c r="W443" s="164"/>
      <c r="X443" s="165"/>
      <c r="Y443" s="166"/>
      <c r="AD443" s="234"/>
      <c r="AE443" s="234"/>
    </row>
    <row r="444" spans="5:31" ht="11.25" customHeight="1" x14ac:dyDescent="0.2">
      <c r="E444" s="282"/>
      <c r="F444" s="282"/>
      <c r="G444" s="234"/>
      <c r="K444" s="234"/>
      <c r="L444" s="234"/>
      <c r="R444" s="164"/>
      <c r="S444" s="164"/>
      <c r="T444" s="164"/>
      <c r="U444" s="164"/>
      <c r="V444" s="164"/>
      <c r="W444" s="164"/>
      <c r="X444" s="165"/>
      <c r="Y444" s="166"/>
      <c r="AD444" s="234"/>
      <c r="AE444" s="234"/>
    </row>
    <row r="445" spans="5:31" ht="11.25" customHeight="1" x14ac:dyDescent="0.2">
      <c r="E445" s="282"/>
      <c r="F445" s="282"/>
      <c r="G445" s="234"/>
      <c r="K445" s="234"/>
      <c r="L445" s="234"/>
      <c r="R445" s="164"/>
      <c r="S445" s="164"/>
      <c r="T445" s="164"/>
      <c r="U445" s="164"/>
      <c r="V445" s="164"/>
      <c r="W445" s="164"/>
      <c r="X445" s="165"/>
      <c r="Y445" s="166"/>
      <c r="AD445" s="234"/>
      <c r="AE445" s="234"/>
    </row>
    <row r="446" spans="5:31" ht="11.25" customHeight="1" x14ac:dyDescent="0.2">
      <c r="E446" s="282"/>
      <c r="F446" s="282"/>
      <c r="G446" s="234"/>
      <c r="K446" s="234"/>
      <c r="L446" s="234"/>
      <c r="R446" s="164"/>
      <c r="S446" s="164"/>
      <c r="T446" s="164"/>
      <c r="U446" s="164"/>
      <c r="V446" s="164"/>
      <c r="W446" s="164"/>
      <c r="X446" s="165"/>
      <c r="Y446" s="166"/>
      <c r="AD446" s="234"/>
      <c r="AE446" s="234"/>
    </row>
    <row r="447" spans="5:31" ht="11.25" customHeight="1" x14ac:dyDescent="0.2">
      <c r="E447" s="282"/>
      <c r="F447" s="282"/>
      <c r="G447" s="234"/>
      <c r="K447" s="234"/>
      <c r="L447" s="234"/>
      <c r="R447" s="164"/>
      <c r="S447" s="164"/>
      <c r="T447" s="164"/>
      <c r="U447" s="164"/>
      <c r="V447" s="164"/>
      <c r="W447" s="164"/>
      <c r="X447" s="165"/>
      <c r="Y447" s="166"/>
      <c r="AD447" s="234"/>
      <c r="AE447" s="234"/>
    </row>
    <row r="448" spans="5:31" ht="11.25" customHeight="1" x14ac:dyDescent="0.2">
      <c r="E448" s="282"/>
      <c r="F448" s="282"/>
      <c r="G448" s="234"/>
      <c r="K448" s="234"/>
      <c r="L448" s="234"/>
      <c r="R448" s="164"/>
      <c r="S448" s="164"/>
      <c r="T448" s="164"/>
      <c r="U448" s="164"/>
      <c r="V448" s="164"/>
      <c r="W448" s="164"/>
      <c r="X448" s="165"/>
      <c r="Y448" s="166"/>
      <c r="AD448" s="234"/>
      <c r="AE448" s="234"/>
    </row>
    <row r="449" spans="5:31" ht="11.25" customHeight="1" x14ac:dyDescent="0.2">
      <c r="E449" s="282"/>
      <c r="F449" s="282"/>
      <c r="G449" s="234"/>
      <c r="K449" s="234"/>
      <c r="L449" s="234"/>
      <c r="R449" s="164"/>
      <c r="S449" s="164"/>
      <c r="T449" s="164"/>
      <c r="U449" s="164"/>
      <c r="V449" s="164"/>
      <c r="W449" s="164"/>
      <c r="X449" s="165"/>
      <c r="Y449" s="166"/>
      <c r="AD449" s="234"/>
      <c r="AE449" s="234"/>
    </row>
    <row r="450" spans="5:31" ht="11.25" customHeight="1" x14ac:dyDescent="0.2">
      <c r="E450" s="282"/>
      <c r="F450" s="282"/>
      <c r="G450" s="234"/>
      <c r="K450" s="234"/>
      <c r="L450" s="234"/>
      <c r="R450" s="164"/>
      <c r="S450" s="164"/>
      <c r="T450" s="164"/>
      <c r="U450" s="164"/>
      <c r="V450" s="164"/>
      <c r="W450" s="164"/>
      <c r="X450" s="165"/>
      <c r="Y450" s="166"/>
      <c r="AD450" s="234"/>
      <c r="AE450" s="234"/>
    </row>
    <row r="451" spans="5:31" ht="11.25" customHeight="1" x14ac:dyDescent="0.2">
      <c r="E451" s="282"/>
      <c r="F451" s="282"/>
      <c r="G451" s="234"/>
      <c r="K451" s="234"/>
      <c r="L451" s="234"/>
      <c r="R451" s="164"/>
      <c r="S451" s="164"/>
      <c r="T451" s="164"/>
      <c r="U451" s="164"/>
      <c r="V451" s="164"/>
      <c r="W451" s="164"/>
      <c r="X451" s="165"/>
      <c r="Y451" s="166"/>
      <c r="AD451" s="234"/>
      <c r="AE451" s="234"/>
    </row>
    <row r="452" spans="5:31" ht="11.25" customHeight="1" x14ac:dyDescent="0.2">
      <c r="E452" s="282"/>
      <c r="F452" s="282"/>
      <c r="G452" s="234"/>
      <c r="K452" s="234"/>
      <c r="L452" s="234"/>
      <c r="R452" s="164"/>
      <c r="S452" s="164"/>
      <c r="T452" s="164"/>
      <c r="U452" s="164"/>
      <c r="V452" s="164"/>
      <c r="W452" s="164"/>
      <c r="X452" s="165"/>
      <c r="Y452" s="166"/>
      <c r="AD452" s="234"/>
      <c r="AE452" s="234"/>
    </row>
    <row r="453" spans="5:31" ht="11.25" customHeight="1" x14ac:dyDescent="0.2">
      <c r="E453" s="282"/>
      <c r="F453" s="282"/>
      <c r="G453" s="234"/>
      <c r="K453" s="234"/>
      <c r="L453" s="234"/>
      <c r="R453" s="164"/>
      <c r="S453" s="164"/>
      <c r="T453" s="164"/>
      <c r="U453" s="164"/>
      <c r="V453" s="164"/>
      <c r="W453" s="164"/>
      <c r="X453" s="165"/>
      <c r="Y453" s="166"/>
      <c r="AD453" s="234"/>
      <c r="AE453" s="234"/>
    </row>
    <row r="454" spans="5:31" ht="11.25" customHeight="1" x14ac:dyDescent="0.2">
      <c r="E454" s="282"/>
      <c r="F454" s="282"/>
      <c r="G454" s="234"/>
      <c r="K454" s="234"/>
      <c r="L454" s="234"/>
      <c r="R454" s="164"/>
      <c r="S454" s="164"/>
      <c r="T454" s="164"/>
      <c r="U454" s="164"/>
      <c r="V454" s="164"/>
      <c r="W454" s="164"/>
      <c r="X454" s="165"/>
      <c r="Y454" s="166"/>
      <c r="AD454" s="234"/>
      <c r="AE454" s="234"/>
    </row>
    <row r="455" spans="5:31" ht="11.25" customHeight="1" x14ac:dyDescent="0.2">
      <c r="E455" s="282"/>
      <c r="F455" s="282"/>
      <c r="G455" s="234"/>
      <c r="K455" s="234"/>
      <c r="L455" s="234"/>
      <c r="R455" s="164"/>
      <c r="S455" s="164"/>
      <c r="T455" s="164"/>
      <c r="U455" s="164"/>
      <c r="V455" s="164"/>
      <c r="W455" s="164"/>
      <c r="X455" s="165"/>
      <c r="Y455" s="166"/>
      <c r="AD455" s="234"/>
      <c r="AE455" s="234"/>
    </row>
    <row r="456" spans="5:31" ht="11.25" customHeight="1" x14ac:dyDescent="0.2">
      <c r="E456" s="282"/>
      <c r="F456" s="282"/>
      <c r="G456" s="234"/>
      <c r="K456" s="234"/>
      <c r="L456" s="234"/>
      <c r="R456" s="164"/>
      <c r="S456" s="164"/>
      <c r="T456" s="164"/>
      <c r="U456" s="164"/>
      <c r="V456" s="164"/>
      <c r="W456" s="164"/>
      <c r="X456" s="165"/>
      <c r="Y456" s="166"/>
      <c r="AD456" s="234"/>
      <c r="AE456" s="234"/>
    </row>
    <row r="457" spans="5:31" ht="11.25" customHeight="1" x14ac:dyDescent="0.2">
      <c r="E457" s="282"/>
      <c r="F457" s="282"/>
      <c r="G457" s="234"/>
      <c r="K457" s="234"/>
      <c r="L457" s="234"/>
      <c r="R457" s="164"/>
      <c r="S457" s="164"/>
      <c r="T457" s="164"/>
      <c r="U457" s="164"/>
      <c r="V457" s="164"/>
      <c r="W457" s="164"/>
      <c r="X457" s="165"/>
      <c r="Y457" s="166"/>
      <c r="AD457" s="234"/>
      <c r="AE457" s="234"/>
    </row>
    <row r="458" spans="5:31" ht="11.25" customHeight="1" x14ac:dyDescent="0.2">
      <c r="E458" s="282"/>
      <c r="F458" s="282"/>
      <c r="G458" s="234"/>
      <c r="K458" s="234"/>
      <c r="L458" s="234"/>
      <c r="R458" s="164"/>
      <c r="S458" s="164"/>
      <c r="T458" s="164"/>
      <c r="U458" s="164"/>
      <c r="V458" s="164"/>
      <c r="W458" s="164"/>
      <c r="X458" s="165"/>
      <c r="Y458" s="166"/>
      <c r="AD458" s="234"/>
      <c r="AE458" s="234"/>
    </row>
    <row r="459" spans="5:31" ht="11.25" customHeight="1" x14ac:dyDescent="0.2">
      <c r="E459" s="282"/>
      <c r="F459" s="282"/>
      <c r="G459" s="234"/>
      <c r="K459" s="234"/>
      <c r="L459" s="234"/>
      <c r="R459" s="164"/>
      <c r="S459" s="164"/>
      <c r="T459" s="164"/>
      <c r="U459" s="164"/>
      <c r="V459" s="164"/>
      <c r="W459" s="164"/>
      <c r="X459" s="165"/>
      <c r="Y459" s="166"/>
      <c r="AD459" s="234"/>
      <c r="AE459" s="234"/>
    </row>
    <row r="460" spans="5:31" ht="11.25" customHeight="1" x14ac:dyDescent="0.2">
      <c r="E460" s="282"/>
      <c r="F460" s="282"/>
      <c r="G460" s="234"/>
      <c r="K460" s="234"/>
      <c r="L460" s="234"/>
      <c r="R460" s="164"/>
      <c r="S460" s="164"/>
      <c r="T460" s="164"/>
      <c r="U460" s="164"/>
      <c r="V460" s="164"/>
      <c r="W460" s="164"/>
      <c r="X460" s="165"/>
      <c r="Y460" s="166"/>
      <c r="AD460" s="234"/>
      <c r="AE460" s="234"/>
    </row>
    <row r="461" spans="5:31" ht="11.25" customHeight="1" x14ac:dyDescent="0.2">
      <c r="E461" s="282"/>
      <c r="F461" s="282"/>
      <c r="G461" s="234"/>
      <c r="K461" s="234"/>
      <c r="L461" s="234"/>
      <c r="R461" s="164"/>
      <c r="S461" s="164"/>
      <c r="T461" s="164"/>
      <c r="U461" s="164"/>
      <c r="V461" s="164"/>
      <c r="W461" s="164"/>
      <c r="X461" s="165"/>
      <c r="Y461" s="166"/>
      <c r="AD461" s="234"/>
      <c r="AE461" s="234"/>
    </row>
    <row r="462" spans="5:31" ht="11.25" customHeight="1" x14ac:dyDescent="0.2">
      <c r="E462" s="282"/>
      <c r="F462" s="282"/>
      <c r="G462" s="234"/>
      <c r="K462" s="234"/>
      <c r="L462" s="234"/>
      <c r="R462" s="164"/>
      <c r="S462" s="164"/>
      <c r="T462" s="164"/>
      <c r="U462" s="164"/>
      <c r="V462" s="164"/>
      <c r="W462" s="164"/>
      <c r="X462" s="165"/>
      <c r="Y462" s="166"/>
      <c r="AD462" s="234"/>
      <c r="AE462" s="234"/>
    </row>
    <row r="463" spans="5:31" ht="11.25" customHeight="1" x14ac:dyDescent="0.2">
      <c r="E463" s="282"/>
      <c r="F463" s="282"/>
      <c r="G463" s="234"/>
      <c r="K463" s="234"/>
      <c r="L463" s="234"/>
      <c r="R463" s="164"/>
      <c r="S463" s="164"/>
      <c r="T463" s="164"/>
      <c r="U463" s="164"/>
      <c r="V463" s="164"/>
      <c r="W463" s="164"/>
      <c r="X463" s="165"/>
      <c r="Y463" s="166"/>
      <c r="AD463" s="234"/>
      <c r="AE463" s="234"/>
    </row>
    <row r="464" spans="5:31" ht="11.25" customHeight="1" x14ac:dyDescent="0.2">
      <c r="E464" s="282"/>
      <c r="F464" s="282"/>
      <c r="G464" s="234"/>
      <c r="K464" s="234"/>
      <c r="L464" s="234"/>
      <c r="R464" s="164"/>
      <c r="S464" s="164"/>
      <c r="T464" s="164"/>
      <c r="U464" s="164"/>
      <c r="V464" s="164"/>
      <c r="W464" s="164"/>
      <c r="X464" s="165"/>
      <c r="Y464" s="166"/>
      <c r="AD464" s="234"/>
      <c r="AE464" s="234"/>
    </row>
    <row r="465" spans="5:31" ht="11.25" customHeight="1" x14ac:dyDescent="0.2">
      <c r="E465" s="282"/>
      <c r="F465" s="282"/>
      <c r="G465" s="234"/>
      <c r="K465" s="234"/>
      <c r="L465" s="234"/>
      <c r="R465" s="164"/>
      <c r="S465" s="164"/>
      <c r="T465" s="164"/>
      <c r="U465" s="164"/>
      <c r="V465" s="164"/>
      <c r="W465" s="164"/>
      <c r="X465" s="165"/>
      <c r="Y465" s="166"/>
      <c r="AD465" s="234"/>
      <c r="AE465" s="234"/>
    </row>
    <row r="466" spans="5:31" ht="11.25" customHeight="1" x14ac:dyDescent="0.2">
      <c r="E466" s="282"/>
      <c r="F466" s="282"/>
      <c r="G466" s="234"/>
      <c r="K466" s="234"/>
      <c r="L466" s="234"/>
      <c r="R466" s="164"/>
      <c r="S466" s="164"/>
      <c r="T466" s="164"/>
      <c r="U466" s="164"/>
      <c r="V466" s="164"/>
      <c r="W466" s="164"/>
      <c r="X466" s="165"/>
      <c r="Y466" s="166"/>
      <c r="AD466" s="234"/>
      <c r="AE466" s="234"/>
    </row>
    <row r="467" spans="5:31" ht="11.25" customHeight="1" x14ac:dyDescent="0.2">
      <c r="E467" s="282"/>
      <c r="F467" s="282"/>
      <c r="G467" s="234"/>
      <c r="K467" s="234"/>
      <c r="L467" s="234"/>
      <c r="R467" s="164"/>
      <c r="S467" s="164"/>
      <c r="T467" s="164"/>
      <c r="U467" s="164"/>
      <c r="V467" s="164"/>
      <c r="W467" s="164"/>
      <c r="X467" s="165"/>
      <c r="Y467" s="166"/>
      <c r="AD467" s="234"/>
      <c r="AE467" s="234"/>
    </row>
    <row r="468" spans="5:31" ht="11.25" customHeight="1" x14ac:dyDescent="0.2">
      <c r="E468" s="282"/>
      <c r="F468" s="282"/>
      <c r="G468" s="234"/>
      <c r="K468" s="234"/>
      <c r="L468" s="234"/>
      <c r="R468" s="164"/>
      <c r="S468" s="164"/>
      <c r="T468" s="164"/>
      <c r="U468" s="164"/>
      <c r="V468" s="164"/>
      <c r="W468" s="164"/>
      <c r="X468" s="165"/>
      <c r="Y468" s="166"/>
      <c r="AD468" s="234"/>
      <c r="AE468" s="234"/>
    </row>
    <row r="469" spans="5:31" ht="11.25" customHeight="1" x14ac:dyDescent="0.2">
      <c r="E469" s="282"/>
      <c r="F469" s="282"/>
      <c r="G469" s="234"/>
      <c r="K469" s="234"/>
      <c r="L469" s="234"/>
      <c r="R469" s="164"/>
      <c r="S469" s="164"/>
      <c r="T469" s="164"/>
      <c r="U469" s="164"/>
      <c r="V469" s="164"/>
      <c r="W469" s="164"/>
      <c r="X469" s="165"/>
      <c r="Y469" s="166"/>
      <c r="AD469" s="234"/>
      <c r="AE469" s="234"/>
    </row>
    <row r="470" spans="5:31" ht="11.25" customHeight="1" x14ac:dyDescent="0.2">
      <c r="E470" s="282"/>
      <c r="F470" s="282"/>
      <c r="G470" s="234"/>
      <c r="K470" s="234"/>
      <c r="L470" s="234"/>
      <c r="R470" s="164"/>
      <c r="S470" s="164"/>
      <c r="T470" s="164"/>
      <c r="U470" s="164"/>
      <c r="V470" s="164"/>
      <c r="W470" s="164"/>
      <c r="X470" s="165"/>
      <c r="Y470" s="166"/>
      <c r="AD470" s="234"/>
      <c r="AE470" s="234"/>
    </row>
    <row r="471" spans="5:31" ht="11.25" customHeight="1" x14ac:dyDescent="0.2">
      <c r="E471" s="282"/>
      <c r="F471" s="282"/>
      <c r="G471" s="234"/>
      <c r="K471" s="234"/>
      <c r="L471" s="234"/>
      <c r="R471" s="164"/>
      <c r="S471" s="164"/>
      <c r="T471" s="164"/>
      <c r="U471" s="164"/>
      <c r="V471" s="164"/>
      <c r="W471" s="164"/>
      <c r="X471" s="165"/>
      <c r="Y471" s="166"/>
      <c r="AD471" s="234"/>
      <c r="AE471" s="234"/>
    </row>
    <row r="472" spans="5:31" ht="11.25" customHeight="1" x14ac:dyDescent="0.2">
      <c r="E472" s="282"/>
      <c r="F472" s="282"/>
      <c r="G472" s="234"/>
      <c r="K472" s="234"/>
      <c r="L472" s="234"/>
      <c r="R472" s="164"/>
      <c r="S472" s="164"/>
      <c r="T472" s="164"/>
      <c r="U472" s="164"/>
      <c r="V472" s="164"/>
      <c r="W472" s="164"/>
      <c r="X472" s="165"/>
      <c r="Y472" s="166"/>
      <c r="AD472" s="234"/>
      <c r="AE472" s="234"/>
    </row>
    <row r="473" spans="5:31" ht="11.25" customHeight="1" x14ac:dyDescent="0.2">
      <c r="E473" s="282"/>
      <c r="F473" s="282"/>
      <c r="G473" s="234"/>
      <c r="K473" s="234"/>
      <c r="L473" s="234"/>
      <c r="R473" s="164"/>
      <c r="S473" s="164"/>
      <c r="T473" s="164"/>
      <c r="U473" s="164"/>
      <c r="V473" s="164"/>
      <c r="W473" s="164"/>
      <c r="X473" s="165"/>
      <c r="Y473" s="166"/>
      <c r="AD473" s="234"/>
      <c r="AE473" s="234"/>
    </row>
    <row r="474" spans="5:31" ht="11.25" customHeight="1" x14ac:dyDescent="0.2">
      <c r="E474" s="282"/>
      <c r="F474" s="282"/>
      <c r="G474" s="234"/>
      <c r="K474" s="234"/>
      <c r="L474" s="234"/>
      <c r="R474" s="164"/>
      <c r="S474" s="164"/>
      <c r="T474" s="164"/>
      <c r="U474" s="164"/>
      <c r="V474" s="164"/>
      <c r="W474" s="164"/>
      <c r="X474" s="165"/>
      <c r="Y474" s="166"/>
      <c r="AD474" s="234"/>
      <c r="AE474" s="234"/>
    </row>
    <row r="475" spans="5:31" ht="11.25" customHeight="1" x14ac:dyDescent="0.2">
      <c r="E475" s="282"/>
      <c r="F475" s="282"/>
      <c r="G475" s="234"/>
      <c r="K475" s="234"/>
      <c r="L475" s="234"/>
      <c r="R475" s="164"/>
      <c r="S475" s="164"/>
      <c r="T475" s="164"/>
      <c r="U475" s="164"/>
      <c r="V475" s="164"/>
      <c r="W475" s="164"/>
      <c r="X475" s="165"/>
      <c r="Y475" s="166"/>
      <c r="AD475" s="234"/>
      <c r="AE475" s="234"/>
    </row>
    <row r="476" spans="5:31" ht="11.25" customHeight="1" x14ac:dyDescent="0.2">
      <c r="E476" s="282"/>
      <c r="F476" s="282"/>
      <c r="G476" s="234"/>
      <c r="K476" s="234"/>
      <c r="L476" s="234"/>
      <c r="R476" s="164"/>
      <c r="S476" s="164"/>
      <c r="T476" s="164"/>
      <c r="U476" s="164"/>
      <c r="V476" s="164"/>
      <c r="W476" s="164"/>
      <c r="X476" s="165"/>
      <c r="Y476" s="166"/>
      <c r="AD476" s="234"/>
      <c r="AE476" s="234"/>
    </row>
    <row r="477" spans="5:31" ht="11.25" customHeight="1" x14ac:dyDescent="0.2">
      <c r="E477" s="282"/>
      <c r="F477" s="282"/>
      <c r="G477" s="234"/>
      <c r="K477" s="234"/>
      <c r="L477" s="234"/>
      <c r="R477" s="164"/>
      <c r="S477" s="164"/>
      <c r="T477" s="164"/>
      <c r="U477" s="164"/>
      <c r="V477" s="164"/>
      <c r="W477" s="164"/>
      <c r="X477" s="165"/>
      <c r="Y477" s="166"/>
      <c r="AD477" s="234"/>
      <c r="AE477" s="234"/>
    </row>
    <row r="478" spans="5:31" ht="11.25" customHeight="1" x14ac:dyDescent="0.2">
      <c r="E478" s="282"/>
      <c r="F478" s="282"/>
      <c r="G478" s="234"/>
      <c r="K478" s="234"/>
      <c r="L478" s="234"/>
      <c r="R478" s="164"/>
      <c r="S478" s="164"/>
      <c r="T478" s="164"/>
      <c r="U478" s="164"/>
      <c r="V478" s="164"/>
      <c r="W478" s="164"/>
      <c r="X478" s="165"/>
      <c r="Y478" s="166"/>
      <c r="AD478" s="234"/>
      <c r="AE478" s="234"/>
    </row>
    <row r="479" spans="5:31" ht="11.25" customHeight="1" x14ac:dyDescent="0.2">
      <c r="E479" s="282"/>
      <c r="F479" s="282"/>
      <c r="G479" s="234"/>
      <c r="K479" s="234"/>
      <c r="L479" s="234"/>
      <c r="R479" s="164"/>
      <c r="S479" s="164"/>
      <c r="T479" s="164"/>
      <c r="U479" s="164"/>
      <c r="V479" s="164"/>
      <c r="W479" s="164"/>
      <c r="X479" s="165"/>
      <c r="Y479" s="166"/>
      <c r="AD479" s="234"/>
      <c r="AE479" s="234"/>
    </row>
    <row r="480" spans="5:31" ht="11.25" customHeight="1" x14ac:dyDescent="0.2">
      <c r="E480" s="282"/>
      <c r="F480" s="282"/>
      <c r="G480" s="234"/>
      <c r="K480" s="234"/>
      <c r="L480" s="234"/>
      <c r="R480" s="164"/>
      <c r="S480" s="164"/>
      <c r="T480" s="164"/>
      <c r="U480" s="164"/>
      <c r="V480" s="164"/>
      <c r="W480" s="164"/>
      <c r="X480" s="165"/>
      <c r="Y480" s="166"/>
      <c r="AB480" s="234"/>
      <c r="AD480" s="234"/>
      <c r="AE480" s="234"/>
    </row>
    <row r="481" spans="5:31" ht="11.25" customHeight="1" x14ac:dyDescent="0.2">
      <c r="E481" s="282"/>
      <c r="F481" s="282"/>
      <c r="G481" s="234"/>
      <c r="K481" s="234"/>
      <c r="L481" s="234"/>
      <c r="R481" s="164"/>
      <c r="S481" s="164"/>
      <c r="T481" s="164"/>
      <c r="U481" s="164"/>
      <c r="V481" s="164"/>
      <c r="W481" s="164"/>
      <c r="X481" s="165"/>
      <c r="Y481" s="166"/>
      <c r="AB481" s="234"/>
      <c r="AD481" s="234"/>
      <c r="AE481" s="234"/>
    </row>
    <row r="482" spans="5:31" ht="11.25" customHeight="1" x14ac:dyDescent="0.2">
      <c r="E482" s="282"/>
      <c r="F482" s="282"/>
      <c r="G482" s="234"/>
      <c r="K482" s="234"/>
      <c r="L482" s="234"/>
      <c r="R482" s="164"/>
      <c r="S482" s="164"/>
      <c r="T482" s="164"/>
      <c r="U482" s="164"/>
      <c r="V482" s="164"/>
      <c r="W482" s="164"/>
      <c r="X482" s="165"/>
      <c r="Y482" s="166"/>
      <c r="AB482" s="234"/>
      <c r="AD482" s="234"/>
      <c r="AE482" s="234"/>
    </row>
    <row r="483" spans="5:31" ht="11.25" customHeight="1" x14ac:dyDescent="0.2">
      <c r="E483" s="282"/>
      <c r="F483" s="282"/>
      <c r="G483" s="234"/>
      <c r="K483" s="234"/>
      <c r="L483" s="234"/>
      <c r="R483" s="164"/>
      <c r="S483" s="164"/>
      <c r="T483" s="164"/>
      <c r="U483" s="164"/>
      <c r="V483" s="164"/>
      <c r="W483" s="164"/>
      <c r="X483" s="165"/>
      <c r="Y483" s="166"/>
      <c r="AB483" s="234"/>
      <c r="AD483" s="234"/>
      <c r="AE483" s="234"/>
    </row>
    <row r="484" spans="5:31" ht="11.25" customHeight="1" x14ac:dyDescent="0.2">
      <c r="E484" s="282"/>
      <c r="F484" s="282"/>
      <c r="G484" s="234"/>
      <c r="K484" s="234"/>
      <c r="L484" s="234"/>
      <c r="R484" s="164"/>
      <c r="S484" s="164"/>
      <c r="T484" s="164"/>
      <c r="U484" s="164"/>
      <c r="V484" s="164"/>
      <c r="W484" s="164"/>
      <c r="X484" s="165"/>
      <c r="Y484" s="166"/>
      <c r="AB484" s="234"/>
      <c r="AD484" s="234"/>
      <c r="AE484" s="234"/>
    </row>
    <row r="485" spans="5:31" ht="11.25" customHeight="1" x14ac:dyDescent="0.2">
      <c r="E485" s="282"/>
      <c r="F485" s="282"/>
      <c r="G485" s="234"/>
      <c r="K485" s="234"/>
      <c r="L485" s="234"/>
      <c r="R485" s="164"/>
      <c r="S485" s="164"/>
      <c r="T485" s="164"/>
      <c r="U485" s="164"/>
      <c r="V485" s="164"/>
      <c r="W485" s="164"/>
      <c r="X485" s="165"/>
      <c r="Y485" s="166"/>
      <c r="AB485" s="234"/>
      <c r="AD485" s="234"/>
      <c r="AE485" s="234"/>
    </row>
    <row r="486" spans="5:31" ht="11.25" customHeight="1" x14ac:dyDescent="0.2">
      <c r="E486" s="282"/>
      <c r="F486" s="282"/>
      <c r="G486" s="234"/>
      <c r="K486" s="234"/>
      <c r="L486" s="234"/>
      <c r="R486" s="164"/>
      <c r="S486" s="164"/>
      <c r="T486" s="164"/>
      <c r="U486" s="164"/>
      <c r="V486" s="164"/>
      <c r="W486" s="164"/>
      <c r="X486" s="165"/>
      <c r="Y486" s="166"/>
      <c r="AB486" s="234"/>
      <c r="AD486" s="234"/>
      <c r="AE486" s="234"/>
    </row>
    <row r="487" spans="5:31" ht="11.25" customHeight="1" x14ac:dyDescent="0.2">
      <c r="E487" s="282"/>
      <c r="F487" s="282"/>
      <c r="G487" s="234"/>
      <c r="K487" s="234"/>
      <c r="L487" s="234"/>
      <c r="R487" s="164"/>
      <c r="S487" s="164"/>
      <c r="T487" s="164"/>
      <c r="U487" s="164"/>
      <c r="V487" s="164"/>
      <c r="W487" s="164"/>
      <c r="X487" s="165"/>
      <c r="Y487" s="166"/>
      <c r="AB487" s="234"/>
      <c r="AD487" s="234"/>
      <c r="AE487" s="234"/>
    </row>
    <row r="488" spans="5:31" ht="11.25" customHeight="1" x14ac:dyDescent="0.2">
      <c r="E488" s="282"/>
      <c r="F488" s="282"/>
      <c r="G488" s="234"/>
      <c r="K488" s="234"/>
      <c r="L488" s="234"/>
      <c r="R488" s="164"/>
      <c r="S488" s="164"/>
      <c r="T488" s="164"/>
      <c r="U488" s="164"/>
      <c r="V488" s="164"/>
      <c r="W488" s="164"/>
      <c r="X488" s="165"/>
      <c r="Y488" s="166"/>
      <c r="AB488" s="234"/>
      <c r="AD488" s="234"/>
      <c r="AE488" s="234"/>
    </row>
    <row r="489" spans="5:31" ht="11.25" customHeight="1" x14ac:dyDescent="0.2">
      <c r="E489" s="282"/>
      <c r="F489" s="282"/>
      <c r="G489" s="234"/>
      <c r="K489" s="234"/>
      <c r="L489" s="234"/>
      <c r="R489" s="164"/>
      <c r="S489" s="164"/>
      <c r="T489" s="164"/>
      <c r="U489" s="164"/>
      <c r="V489" s="164"/>
      <c r="W489" s="164"/>
      <c r="X489" s="165"/>
      <c r="Y489" s="166"/>
      <c r="AB489" s="234"/>
      <c r="AD489" s="234"/>
      <c r="AE489" s="234"/>
    </row>
    <row r="490" spans="5:31" ht="11.25" customHeight="1" x14ac:dyDescent="0.2">
      <c r="E490" s="282"/>
      <c r="F490" s="282"/>
      <c r="G490" s="234"/>
      <c r="K490" s="234"/>
      <c r="L490" s="234"/>
      <c r="R490" s="164"/>
      <c r="S490" s="164"/>
      <c r="T490" s="164"/>
      <c r="U490" s="164"/>
      <c r="V490" s="164"/>
      <c r="W490" s="164"/>
      <c r="X490" s="165"/>
      <c r="Y490" s="166"/>
      <c r="AB490" s="234"/>
      <c r="AD490" s="234"/>
      <c r="AE490" s="234"/>
    </row>
    <row r="491" spans="5:31" ht="11.25" customHeight="1" x14ac:dyDescent="0.2">
      <c r="E491" s="282"/>
      <c r="F491" s="282"/>
      <c r="G491" s="234"/>
      <c r="K491" s="234"/>
      <c r="L491" s="234"/>
      <c r="R491" s="164"/>
      <c r="S491" s="164"/>
      <c r="T491" s="164"/>
      <c r="U491" s="164"/>
      <c r="V491" s="164"/>
      <c r="W491" s="164"/>
      <c r="X491" s="165"/>
      <c r="Y491" s="166"/>
      <c r="AB491" s="234"/>
      <c r="AD491" s="234"/>
      <c r="AE491" s="234"/>
    </row>
    <row r="492" spans="5:31" ht="11.25" customHeight="1" x14ac:dyDescent="0.2">
      <c r="E492" s="282"/>
      <c r="F492" s="282"/>
      <c r="G492" s="234"/>
      <c r="K492" s="234"/>
      <c r="L492" s="234"/>
      <c r="R492" s="164"/>
      <c r="S492" s="164"/>
      <c r="T492" s="164"/>
      <c r="U492" s="164"/>
      <c r="V492" s="164"/>
      <c r="W492" s="164"/>
      <c r="X492" s="165"/>
      <c r="Y492" s="166"/>
      <c r="AB492" s="234"/>
      <c r="AD492" s="234"/>
      <c r="AE492" s="234"/>
    </row>
    <row r="493" spans="5:31" ht="11.25" customHeight="1" x14ac:dyDescent="0.2">
      <c r="E493" s="282"/>
      <c r="F493" s="282"/>
      <c r="G493" s="234"/>
      <c r="K493" s="234"/>
      <c r="L493" s="234"/>
      <c r="R493" s="164"/>
      <c r="S493" s="164"/>
      <c r="T493" s="164"/>
      <c r="U493" s="164"/>
      <c r="V493" s="164"/>
      <c r="W493" s="164"/>
      <c r="X493" s="165"/>
      <c r="Y493" s="166"/>
      <c r="AB493" s="234"/>
      <c r="AD493" s="234"/>
      <c r="AE493" s="234"/>
    </row>
    <row r="494" spans="5:31" ht="11.25" customHeight="1" x14ac:dyDescent="0.2">
      <c r="E494" s="282"/>
      <c r="F494" s="282"/>
      <c r="G494" s="234"/>
      <c r="K494" s="234"/>
      <c r="L494" s="234"/>
      <c r="R494" s="164"/>
      <c r="S494" s="164"/>
      <c r="T494" s="164"/>
      <c r="U494" s="164"/>
      <c r="V494" s="164"/>
      <c r="W494" s="164"/>
      <c r="X494" s="165"/>
      <c r="Y494" s="166"/>
      <c r="AB494" s="234"/>
      <c r="AD494" s="234"/>
      <c r="AE494" s="234"/>
    </row>
    <row r="495" spans="5:31" ht="11.25" customHeight="1" x14ac:dyDescent="0.2">
      <c r="E495" s="282"/>
      <c r="F495" s="282"/>
      <c r="G495" s="234"/>
      <c r="K495" s="234"/>
      <c r="L495" s="234"/>
      <c r="R495" s="164"/>
      <c r="S495" s="164"/>
      <c r="T495" s="164"/>
      <c r="U495" s="164"/>
      <c r="V495" s="164"/>
      <c r="W495" s="164"/>
      <c r="X495" s="165"/>
      <c r="Y495" s="166"/>
      <c r="AB495" s="234"/>
      <c r="AD495" s="234"/>
      <c r="AE495" s="234"/>
    </row>
    <row r="496" spans="5:31" ht="11.25" customHeight="1" x14ac:dyDescent="0.2">
      <c r="E496" s="282"/>
      <c r="F496" s="282"/>
      <c r="G496" s="234"/>
      <c r="K496" s="234"/>
      <c r="L496" s="234"/>
      <c r="R496" s="164"/>
      <c r="S496" s="164"/>
      <c r="T496" s="164"/>
      <c r="U496" s="164"/>
      <c r="V496" s="164"/>
      <c r="W496" s="164"/>
      <c r="X496" s="165"/>
      <c r="Y496" s="166"/>
      <c r="AB496" s="234"/>
      <c r="AD496" s="234"/>
      <c r="AE496" s="234"/>
    </row>
    <row r="497" spans="5:31" ht="11.25" customHeight="1" x14ac:dyDescent="0.2">
      <c r="E497" s="282"/>
      <c r="F497" s="282"/>
      <c r="G497" s="234"/>
      <c r="K497" s="234"/>
      <c r="L497" s="234"/>
      <c r="R497" s="164"/>
      <c r="S497" s="164"/>
      <c r="T497" s="164"/>
      <c r="U497" s="164"/>
      <c r="V497" s="164"/>
      <c r="W497" s="164"/>
      <c r="X497" s="165"/>
      <c r="Y497" s="166"/>
      <c r="AB497" s="234"/>
      <c r="AD497" s="234"/>
      <c r="AE497" s="234"/>
    </row>
    <row r="498" spans="5:31" ht="11.25" customHeight="1" x14ac:dyDescent="0.2">
      <c r="E498" s="282"/>
      <c r="F498" s="282"/>
      <c r="G498" s="234"/>
      <c r="K498" s="234"/>
      <c r="L498" s="234"/>
      <c r="R498" s="164"/>
      <c r="S498" s="164"/>
      <c r="T498" s="164"/>
      <c r="U498" s="164"/>
      <c r="V498" s="164"/>
      <c r="W498" s="164"/>
      <c r="X498" s="165"/>
      <c r="Y498" s="166"/>
      <c r="AB498" s="234"/>
      <c r="AD498" s="234"/>
      <c r="AE498" s="234"/>
    </row>
    <row r="499" spans="5:31" ht="11.25" customHeight="1" x14ac:dyDescent="0.2">
      <c r="E499" s="282"/>
      <c r="F499" s="282"/>
      <c r="G499" s="234"/>
      <c r="K499" s="234"/>
      <c r="L499" s="234"/>
      <c r="R499" s="164"/>
      <c r="S499" s="164"/>
      <c r="T499" s="164"/>
      <c r="U499" s="164"/>
      <c r="V499" s="164"/>
      <c r="W499" s="164"/>
      <c r="X499" s="165"/>
      <c r="Y499" s="166"/>
      <c r="AB499" s="234"/>
      <c r="AD499" s="234"/>
      <c r="AE499" s="234"/>
    </row>
    <row r="500" spans="5:31" ht="11.25" customHeight="1" x14ac:dyDescent="0.2">
      <c r="E500" s="282"/>
      <c r="F500" s="282"/>
      <c r="G500" s="234"/>
      <c r="K500" s="234"/>
      <c r="L500" s="234"/>
      <c r="R500" s="164"/>
      <c r="S500" s="164"/>
      <c r="T500" s="164"/>
      <c r="U500" s="164"/>
      <c r="V500" s="164"/>
      <c r="W500" s="164"/>
      <c r="X500" s="165"/>
      <c r="Y500" s="166"/>
      <c r="AB500" s="234"/>
      <c r="AD500" s="234"/>
      <c r="AE500" s="234"/>
    </row>
    <row r="501" spans="5:31" ht="11.25" customHeight="1" x14ac:dyDescent="0.2">
      <c r="E501" s="282"/>
      <c r="F501" s="282"/>
      <c r="G501" s="234"/>
      <c r="K501" s="234"/>
      <c r="L501" s="234"/>
      <c r="R501" s="164"/>
      <c r="S501" s="164"/>
      <c r="T501" s="164"/>
      <c r="U501" s="164"/>
      <c r="V501" s="164"/>
      <c r="W501" s="164"/>
      <c r="X501" s="165"/>
      <c r="Y501" s="166"/>
      <c r="AB501" s="234"/>
      <c r="AD501" s="234"/>
      <c r="AE501" s="234"/>
    </row>
    <row r="502" spans="5:31" ht="11.25" customHeight="1" x14ac:dyDescent="0.2">
      <c r="E502" s="282"/>
      <c r="F502" s="282"/>
      <c r="G502" s="234"/>
      <c r="K502" s="234"/>
      <c r="L502" s="234"/>
      <c r="R502" s="164"/>
      <c r="S502" s="164"/>
      <c r="T502" s="164"/>
      <c r="U502" s="164"/>
      <c r="V502" s="164"/>
      <c r="W502" s="164"/>
      <c r="X502" s="165"/>
      <c r="Y502" s="166"/>
      <c r="AB502" s="234"/>
      <c r="AD502" s="234"/>
      <c r="AE502" s="234"/>
    </row>
    <row r="503" spans="5:31" ht="11.25" customHeight="1" x14ac:dyDescent="0.2">
      <c r="E503" s="282"/>
      <c r="F503" s="282"/>
      <c r="G503" s="234"/>
      <c r="K503" s="234"/>
      <c r="L503" s="234"/>
      <c r="R503" s="164"/>
      <c r="S503" s="164"/>
      <c r="T503" s="164"/>
      <c r="U503" s="164"/>
      <c r="V503" s="164"/>
      <c r="W503" s="164"/>
      <c r="X503" s="165"/>
      <c r="Y503" s="166"/>
      <c r="AB503" s="234"/>
      <c r="AD503" s="234"/>
      <c r="AE503" s="234"/>
    </row>
    <row r="504" spans="5:31" ht="11.25" customHeight="1" x14ac:dyDescent="0.2">
      <c r="E504" s="282"/>
      <c r="F504" s="282"/>
      <c r="G504" s="234"/>
      <c r="K504" s="234"/>
      <c r="L504" s="234"/>
      <c r="R504" s="164"/>
      <c r="S504" s="164"/>
      <c r="T504" s="164"/>
      <c r="U504" s="164"/>
      <c r="V504" s="164"/>
      <c r="W504" s="164"/>
      <c r="X504" s="165"/>
      <c r="Y504" s="166"/>
      <c r="AB504" s="234"/>
      <c r="AD504" s="234"/>
      <c r="AE504" s="234"/>
    </row>
    <row r="505" spans="5:31" ht="11.25" customHeight="1" x14ac:dyDescent="0.2">
      <c r="E505" s="282"/>
      <c r="F505" s="282"/>
      <c r="G505" s="234"/>
      <c r="K505" s="234"/>
      <c r="L505" s="234"/>
      <c r="R505" s="164"/>
      <c r="S505" s="164"/>
      <c r="T505" s="164"/>
      <c r="U505" s="164"/>
      <c r="V505" s="164"/>
      <c r="W505" s="164"/>
      <c r="X505" s="165"/>
      <c r="Y505" s="166"/>
      <c r="AB505" s="234"/>
      <c r="AD505" s="234"/>
      <c r="AE505" s="234"/>
    </row>
    <row r="506" spans="5:31" ht="11.25" customHeight="1" x14ac:dyDescent="0.2">
      <c r="E506" s="282"/>
      <c r="F506" s="282"/>
      <c r="G506" s="234"/>
      <c r="K506" s="234"/>
      <c r="L506" s="234"/>
      <c r="R506" s="164"/>
      <c r="S506" s="164"/>
      <c r="T506" s="164"/>
      <c r="U506" s="164"/>
      <c r="V506" s="164"/>
      <c r="W506" s="164"/>
      <c r="X506" s="165"/>
      <c r="Y506" s="166"/>
      <c r="AB506" s="234"/>
      <c r="AD506" s="234"/>
      <c r="AE506" s="234"/>
    </row>
    <row r="507" spans="5:31" ht="11.25" customHeight="1" x14ac:dyDescent="0.2">
      <c r="E507" s="282"/>
      <c r="F507" s="282"/>
      <c r="G507" s="234"/>
      <c r="K507" s="234"/>
      <c r="L507" s="234"/>
      <c r="R507" s="164"/>
      <c r="S507" s="164"/>
      <c r="T507" s="164"/>
      <c r="U507" s="164"/>
      <c r="V507" s="164"/>
      <c r="W507" s="164"/>
      <c r="X507" s="165"/>
      <c r="Y507" s="166"/>
      <c r="AB507" s="234"/>
      <c r="AD507" s="234"/>
      <c r="AE507" s="234"/>
    </row>
    <row r="508" spans="5:31" ht="11.25" customHeight="1" x14ac:dyDescent="0.2">
      <c r="E508" s="282"/>
      <c r="F508" s="282"/>
      <c r="G508" s="234"/>
      <c r="K508" s="234"/>
      <c r="L508" s="234"/>
      <c r="R508" s="164"/>
      <c r="S508" s="164"/>
      <c r="T508" s="164"/>
      <c r="U508" s="164"/>
      <c r="V508" s="164"/>
      <c r="W508" s="164"/>
      <c r="X508" s="165"/>
      <c r="Y508" s="166"/>
      <c r="AB508" s="234"/>
      <c r="AD508" s="234"/>
      <c r="AE508" s="234"/>
    </row>
    <row r="509" spans="5:31" ht="11.25" customHeight="1" x14ac:dyDescent="0.2">
      <c r="E509" s="282"/>
      <c r="F509" s="282"/>
      <c r="G509" s="234"/>
      <c r="K509" s="234"/>
      <c r="L509" s="234"/>
      <c r="R509" s="164"/>
      <c r="S509" s="164"/>
      <c r="T509" s="164"/>
      <c r="U509" s="164"/>
      <c r="V509" s="164"/>
      <c r="W509" s="164"/>
      <c r="X509" s="165"/>
      <c r="Y509" s="166"/>
      <c r="AB509" s="234"/>
      <c r="AD509" s="234"/>
      <c r="AE509" s="234"/>
    </row>
    <row r="510" spans="5:31" ht="11.25" customHeight="1" x14ac:dyDescent="0.2">
      <c r="E510" s="282"/>
      <c r="F510" s="282"/>
      <c r="G510" s="234"/>
      <c r="K510" s="234"/>
      <c r="L510" s="234"/>
      <c r="R510" s="164"/>
      <c r="S510" s="164"/>
      <c r="T510" s="164"/>
      <c r="U510" s="164"/>
      <c r="V510" s="164"/>
      <c r="W510" s="164"/>
      <c r="X510" s="165"/>
      <c r="Y510" s="166"/>
      <c r="AB510" s="234"/>
      <c r="AD510" s="234"/>
      <c r="AE510" s="234"/>
    </row>
    <row r="511" spans="5:31" ht="11.25" customHeight="1" x14ac:dyDescent="0.2">
      <c r="E511" s="282"/>
      <c r="F511" s="282"/>
      <c r="G511" s="234"/>
      <c r="K511" s="234"/>
      <c r="L511" s="234"/>
      <c r="R511" s="164"/>
      <c r="S511" s="164"/>
      <c r="T511" s="164"/>
      <c r="U511" s="164"/>
      <c r="V511" s="164"/>
      <c r="W511" s="164"/>
      <c r="X511" s="165"/>
      <c r="Y511" s="166"/>
      <c r="AB511" s="234"/>
      <c r="AD511" s="234"/>
      <c r="AE511" s="234"/>
    </row>
    <row r="512" spans="5:31" ht="11.25" customHeight="1" x14ac:dyDescent="0.2">
      <c r="E512" s="282"/>
      <c r="F512" s="282"/>
      <c r="G512" s="234"/>
      <c r="K512" s="234"/>
      <c r="L512" s="234"/>
      <c r="R512" s="164"/>
      <c r="S512" s="164"/>
      <c r="T512" s="164"/>
      <c r="U512" s="164"/>
      <c r="V512" s="164"/>
      <c r="W512" s="164"/>
      <c r="X512" s="165"/>
      <c r="Y512" s="166"/>
      <c r="AB512" s="234"/>
      <c r="AD512" s="234"/>
      <c r="AE512" s="234"/>
    </row>
    <row r="513" spans="5:31" ht="11.25" customHeight="1" x14ac:dyDescent="0.2">
      <c r="E513" s="282"/>
      <c r="F513" s="282"/>
      <c r="G513" s="234"/>
      <c r="K513" s="234"/>
      <c r="L513" s="234"/>
      <c r="R513" s="164"/>
      <c r="S513" s="164"/>
      <c r="T513" s="164"/>
      <c r="U513" s="164"/>
      <c r="V513" s="164"/>
      <c r="W513" s="164"/>
      <c r="X513" s="165"/>
      <c r="Y513" s="166"/>
      <c r="AB513" s="234"/>
      <c r="AD513" s="234"/>
      <c r="AE513" s="234"/>
    </row>
    <row r="514" spans="5:31" ht="11.25" customHeight="1" x14ac:dyDescent="0.2">
      <c r="E514" s="282"/>
      <c r="F514" s="282"/>
      <c r="G514" s="234"/>
      <c r="K514" s="234"/>
      <c r="L514" s="234"/>
      <c r="R514" s="164"/>
      <c r="S514" s="164"/>
      <c r="T514" s="164"/>
      <c r="U514" s="164"/>
      <c r="V514" s="164"/>
      <c r="W514" s="164"/>
      <c r="X514" s="165"/>
      <c r="Y514" s="166"/>
      <c r="AB514" s="234"/>
      <c r="AD514" s="234"/>
      <c r="AE514" s="234"/>
    </row>
    <row r="515" spans="5:31" ht="11.25" customHeight="1" x14ac:dyDescent="0.2">
      <c r="E515" s="282"/>
      <c r="F515" s="282"/>
      <c r="G515" s="234"/>
      <c r="K515" s="234"/>
      <c r="L515" s="234"/>
      <c r="R515" s="164"/>
      <c r="S515" s="164"/>
      <c r="T515" s="164"/>
      <c r="U515" s="164"/>
      <c r="V515" s="164"/>
      <c r="W515" s="164"/>
      <c r="X515" s="165"/>
      <c r="Y515" s="166"/>
      <c r="AB515" s="234"/>
      <c r="AD515" s="234"/>
      <c r="AE515" s="234"/>
    </row>
    <row r="516" spans="5:31" ht="11.25" customHeight="1" x14ac:dyDescent="0.2">
      <c r="E516" s="282"/>
      <c r="F516" s="282"/>
      <c r="G516" s="234"/>
      <c r="K516" s="234"/>
      <c r="L516" s="234"/>
      <c r="R516" s="164"/>
      <c r="S516" s="164"/>
      <c r="T516" s="164"/>
      <c r="U516" s="164"/>
      <c r="V516" s="164"/>
      <c r="W516" s="164"/>
      <c r="X516" s="165"/>
      <c r="Y516" s="166"/>
      <c r="AB516" s="234"/>
      <c r="AD516" s="234"/>
      <c r="AE516" s="234"/>
    </row>
    <row r="517" spans="5:31" ht="11.25" customHeight="1" x14ac:dyDescent="0.2">
      <c r="E517" s="282"/>
      <c r="F517" s="282"/>
      <c r="G517" s="234"/>
      <c r="K517" s="234"/>
      <c r="L517" s="234"/>
      <c r="R517" s="164"/>
      <c r="S517" s="164"/>
      <c r="T517" s="164"/>
      <c r="U517" s="164"/>
      <c r="V517" s="164"/>
      <c r="W517" s="164"/>
      <c r="X517" s="165"/>
      <c r="Y517" s="166"/>
      <c r="AB517" s="234"/>
      <c r="AD517" s="234"/>
      <c r="AE517" s="234"/>
    </row>
    <row r="518" spans="5:31" ht="11.25" customHeight="1" x14ac:dyDescent="0.2">
      <c r="E518" s="282"/>
      <c r="F518" s="282"/>
      <c r="G518" s="234"/>
      <c r="K518" s="234"/>
      <c r="L518" s="234"/>
      <c r="R518" s="164"/>
      <c r="S518" s="164"/>
      <c r="T518" s="164"/>
      <c r="U518" s="164"/>
      <c r="V518" s="164"/>
      <c r="W518" s="164"/>
      <c r="X518" s="165"/>
      <c r="Y518" s="166"/>
      <c r="AB518" s="234"/>
      <c r="AD518" s="234"/>
      <c r="AE518" s="234"/>
    </row>
    <row r="519" spans="5:31" ht="11.25" customHeight="1" x14ac:dyDescent="0.2">
      <c r="E519" s="282"/>
      <c r="F519" s="282"/>
      <c r="G519" s="234"/>
      <c r="K519" s="234"/>
      <c r="L519" s="234"/>
      <c r="R519" s="164"/>
      <c r="S519" s="164"/>
      <c r="T519" s="164"/>
      <c r="U519" s="164"/>
      <c r="V519" s="164"/>
      <c r="W519" s="164"/>
      <c r="X519" s="165"/>
      <c r="Y519" s="166"/>
      <c r="AB519" s="234"/>
      <c r="AD519" s="234"/>
      <c r="AE519" s="234"/>
    </row>
    <row r="520" spans="5:31" ht="11.25" customHeight="1" x14ac:dyDescent="0.2">
      <c r="E520" s="282"/>
      <c r="F520" s="282"/>
      <c r="G520" s="234"/>
      <c r="K520" s="234"/>
      <c r="L520" s="234"/>
      <c r="R520" s="164"/>
      <c r="S520" s="164"/>
      <c r="T520" s="164"/>
      <c r="U520" s="164"/>
      <c r="V520" s="164"/>
      <c r="W520" s="164"/>
      <c r="X520" s="165"/>
      <c r="Y520" s="166"/>
      <c r="AB520" s="234"/>
      <c r="AD520" s="234"/>
      <c r="AE520" s="234"/>
    </row>
    <row r="521" spans="5:31" ht="11.25" customHeight="1" x14ac:dyDescent="0.2">
      <c r="E521" s="282"/>
      <c r="F521" s="282"/>
      <c r="G521" s="234"/>
      <c r="K521" s="234"/>
      <c r="L521" s="234"/>
      <c r="R521" s="164"/>
      <c r="S521" s="164"/>
      <c r="T521" s="164"/>
      <c r="U521" s="164"/>
      <c r="V521" s="164"/>
      <c r="W521" s="164"/>
      <c r="X521" s="165"/>
      <c r="Y521" s="166"/>
      <c r="AB521" s="234"/>
      <c r="AD521" s="234"/>
      <c r="AE521" s="234"/>
    </row>
    <row r="522" spans="5:31" ht="11.25" customHeight="1" x14ac:dyDescent="0.2">
      <c r="E522" s="282"/>
      <c r="F522" s="282"/>
      <c r="G522" s="234"/>
      <c r="K522" s="234"/>
      <c r="L522" s="234"/>
      <c r="R522" s="164"/>
      <c r="S522" s="164"/>
      <c r="T522" s="164"/>
      <c r="U522" s="164"/>
      <c r="V522" s="164"/>
      <c r="W522" s="164"/>
      <c r="X522" s="165"/>
      <c r="Y522" s="166"/>
      <c r="AB522" s="234"/>
      <c r="AD522" s="234"/>
      <c r="AE522" s="234"/>
    </row>
    <row r="523" spans="5:31" ht="11.25" customHeight="1" x14ac:dyDescent="0.2">
      <c r="E523" s="282"/>
      <c r="F523" s="282"/>
      <c r="G523" s="234"/>
      <c r="K523" s="234"/>
      <c r="L523" s="234"/>
      <c r="R523" s="164"/>
      <c r="S523" s="164"/>
      <c r="T523" s="164"/>
      <c r="U523" s="164"/>
      <c r="V523" s="164"/>
      <c r="W523" s="164"/>
      <c r="X523" s="165"/>
      <c r="Y523" s="166"/>
      <c r="AB523" s="234"/>
      <c r="AD523" s="234"/>
      <c r="AE523" s="234"/>
    </row>
    <row r="524" spans="5:31" ht="11.25" customHeight="1" x14ac:dyDescent="0.2">
      <c r="E524" s="282"/>
      <c r="F524" s="282"/>
      <c r="G524" s="234"/>
      <c r="K524" s="234"/>
      <c r="L524" s="234"/>
      <c r="R524" s="164"/>
      <c r="S524" s="164"/>
      <c r="T524" s="164"/>
      <c r="U524" s="164"/>
      <c r="V524" s="164"/>
      <c r="W524" s="164"/>
      <c r="X524" s="165"/>
      <c r="Y524" s="166"/>
      <c r="AB524" s="234"/>
      <c r="AD524" s="234"/>
      <c r="AE524" s="234"/>
    </row>
    <row r="525" spans="5:31" ht="11.25" customHeight="1" x14ac:dyDescent="0.2">
      <c r="E525" s="282"/>
      <c r="F525" s="282"/>
      <c r="G525" s="234"/>
      <c r="K525" s="234"/>
      <c r="L525" s="234"/>
      <c r="R525" s="164"/>
      <c r="S525" s="164"/>
      <c r="T525" s="164"/>
      <c r="U525" s="164"/>
      <c r="V525" s="164"/>
      <c r="W525" s="164"/>
      <c r="X525" s="165"/>
      <c r="Y525" s="166"/>
      <c r="AB525" s="234"/>
      <c r="AD525" s="234"/>
      <c r="AE525" s="234"/>
    </row>
    <row r="526" spans="5:31" ht="11.25" customHeight="1" x14ac:dyDescent="0.2">
      <c r="E526" s="282"/>
      <c r="F526" s="282"/>
      <c r="G526" s="234"/>
      <c r="K526" s="234"/>
      <c r="L526" s="234"/>
      <c r="R526" s="164"/>
      <c r="S526" s="164"/>
      <c r="T526" s="164"/>
      <c r="U526" s="164"/>
      <c r="V526" s="164"/>
      <c r="W526" s="164"/>
      <c r="X526" s="165"/>
      <c r="Y526" s="166"/>
      <c r="AB526" s="234"/>
      <c r="AD526" s="234"/>
      <c r="AE526" s="234"/>
    </row>
    <row r="527" spans="5:31" ht="11.25" customHeight="1" x14ac:dyDescent="0.2">
      <c r="E527" s="282"/>
      <c r="F527" s="282"/>
      <c r="G527" s="234"/>
      <c r="K527" s="234"/>
      <c r="L527" s="234"/>
      <c r="R527" s="164"/>
      <c r="S527" s="164"/>
      <c r="T527" s="164"/>
      <c r="U527" s="164"/>
      <c r="V527" s="164"/>
      <c r="W527" s="164"/>
      <c r="X527" s="165"/>
      <c r="Y527" s="166"/>
      <c r="AB527" s="234"/>
      <c r="AD527" s="234"/>
      <c r="AE527" s="234"/>
    </row>
    <row r="528" spans="5:31" ht="11.25" customHeight="1" x14ac:dyDescent="0.2">
      <c r="E528" s="282"/>
      <c r="F528" s="282"/>
      <c r="G528" s="234"/>
      <c r="K528" s="234"/>
      <c r="L528" s="234"/>
      <c r="R528" s="164"/>
      <c r="S528" s="164"/>
      <c r="T528" s="164"/>
      <c r="U528" s="164"/>
      <c r="V528" s="164"/>
      <c r="W528" s="164"/>
      <c r="X528" s="165"/>
      <c r="Y528" s="166"/>
      <c r="AB528" s="234"/>
      <c r="AD528" s="234"/>
      <c r="AE528" s="234"/>
    </row>
    <row r="529" spans="5:31" ht="11.25" customHeight="1" x14ac:dyDescent="0.2">
      <c r="E529" s="282"/>
      <c r="F529" s="282"/>
      <c r="G529" s="234"/>
      <c r="K529" s="234"/>
      <c r="L529" s="234"/>
      <c r="R529" s="164"/>
      <c r="S529" s="164"/>
      <c r="T529" s="164"/>
      <c r="U529" s="164"/>
      <c r="V529" s="164"/>
      <c r="W529" s="164"/>
      <c r="X529" s="165"/>
      <c r="Y529" s="166"/>
      <c r="AB529" s="234"/>
      <c r="AD529" s="234"/>
      <c r="AE529" s="234"/>
    </row>
    <row r="530" spans="5:31" ht="11.25" customHeight="1" x14ac:dyDescent="0.2">
      <c r="E530" s="282"/>
      <c r="F530" s="282"/>
      <c r="G530" s="234"/>
      <c r="K530" s="234"/>
      <c r="L530" s="234"/>
      <c r="R530" s="164"/>
      <c r="S530" s="164"/>
      <c r="T530" s="164"/>
      <c r="U530" s="164"/>
      <c r="V530" s="164"/>
      <c r="W530" s="164"/>
      <c r="X530" s="165"/>
      <c r="Y530" s="166"/>
      <c r="AB530" s="234"/>
      <c r="AD530" s="234"/>
      <c r="AE530" s="234"/>
    </row>
    <row r="531" spans="5:31" ht="11.25" customHeight="1" x14ac:dyDescent="0.2">
      <c r="E531" s="282"/>
      <c r="F531" s="282"/>
      <c r="G531" s="234"/>
      <c r="K531" s="234"/>
      <c r="L531" s="234"/>
      <c r="R531" s="164"/>
      <c r="S531" s="164"/>
      <c r="T531" s="164"/>
      <c r="U531" s="164"/>
      <c r="V531" s="164"/>
      <c r="W531" s="164"/>
      <c r="X531" s="165"/>
      <c r="Y531" s="166"/>
      <c r="AB531" s="234"/>
      <c r="AD531" s="234"/>
      <c r="AE531" s="234"/>
    </row>
    <row r="532" spans="5:31" ht="11.25" customHeight="1" x14ac:dyDescent="0.2">
      <c r="E532" s="282"/>
      <c r="F532" s="282"/>
      <c r="G532" s="234"/>
      <c r="K532" s="234"/>
      <c r="L532" s="234"/>
      <c r="R532" s="164"/>
      <c r="S532" s="164"/>
      <c r="T532" s="164"/>
      <c r="U532" s="164"/>
      <c r="V532" s="164"/>
      <c r="W532" s="164"/>
      <c r="X532" s="165"/>
      <c r="Y532" s="166"/>
      <c r="AB532" s="234"/>
      <c r="AD532" s="234"/>
      <c r="AE532" s="234"/>
    </row>
    <row r="533" spans="5:31" ht="11.25" customHeight="1" x14ac:dyDescent="0.2">
      <c r="E533" s="282"/>
      <c r="F533" s="282"/>
      <c r="G533" s="234"/>
      <c r="K533" s="234"/>
      <c r="L533" s="234"/>
      <c r="R533" s="164"/>
      <c r="S533" s="164"/>
      <c r="T533" s="164"/>
      <c r="U533" s="164"/>
      <c r="V533" s="164"/>
      <c r="W533" s="164"/>
      <c r="X533" s="165"/>
      <c r="Y533" s="166"/>
      <c r="AB533" s="234"/>
      <c r="AD533" s="234"/>
      <c r="AE533" s="234"/>
    </row>
    <row r="534" spans="5:31" ht="11.25" customHeight="1" x14ac:dyDescent="0.2">
      <c r="E534" s="282"/>
      <c r="F534" s="282"/>
      <c r="G534" s="234"/>
      <c r="K534" s="234"/>
      <c r="L534" s="234"/>
      <c r="R534" s="164"/>
      <c r="S534" s="164"/>
      <c r="T534" s="164"/>
      <c r="U534" s="164"/>
      <c r="V534" s="164"/>
      <c r="W534" s="164"/>
      <c r="X534" s="165"/>
      <c r="Y534" s="166"/>
      <c r="AB534" s="234"/>
      <c r="AD534" s="234"/>
      <c r="AE534" s="234"/>
    </row>
    <row r="535" spans="5:31" ht="11.25" customHeight="1" x14ac:dyDescent="0.2">
      <c r="E535" s="282"/>
      <c r="F535" s="282"/>
      <c r="G535" s="234"/>
      <c r="K535" s="234"/>
      <c r="L535" s="234"/>
      <c r="AB535" s="234"/>
      <c r="AD535" s="234"/>
      <c r="AE535" s="234"/>
    </row>
    <row r="536" spans="5:31" ht="11.25" customHeight="1" x14ac:dyDescent="0.2">
      <c r="E536" s="282"/>
      <c r="F536" s="282"/>
      <c r="G536" s="234"/>
      <c r="K536" s="234"/>
      <c r="L536" s="234"/>
      <c r="AB536" s="234"/>
      <c r="AD536" s="234"/>
      <c r="AE536" s="234"/>
    </row>
    <row r="537" spans="5:31" ht="11.25" customHeight="1" x14ac:dyDescent="0.2">
      <c r="E537" s="282"/>
      <c r="F537" s="282"/>
      <c r="G537" s="234"/>
      <c r="K537" s="234"/>
      <c r="L537" s="234"/>
      <c r="AB537" s="234"/>
      <c r="AD537" s="234"/>
      <c r="AE537" s="234"/>
    </row>
    <row r="538" spans="5:31" ht="11.25" customHeight="1" x14ac:dyDescent="0.2">
      <c r="E538" s="282"/>
      <c r="F538" s="282"/>
      <c r="G538" s="234"/>
      <c r="K538" s="234"/>
      <c r="L538" s="234"/>
      <c r="AB538" s="234"/>
      <c r="AD538" s="234"/>
      <c r="AE538" s="234"/>
    </row>
    <row r="539" spans="5:31" ht="11.25" customHeight="1" x14ac:dyDescent="0.2">
      <c r="E539" s="282"/>
      <c r="F539" s="282"/>
      <c r="G539" s="234"/>
      <c r="K539" s="234"/>
      <c r="L539" s="234"/>
      <c r="AB539" s="234"/>
      <c r="AD539" s="234"/>
      <c r="AE539" s="234"/>
    </row>
    <row r="540" spans="5:31" ht="11.25" customHeight="1" x14ac:dyDescent="0.2">
      <c r="E540" s="282"/>
      <c r="F540" s="282"/>
      <c r="G540" s="234"/>
      <c r="K540" s="234"/>
      <c r="L540" s="234"/>
      <c r="AB540" s="234"/>
      <c r="AD540" s="234"/>
      <c r="AE540" s="234"/>
    </row>
    <row r="541" spans="5:31" ht="11.25" customHeight="1" x14ac:dyDescent="0.2">
      <c r="E541" s="282"/>
      <c r="F541" s="282"/>
      <c r="G541" s="234"/>
      <c r="K541" s="234"/>
      <c r="L541" s="234"/>
      <c r="AB541" s="234"/>
      <c r="AD541" s="234"/>
      <c r="AE541" s="234"/>
    </row>
    <row r="542" spans="5:31" ht="11.25" customHeight="1" x14ac:dyDescent="0.2">
      <c r="E542" s="282"/>
      <c r="F542" s="282"/>
      <c r="G542" s="234"/>
      <c r="K542" s="234"/>
      <c r="L542" s="234"/>
      <c r="AB542" s="234"/>
      <c r="AD542" s="234"/>
      <c r="AE542" s="234"/>
    </row>
    <row r="543" spans="5:31" ht="11.25" customHeight="1" x14ac:dyDescent="0.2">
      <c r="E543" s="282"/>
      <c r="F543" s="282"/>
      <c r="G543" s="234"/>
      <c r="K543" s="234"/>
      <c r="L543" s="234"/>
      <c r="AB543" s="234"/>
      <c r="AD543" s="234"/>
      <c r="AE543" s="234"/>
    </row>
    <row r="544" spans="5:31" ht="11.25" customHeight="1" x14ac:dyDescent="0.2">
      <c r="E544" s="282"/>
      <c r="F544" s="282"/>
      <c r="G544" s="234"/>
      <c r="K544" s="234"/>
      <c r="L544" s="234"/>
      <c r="AB544" s="234"/>
      <c r="AD544" s="234"/>
      <c r="AE544" s="234"/>
    </row>
    <row r="545" spans="5:31" ht="11.25" customHeight="1" x14ac:dyDescent="0.2">
      <c r="E545" s="282"/>
      <c r="F545" s="282"/>
      <c r="G545" s="234"/>
      <c r="K545" s="234"/>
      <c r="L545" s="234"/>
      <c r="AB545" s="234"/>
      <c r="AD545" s="234"/>
      <c r="AE545" s="234"/>
    </row>
    <row r="546" spans="5:31" ht="11.25" customHeight="1" x14ac:dyDescent="0.2">
      <c r="E546" s="282"/>
      <c r="F546" s="282"/>
      <c r="G546" s="234"/>
      <c r="K546" s="234"/>
      <c r="L546" s="234"/>
      <c r="AB546" s="234"/>
      <c r="AD546" s="234"/>
      <c r="AE546" s="234"/>
    </row>
    <row r="547" spans="5:31" ht="11.25" customHeight="1" x14ac:dyDescent="0.2">
      <c r="E547" s="282"/>
      <c r="F547" s="282"/>
      <c r="G547" s="234"/>
      <c r="K547" s="234"/>
      <c r="L547" s="234"/>
      <c r="AB547" s="234"/>
      <c r="AD547" s="234"/>
      <c r="AE547" s="234"/>
    </row>
    <row r="548" spans="5:31" ht="11.25" customHeight="1" x14ac:dyDescent="0.2">
      <c r="E548" s="282"/>
      <c r="F548" s="282"/>
      <c r="G548" s="234"/>
      <c r="K548" s="234"/>
      <c r="L548" s="234"/>
      <c r="AB548" s="234"/>
      <c r="AD548" s="234"/>
      <c r="AE548" s="234"/>
    </row>
    <row r="549" spans="5:31" ht="11.25" customHeight="1" x14ac:dyDescent="0.2">
      <c r="E549" s="282"/>
      <c r="F549" s="282"/>
      <c r="G549" s="234"/>
      <c r="K549" s="234"/>
      <c r="L549" s="234"/>
      <c r="AB549" s="234"/>
      <c r="AD549" s="234"/>
      <c r="AE549" s="234"/>
    </row>
    <row r="550" spans="5:31" ht="11.25" customHeight="1" x14ac:dyDescent="0.2">
      <c r="E550" s="282"/>
      <c r="F550" s="282"/>
      <c r="G550" s="234"/>
      <c r="K550" s="234"/>
      <c r="L550" s="234"/>
      <c r="AB550" s="234"/>
      <c r="AD550" s="234"/>
      <c r="AE550" s="234"/>
    </row>
    <row r="551" spans="5:31" ht="11.25" customHeight="1" x14ac:dyDescent="0.2">
      <c r="E551" s="282"/>
      <c r="F551" s="282"/>
      <c r="G551" s="234"/>
      <c r="K551" s="234"/>
      <c r="L551" s="234"/>
      <c r="AB551" s="234"/>
      <c r="AD551" s="234"/>
      <c r="AE551" s="234"/>
    </row>
    <row r="552" spans="5:31" ht="11.25" customHeight="1" x14ac:dyDescent="0.2">
      <c r="E552" s="282"/>
      <c r="F552" s="282"/>
      <c r="G552" s="234"/>
      <c r="K552" s="234"/>
      <c r="L552" s="234"/>
      <c r="AB552" s="234"/>
      <c r="AD552" s="234"/>
      <c r="AE552" s="234"/>
    </row>
    <row r="553" spans="5:31" ht="11.25" customHeight="1" x14ac:dyDescent="0.2">
      <c r="E553" s="282"/>
      <c r="F553" s="282"/>
      <c r="G553" s="234"/>
      <c r="K553" s="234"/>
      <c r="L553" s="234"/>
      <c r="AB553" s="234"/>
      <c r="AD553" s="234"/>
      <c r="AE553" s="234"/>
    </row>
    <row r="554" spans="5:31" ht="11.25" customHeight="1" x14ac:dyDescent="0.2">
      <c r="E554" s="282"/>
      <c r="F554" s="282"/>
      <c r="G554" s="234"/>
      <c r="K554" s="234"/>
      <c r="L554" s="234"/>
      <c r="AB554" s="234"/>
      <c r="AD554" s="234"/>
      <c r="AE554" s="234"/>
    </row>
    <row r="555" spans="5:31" ht="11.25" customHeight="1" x14ac:dyDescent="0.2">
      <c r="E555" s="282"/>
      <c r="F555" s="282"/>
      <c r="G555" s="234"/>
      <c r="K555" s="234"/>
      <c r="L555" s="234"/>
      <c r="AB555" s="234"/>
      <c r="AD555" s="234"/>
      <c r="AE555" s="234"/>
    </row>
    <row r="556" spans="5:31" ht="11.25" customHeight="1" x14ac:dyDescent="0.2">
      <c r="E556" s="282"/>
      <c r="F556" s="282"/>
      <c r="G556" s="234"/>
      <c r="K556" s="234"/>
      <c r="L556" s="234"/>
      <c r="AB556" s="234"/>
      <c r="AD556" s="234"/>
      <c r="AE556" s="234"/>
    </row>
    <row r="557" spans="5:31" ht="11.25" customHeight="1" x14ac:dyDescent="0.2">
      <c r="E557" s="282"/>
      <c r="F557" s="282"/>
      <c r="G557" s="234"/>
      <c r="K557" s="234"/>
      <c r="L557" s="234"/>
      <c r="AB557" s="234"/>
      <c r="AD557" s="234"/>
      <c r="AE557" s="234"/>
    </row>
    <row r="558" spans="5:31" ht="11.25" customHeight="1" x14ac:dyDescent="0.2">
      <c r="E558" s="282"/>
      <c r="F558" s="282"/>
      <c r="G558" s="234"/>
      <c r="K558" s="234"/>
      <c r="L558" s="234"/>
      <c r="AB558" s="234"/>
      <c r="AD558" s="234"/>
      <c r="AE558" s="234"/>
    </row>
    <row r="559" spans="5:31" ht="11.25" customHeight="1" x14ac:dyDescent="0.2">
      <c r="E559" s="282"/>
      <c r="F559" s="282"/>
      <c r="G559" s="234"/>
      <c r="K559" s="234"/>
      <c r="L559" s="234"/>
      <c r="AB559" s="234"/>
      <c r="AD559" s="234"/>
      <c r="AE559" s="234"/>
    </row>
    <row r="560" spans="5:31" ht="11.25" customHeight="1" x14ac:dyDescent="0.2">
      <c r="E560" s="282"/>
      <c r="F560" s="282"/>
      <c r="G560" s="234"/>
      <c r="K560" s="234"/>
      <c r="L560" s="234"/>
      <c r="AB560" s="234"/>
      <c r="AD560" s="234"/>
      <c r="AE560" s="234"/>
    </row>
    <row r="561" spans="5:31" ht="11.25" customHeight="1" x14ac:dyDescent="0.2">
      <c r="E561" s="282"/>
      <c r="F561" s="282"/>
      <c r="G561" s="234"/>
      <c r="K561" s="234"/>
      <c r="L561" s="234"/>
      <c r="AB561" s="234"/>
      <c r="AD561" s="234"/>
      <c r="AE561" s="234"/>
    </row>
    <row r="562" spans="5:31" ht="11.25" customHeight="1" x14ac:dyDescent="0.2">
      <c r="E562" s="282"/>
      <c r="F562" s="282"/>
      <c r="G562" s="234"/>
      <c r="K562" s="234"/>
      <c r="L562" s="234"/>
      <c r="AB562" s="234"/>
      <c r="AD562" s="234"/>
      <c r="AE562" s="234"/>
    </row>
    <row r="563" spans="5:31" ht="11.25" customHeight="1" x14ac:dyDescent="0.2">
      <c r="E563" s="282"/>
      <c r="F563" s="282"/>
      <c r="G563" s="234"/>
      <c r="K563" s="234"/>
      <c r="L563" s="234"/>
      <c r="AB563" s="234"/>
      <c r="AD563" s="234"/>
      <c r="AE563" s="234"/>
    </row>
    <row r="564" spans="5:31" ht="11.25" customHeight="1" x14ac:dyDescent="0.2">
      <c r="E564" s="282"/>
      <c r="F564" s="282"/>
      <c r="G564" s="234"/>
      <c r="K564" s="234"/>
      <c r="L564" s="234"/>
      <c r="AB564" s="234"/>
      <c r="AD564" s="234"/>
      <c r="AE564" s="234"/>
    </row>
    <row r="565" spans="5:31" ht="11.25" customHeight="1" x14ac:dyDescent="0.2">
      <c r="E565" s="282"/>
      <c r="F565" s="282"/>
      <c r="G565" s="234"/>
      <c r="K565" s="234"/>
      <c r="L565" s="234"/>
      <c r="AB565" s="234"/>
      <c r="AD565" s="234"/>
      <c r="AE565" s="234"/>
    </row>
    <row r="566" spans="5:31" ht="11.25" customHeight="1" x14ac:dyDescent="0.2">
      <c r="E566" s="282"/>
      <c r="F566" s="282"/>
      <c r="G566" s="234"/>
      <c r="K566" s="234"/>
      <c r="L566" s="234"/>
      <c r="AB566" s="234"/>
      <c r="AD566" s="234"/>
      <c r="AE566" s="234"/>
    </row>
    <row r="567" spans="5:31" ht="11.25" customHeight="1" x14ac:dyDescent="0.2">
      <c r="E567" s="282"/>
      <c r="F567" s="282"/>
      <c r="G567" s="234"/>
      <c r="K567" s="234"/>
      <c r="L567" s="234"/>
      <c r="AB567" s="234"/>
      <c r="AD567" s="234"/>
      <c r="AE567" s="234"/>
    </row>
    <row r="568" spans="5:31" ht="11.25" customHeight="1" x14ac:dyDescent="0.2">
      <c r="E568" s="282"/>
      <c r="F568" s="282"/>
      <c r="G568" s="234"/>
      <c r="K568" s="234"/>
      <c r="L568" s="234"/>
      <c r="AB568" s="234"/>
      <c r="AD568" s="234"/>
      <c r="AE568" s="234"/>
    </row>
    <row r="569" spans="5:31" ht="11.25" customHeight="1" x14ac:dyDescent="0.2">
      <c r="E569" s="282"/>
      <c r="F569" s="282"/>
      <c r="G569" s="234"/>
      <c r="K569" s="234"/>
      <c r="L569" s="234"/>
      <c r="AB569" s="234"/>
      <c r="AD569" s="234"/>
      <c r="AE569" s="234"/>
    </row>
    <row r="570" spans="5:31" ht="11.25" customHeight="1" x14ac:dyDescent="0.2">
      <c r="E570" s="282"/>
      <c r="F570" s="282"/>
      <c r="G570" s="234"/>
      <c r="K570" s="234"/>
      <c r="L570" s="234"/>
      <c r="AB570" s="234"/>
      <c r="AD570" s="234"/>
      <c r="AE570" s="234"/>
    </row>
    <row r="571" spans="5:31" ht="11.25" customHeight="1" x14ac:dyDescent="0.2">
      <c r="E571" s="282"/>
      <c r="F571" s="282"/>
      <c r="G571" s="234"/>
      <c r="K571" s="234"/>
      <c r="L571" s="234"/>
      <c r="AB571" s="234"/>
      <c r="AD571" s="234"/>
      <c r="AE571" s="234"/>
    </row>
    <row r="572" spans="5:31" ht="11.25" customHeight="1" x14ac:dyDescent="0.2">
      <c r="E572" s="282"/>
      <c r="F572" s="282"/>
      <c r="G572" s="234"/>
      <c r="K572" s="234"/>
      <c r="L572" s="234"/>
      <c r="AB572" s="234"/>
      <c r="AD572" s="234"/>
      <c r="AE572" s="234"/>
    </row>
    <row r="573" spans="5:31" ht="11.25" customHeight="1" x14ac:dyDescent="0.2">
      <c r="E573" s="282"/>
      <c r="F573" s="282"/>
      <c r="G573" s="234"/>
      <c r="K573" s="234"/>
      <c r="L573" s="234"/>
      <c r="AB573" s="234"/>
      <c r="AD573" s="234"/>
      <c r="AE573" s="234"/>
    </row>
    <row r="574" spans="5:31" ht="11.25" customHeight="1" x14ac:dyDescent="0.2">
      <c r="E574" s="282"/>
      <c r="F574" s="282"/>
      <c r="G574" s="234"/>
      <c r="K574" s="234"/>
      <c r="L574" s="234"/>
      <c r="AB574" s="234"/>
      <c r="AD574" s="234"/>
      <c r="AE574" s="234"/>
    </row>
    <row r="575" spans="5:31" ht="11.25" customHeight="1" x14ac:dyDescent="0.2">
      <c r="E575" s="282"/>
      <c r="F575" s="282"/>
      <c r="G575" s="234"/>
      <c r="K575" s="234"/>
      <c r="L575" s="234"/>
      <c r="AB575" s="234"/>
      <c r="AD575" s="234"/>
      <c r="AE575" s="234"/>
    </row>
    <row r="576" spans="5:31" ht="11.25" customHeight="1" x14ac:dyDescent="0.2">
      <c r="E576" s="282"/>
      <c r="F576" s="282"/>
      <c r="G576" s="234"/>
      <c r="K576" s="234"/>
      <c r="L576" s="234"/>
      <c r="AB576" s="234"/>
      <c r="AD576" s="234"/>
      <c r="AE576" s="234"/>
    </row>
    <row r="577" spans="5:31" ht="11.25" customHeight="1" x14ac:dyDescent="0.2">
      <c r="E577" s="282"/>
      <c r="F577" s="282"/>
      <c r="G577" s="234"/>
      <c r="K577" s="234"/>
      <c r="L577" s="234"/>
      <c r="AB577" s="234"/>
      <c r="AD577" s="234"/>
      <c r="AE577" s="234"/>
    </row>
    <row r="578" spans="5:31" ht="11.25" customHeight="1" x14ac:dyDescent="0.2">
      <c r="E578" s="282"/>
      <c r="F578" s="282"/>
      <c r="G578" s="234"/>
      <c r="K578" s="234"/>
      <c r="L578" s="234"/>
      <c r="AB578" s="234"/>
      <c r="AD578" s="234"/>
      <c r="AE578" s="234"/>
    </row>
    <row r="579" spans="5:31" ht="11.25" customHeight="1" x14ac:dyDescent="0.2">
      <c r="AB579" s="234"/>
      <c r="AD579" s="234"/>
      <c r="AE579" s="234"/>
    </row>
    <row r="580" spans="5:31" ht="11.25" customHeight="1" x14ac:dyDescent="0.2">
      <c r="AB580" s="234"/>
      <c r="AD580" s="234"/>
      <c r="AE580" s="234"/>
    </row>
    <row r="581" spans="5:31" ht="11.25" customHeight="1" x14ac:dyDescent="0.2">
      <c r="AB581" s="234"/>
      <c r="AD581" s="234"/>
      <c r="AE581" s="234"/>
    </row>
    <row r="582" spans="5:31" ht="11.25" customHeight="1" x14ac:dyDescent="0.2">
      <c r="AB582" s="234"/>
      <c r="AD582" s="234"/>
      <c r="AE582" s="234"/>
    </row>
    <row r="583" spans="5:31" x14ac:dyDescent="0.2">
      <c r="AB583" s="234"/>
      <c r="AD583" s="234"/>
      <c r="AE583" s="234"/>
    </row>
    <row r="584" spans="5:31" x14ac:dyDescent="0.2">
      <c r="AB584" s="234"/>
      <c r="AD584" s="234"/>
      <c r="AE584" s="234"/>
    </row>
    <row r="585" spans="5:31" x14ac:dyDescent="0.2">
      <c r="AB585" s="234"/>
      <c r="AD585" s="234"/>
      <c r="AE585" s="234"/>
    </row>
    <row r="586" spans="5:31" x14ac:dyDescent="0.2">
      <c r="AB586" s="234"/>
      <c r="AD586" s="234"/>
      <c r="AE586" s="234"/>
    </row>
    <row r="587" spans="5:31" x14ac:dyDescent="0.2">
      <c r="AB587" s="234"/>
      <c r="AD587" s="234"/>
      <c r="AE587" s="234"/>
    </row>
    <row r="588" spans="5:31" x14ac:dyDescent="0.2">
      <c r="AB588" s="234"/>
      <c r="AD588" s="234"/>
      <c r="AE588" s="234"/>
    </row>
    <row r="589" spans="5:31" x14ac:dyDescent="0.2">
      <c r="AB589" s="234"/>
      <c r="AD589" s="234"/>
      <c r="AE589" s="234"/>
    </row>
    <row r="590" spans="5:31" x14ac:dyDescent="0.2">
      <c r="AB590" s="234"/>
      <c r="AD590" s="234"/>
      <c r="AE590" s="234"/>
    </row>
    <row r="591" spans="5:31" x14ac:dyDescent="0.2">
      <c r="AB591" s="234"/>
      <c r="AD591" s="234"/>
      <c r="AE591" s="234"/>
    </row>
    <row r="592" spans="5:31" x14ac:dyDescent="0.2">
      <c r="AB592" s="234"/>
      <c r="AD592" s="234"/>
      <c r="AE592" s="234"/>
    </row>
    <row r="593" spans="28:31" x14ac:dyDescent="0.2">
      <c r="AB593" s="234"/>
      <c r="AD593" s="234"/>
      <c r="AE593" s="234"/>
    </row>
    <row r="594" spans="28:31" x14ac:dyDescent="0.2">
      <c r="AB594" s="234"/>
      <c r="AD594" s="234"/>
      <c r="AE594" s="234"/>
    </row>
    <row r="595" spans="28:31" x14ac:dyDescent="0.2">
      <c r="AB595" s="234"/>
      <c r="AD595" s="234"/>
      <c r="AE595" s="234"/>
    </row>
    <row r="596" spans="28:31" x14ac:dyDescent="0.2">
      <c r="AB596" s="234"/>
      <c r="AD596" s="234"/>
      <c r="AE596" s="234"/>
    </row>
    <row r="597" spans="28:31" x14ac:dyDescent="0.2">
      <c r="AB597" s="234"/>
      <c r="AD597" s="234"/>
      <c r="AE597" s="234"/>
    </row>
    <row r="598" spans="28:31" x14ac:dyDescent="0.2">
      <c r="AB598" s="234"/>
      <c r="AD598" s="234"/>
      <c r="AE598" s="234"/>
    </row>
    <row r="599" spans="28:31" x14ac:dyDescent="0.2">
      <c r="AB599" s="234"/>
      <c r="AD599" s="234"/>
      <c r="AE599" s="234"/>
    </row>
    <row r="600" spans="28:31" x14ac:dyDescent="0.2">
      <c r="AB600" s="234"/>
      <c r="AD600" s="234"/>
      <c r="AE600" s="234"/>
    </row>
    <row r="601" spans="28:31" x14ac:dyDescent="0.2">
      <c r="AB601" s="234"/>
      <c r="AD601" s="234"/>
      <c r="AE601" s="234"/>
    </row>
    <row r="602" spans="28:31" x14ac:dyDescent="0.2">
      <c r="AB602" s="234"/>
      <c r="AD602" s="234"/>
      <c r="AE602" s="234"/>
    </row>
    <row r="603" spans="28:31" x14ac:dyDescent="0.2">
      <c r="AB603" s="234"/>
      <c r="AD603" s="234"/>
      <c r="AE603" s="234"/>
    </row>
    <row r="604" spans="28:31" x14ac:dyDescent="0.2">
      <c r="AB604" s="234"/>
      <c r="AD604" s="234"/>
      <c r="AE604" s="234"/>
    </row>
    <row r="605" spans="28:31" x14ac:dyDescent="0.2">
      <c r="AB605" s="234"/>
      <c r="AD605" s="234"/>
      <c r="AE605" s="234"/>
    </row>
    <row r="606" spans="28:31" x14ac:dyDescent="0.2">
      <c r="AB606" s="234"/>
      <c r="AD606" s="234"/>
      <c r="AE606" s="234"/>
    </row>
    <row r="607" spans="28:31" x14ac:dyDescent="0.2">
      <c r="AB607" s="234"/>
      <c r="AD607" s="234"/>
      <c r="AE607" s="234"/>
    </row>
    <row r="608" spans="28:31" x14ac:dyDescent="0.2">
      <c r="AB608" s="234"/>
      <c r="AD608" s="234"/>
      <c r="AE608" s="234"/>
    </row>
    <row r="609" spans="28:31" x14ac:dyDescent="0.2">
      <c r="AB609" s="234"/>
      <c r="AD609" s="234"/>
      <c r="AE609" s="234"/>
    </row>
    <row r="610" spans="28:31" x14ac:dyDescent="0.2">
      <c r="AB610" s="234"/>
      <c r="AD610" s="234"/>
      <c r="AE610" s="234"/>
    </row>
    <row r="611" spans="28:31" x14ac:dyDescent="0.2">
      <c r="AB611" s="234"/>
      <c r="AD611" s="234"/>
      <c r="AE611" s="234"/>
    </row>
    <row r="612" spans="28:31" x14ac:dyDescent="0.2">
      <c r="AB612" s="234"/>
      <c r="AD612" s="234"/>
      <c r="AE612" s="234"/>
    </row>
    <row r="613" spans="28:31" x14ac:dyDescent="0.2">
      <c r="AB613" s="234"/>
      <c r="AD613" s="234"/>
      <c r="AE613" s="234"/>
    </row>
    <row r="614" spans="28:31" x14ac:dyDescent="0.2">
      <c r="AB614" s="234"/>
      <c r="AD614" s="234"/>
      <c r="AE614" s="234"/>
    </row>
    <row r="615" spans="28:31" x14ac:dyDescent="0.2">
      <c r="AB615" s="234"/>
      <c r="AD615" s="234"/>
      <c r="AE615" s="234"/>
    </row>
    <row r="616" spans="28:31" x14ac:dyDescent="0.2">
      <c r="AB616" s="234"/>
      <c r="AD616" s="234"/>
      <c r="AE616" s="234"/>
    </row>
    <row r="617" spans="28:31" x14ac:dyDescent="0.2">
      <c r="AB617" s="234"/>
      <c r="AD617" s="234"/>
      <c r="AE617" s="234"/>
    </row>
    <row r="618" spans="28:31" x14ac:dyDescent="0.2">
      <c r="AB618" s="234"/>
      <c r="AD618" s="234"/>
      <c r="AE618" s="234"/>
    </row>
    <row r="619" spans="28:31" x14ac:dyDescent="0.2">
      <c r="AB619" s="234"/>
      <c r="AD619" s="234"/>
      <c r="AE619" s="234"/>
    </row>
    <row r="620" spans="28:31" x14ac:dyDescent="0.2">
      <c r="AB620" s="234"/>
      <c r="AD620" s="234"/>
      <c r="AE620" s="234"/>
    </row>
    <row r="621" spans="28:31" x14ac:dyDescent="0.2">
      <c r="AB621" s="234"/>
      <c r="AD621" s="234"/>
      <c r="AE621" s="234"/>
    </row>
    <row r="622" spans="28:31" x14ac:dyDescent="0.2">
      <c r="AB622" s="234"/>
      <c r="AD622" s="234"/>
      <c r="AE622" s="234"/>
    </row>
    <row r="623" spans="28:31" x14ac:dyDescent="0.2">
      <c r="AB623" s="234"/>
      <c r="AD623" s="234"/>
      <c r="AE623" s="234"/>
    </row>
    <row r="624" spans="28:31" x14ac:dyDescent="0.2">
      <c r="AB624" s="234"/>
      <c r="AD624" s="234"/>
      <c r="AE624" s="234"/>
    </row>
    <row r="625" spans="28:31" x14ac:dyDescent="0.2">
      <c r="AB625" s="234"/>
      <c r="AD625" s="234"/>
      <c r="AE625" s="234"/>
    </row>
    <row r="626" spans="28:31" x14ac:dyDescent="0.2">
      <c r="AB626" s="234"/>
      <c r="AD626" s="234"/>
      <c r="AE626" s="234"/>
    </row>
    <row r="627" spans="28:31" x14ac:dyDescent="0.2">
      <c r="AB627" s="234"/>
      <c r="AD627" s="234"/>
      <c r="AE627" s="234"/>
    </row>
    <row r="628" spans="28:31" x14ac:dyDescent="0.2">
      <c r="AB628" s="234"/>
      <c r="AD628" s="234"/>
      <c r="AE628" s="234"/>
    </row>
    <row r="629" spans="28:31" x14ac:dyDescent="0.2">
      <c r="AB629" s="234"/>
      <c r="AD629" s="234"/>
      <c r="AE629" s="234"/>
    </row>
    <row r="630" spans="28:31" x14ac:dyDescent="0.2">
      <c r="AB630" s="234"/>
      <c r="AD630" s="234"/>
      <c r="AE630" s="234"/>
    </row>
    <row r="631" spans="28:31" x14ac:dyDescent="0.2">
      <c r="AB631" s="234"/>
      <c r="AD631" s="234"/>
      <c r="AE631" s="234"/>
    </row>
    <row r="632" spans="28:31" x14ac:dyDescent="0.2">
      <c r="AB632" s="234"/>
      <c r="AD632" s="234"/>
      <c r="AE632" s="234"/>
    </row>
    <row r="633" spans="28:31" x14ac:dyDescent="0.2">
      <c r="AB633" s="234"/>
      <c r="AD633" s="234"/>
      <c r="AE633" s="234"/>
    </row>
    <row r="634" spans="28:31" x14ac:dyDescent="0.2">
      <c r="AB634" s="234"/>
      <c r="AD634" s="234"/>
      <c r="AE634" s="234"/>
    </row>
    <row r="635" spans="28:31" x14ac:dyDescent="0.2">
      <c r="AB635" s="234"/>
      <c r="AD635" s="234"/>
      <c r="AE635" s="234"/>
    </row>
    <row r="636" spans="28:31" x14ac:dyDescent="0.2">
      <c r="AB636" s="234"/>
      <c r="AD636" s="234"/>
      <c r="AE636" s="234"/>
    </row>
    <row r="637" spans="28:31" x14ac:dyDescent="0.2">
      <c r="AB637" s="234"/>
      <c r="AD637" s="234"/>
      <c r="AE637" s="234"/>
    </row>
    <row r="638" spans="28:31" x14ac:dyDescent="0.2">
      <c r="AB638" s="234"/>
      <c r="AD638" s="234"/>
      <c r="AE638" s="234"/>
    </row>
    <row r="639" spans="28:31" x14ac:dyDescent="0.2">
      <c r="AB639" s="234"/>
      <c r="AD639" s="234"/>
      <c r="AE639" s="234"/>
    </row>
    <row r="640" spans="28:31" x14ac:dyDescent="0.2">
      <c r="AB640" s="234"/>
      <c r="AD640" s="234"/>
      <c r="AE640" s="234"/>
    </row>
    <row r="641" spans="28:31" x14ac:dyDescent="0.2">
      <c r="AB641" s="234"/>
      <c r="AD641" s="234"/>
      <c r="AE641" s="234"/>
    </row>
    <row r="642" spans="28:31" x14ac:dyDescent="0.2">
      <c r="AB642" s="234"/>
      <c r="AD642" s="234"/>
      <c r="AE642" s="234"/>
    </row>
    <row r="643" spans="28:31" x14ac:dyDescent="0.2">
      <c r="AB643" s="234"/>
      <c r="AD643" s="234"/>
      <c r="AE643" s="234"/>
    </row>
    <row r="644" spans="28:31" x14ac:dyDescent="0.2">
      <c r="AB644" s="234"/>
      <c r="AD644" s="234"/>
      <c r="AE644" s="234"/>
    </row>
    <row r="645" spans="28:31" x14ac:dyDescent="0.2">
      <c r="AB645" s="234"/>
      <c r="AD645" s="234"/>
      <c r="AE645" s="234"/>
    </row>
    <row r="646" spans="28:31" x14ac:dyDescent="0.2">
      <c r="AB646" s="234"/>
      <c r="AD646" s="234"/>
      <c r="AE646" s="234"/>
    </row>
    <row r="647" spans="28:31" x14ac:dyDescent="0.2">
      <c r="AB647" s="234"/>
      <c r="AD647" s="234"/>
      <c r="AE647" s="234"/>
    </row>
    <row r="648" spans="28:31" x14ac:dyDescent="0.2">
      <c r="AB648" s="234"/>
      <c r="AD648" s="234"/>
      <c r="AE648" s="234"/>
    </row>
    <row r="649" spans="28:31" x14ac:dyDescent="0.2">
      <c r="AB649" s="234"/>
      <c r="AD649" s="234"/>
      <c r="AE649" s="234"/>
    </row>
    <row r="650" spans="28:31" x14ac:dyDescent="0.2">
      <c r="AB650" s="234"/>
      <c r="AD650" s="234"/>
      <c r="AE650" s="234"/>
    </row>
    <row r="651" spans="28:31" x14ac:dyDescent="0.2">
      <c r="AB651" s="234"/>
      <c r="AD651" s="234"/>
      <c r="AE651" s="234"/>
    </row>
    <row r="652" spans="28:31" x14ac:dyDescent="0.2">
      <c r="AB652" s="234"/>
      <c r="AD652" s="234"/>
      <c r="AE652" s="234"/>
    </row>
    <row r="653" spans="28:31" x14ac:dyDescent="0.2">
      <c r="AB653" s="234"/>
      <c r="AD653" s="234"/>
      <c r="AE653" s="234"/>
    </row>
    <row r="654" spans="28:31" x14ac:dyDescent="0.2">
      <c r="AB654" s="234"/>
      <c r="AD654" s="234"/>
      <c r="AE654" s="234"/>
    </row>
    <row r="655" spans="28:31" x14ac:dyDescent="0.2">
      <c r="AB655" s="234"/>
      <c r="AD655" s="234"/>
      <c r="AE655" s="234"/>
    </row>
    <row r="656" spans="28:31" x14ac:dyDescent="0.2">
      <c r="AB656" s="234"/>
      <c r="AD656" s="234"/>
      <c r="AE656" s="234"/>
    </row>
    <row r="657" spans="28:31" x14ac:dyDescent="0.2">
      <c r="AB657" s="234"/>
      <c r="AD657" s="234"/>
      <c r="AE657" s="234"/>
    </row>
    <row r="658" spans="28:31" x14ac:dyDescent="0.2">
      <c r="AB658" s="234"/>
      <c r="AD658" s="234"/>
      <c r="AE658" s="234"/>
    </row>
    <row r="659" spans="28:31" x14ac:dyDescent="0.2">
      <c r="AB659" s="234"/>
      <c r="AD659" s="234"/>
      <c r="AE659" s="234"/>
    </row>
    <row r="660" spans="28:31" x14ac:dyDescent="0.2">
      <c r="AB660" s="234"/>
      <c r="AD660" s="234"/>
      <c r="AE660" s="234"/>
    </row>
    <row r="661" spans="28:31" x14ac:dyDescent="0.2">
      <c r="AB661" s="234"/>
      <c r="AD661" s="234"/>
      <c r="AE661" s="234"/>
    </row>
    <row r="662" spans="28:31" x14ac:dyDescent="0.2">
      <c r="AB662" s="234"/>
      <c r="AD662" s="234"/>
      <c r="AE662" s="234"/>
    </row>
    <row r="663" spans="28:31" x14ac:dyDescent="0.2">
      <c r="AB663" s="234"/>
      <c r="AD663" s="234"/>
      <c r="AE663" s="234"/>
    </row>
    <row r="664" spans="28:31" x14ac:dyDescent="0.2">
      <c r="AB664" s="234"/>
      <c r="AD664" s="234"/>
      <c r="AE664" s="234"/>
    </row>
    <row r="665" spans="28:31" x14ac:dyDescent="0.2">
      <c r="AB665" s="234"/>
      <c r="AD665" s="234"/>
      <c r="AE665" s="234"/>
    </row>
    <row r="666" spans="28:31" x14ac:dyDescent="0.2">
      <c r="AB666" s="234"/>
      <c r="AD666" s="234"/>
      <c r="AE666" s="234"/>
    </row>
    <row r="667" spans="28:31" x14ac:dyDescent="0.2">
      <c r="AB667" s="234"/>
      <c r="AD667" s="234"/>
      <c r="AE667" s="234"/>
    </row>
    <row r="668" spans="28:31" x14ac:dyDescent="0.2">
      <c r="AB668" s="234"/>
      <c r="AD668" s="234"/>
      <c r="AE668" s="234"/>
    </row>
    <row r="669" spans="28:31" x14ac:dyDescent="0.2">
      <c r="AB669" s="234"/>
      <c r="AD669" s="234"/>
      <c r="AE669" s="234"/>
    </row>
    <row r="670" spans="28:31" x14ac:dyDescent="0.2">
      <c r="AB670" s="234"/>
      <c r="AD670" s="234"/>
      <c r="AE670" s="234"/>
    </row>
    <row r="671" spans="28:31" x14ac:dyDescent="0.2">
      <c r="AB671" s="234"/>
      <c r="AD671" s="234"/>
      <c r="AE671" s="234"/>
    </row>
    <row r="672" spans="28:31" x14ac:dyDescent="0.2">
      <c r="AB672" s="234"/>
      <c r="AD672" s="234"/>
      <c r="AE672" s="234"/>
    </row>
    <row r="673" spans="28:31" x14ac:dyDescent="0.2">
      <c r="AB673" s="234"/>
      <c r="AD673" s="234"/>
      <c r="AE673" s="234"/>
    </row>
    <row r="674" spans="28:31" x14ac:dyDescent="0.2">
      <c r="AB674" s="234"/>
      <c r="AD674" s="234"/>
      <c r="AE674" s="234"/>
    </row>
    <row r="675" spans="28:31" x14ac:dyDescent="0.2">
      <c r="AB675" s="234"/>
      <c r="AD675" s="234"/>
      <c r="AE675" s="234"/>
    </row>
    <row r="676" spans="28:31" x14ac:dyDescent="0.2">
      <c r="AB676" s="234"/>
      <c r="AD676" s="234"/>
      <c r="AE676" s="234"/>
    </row>
    <row r="677" spans="28:31" x14ac:dyDescent="0.2">
      <c r="AB677" s="234"/>
      <c r="AD677" s="234"/>
      <c r="AE677" s="234"/>
    </row>
    <row r="678" spans="28:31" x14ac:dyDescent="0.2">
      <c r="AB678" s="234"/>
      <c r="AD678" s="234"/>
      <c r="AE678" s="234"/>
    </row>
    <row r="679" spans="28:31" x14ac:dyDescent="0.2">
      <c r="AB679" s="234"/>
      <c r="AD679" s="234"/>
      <c r="AE679" s="234"/>
    </row>
    <row r="680" spans="28:31" x14ac:dyDescent="0.2">
      <c r="AB680" s="234"/>
      <c r="AD680" s="234"/>
      <c r="AE680" s="234"/>
    </row>
    <row r="681" spans="28:31" x14ac:dyDescent="0.2">
      <c r="AB681" s="234"/>
      <c r="AD681" s="234"/>
      <c r="AE681" s="234"/>
    </row>
    <row r="682" spans="28:31" x14ac:dyDescent="0.2">
      <c r="AB682" s="234"/>
      <c r="AD682" s="234"/>
      <c r="AE682" s="234"/>
    </row>
    <row r="683" spans="28:31" x14ac:dyDescent="0.2">
      <c r="AB683" s="234"/>
      <c r="AD683" s="234"/>
      <c r="AE683" s="234"/>
    </row>
    <row r="684" spans="28:31" x14ac:dyDescent="0.2">
      <c r="AB684" s="234"/>
      <c r="AD684" s="234"/>
      <c r="AE684" s="234"/>
    </row>
    <row r="685" spans="28:31" x14ac:dyDescent="0.2">
      <c r="AB685" s="234"/>
      <c r="AD685" s="234"/>
      <c r="AE685" s="234"/>
    </row>
    <row r="686" spans="28:31" x14ac:dyDescent="0.2">
      <c r="AB686" s="234"/>
      <c r="AD686" s="234"/>
      <c r="AE686" s="234"/>
    </row>
    <row r="687" spans="28:31" x14ac:dyDescent="0.2">
      <c r="AB687" s="234"/>
      <c r="AD687" s="234"/>
      <c r="AE687" s="234"/>
    </row>
    <row r="688" spans="28:31" x14ac:dyDescent="0.2">
      <c r="AB688" s="234"/>
      <c r="AD688" s="234"/>
      <c r="AE688" s="234"/>
    </row>
    <row r="689" spans="28:31" x14ac:dyDescent="0.2">
      <c r="AB689" s="234"/>
      <c r="AD689" s="234"/>
      <c r="AE689" s="234"/>
    </row>
    <row r="690" spans="28:31" x14ac:dyDescent="0.2">
      <c r="AB690" s="234"/>
      <c r="AD690" s="234"/>
      <c r="AE690" s="234"/>
    </row>
    <row r="691" spans="28:31" x14ac:dyDescent="0.2">
      <c r="AB691" s="234"/>
      <c r="AD691" s="234"/>
      <c r="AE691" s="234"/>
    </row>
    <row r="692" spans="28:31" x14ac:dyDescent="0.2">
      <c r="AB692" s="234"/>
      <c r="AD692" s="234"/>
      <c r="AE692" s="234"/>
    </row>
    <row r="693" spans="28:31" x14ac:dyDescent="0.2">
      <c r="AB693" s="234"/>
      <c r="AD693" s="234"/>
      <c r="AE693" s="234"/>
    </row>
    <row r="694" spans="28:31" x14ac:dyDescent="0.2">
      <c r="AB694" s="234"/>
      <c r="AD694" s="234"/>
      <c r="AE694" s="234"/>
    </row>
    <row r="695" spans="28:31" x14ac:dyDescent="0.2">
      <c r="AB695" s="234"/>
      <c r="AD695" s="234"/>
      <c r="AE695" s="234"/>
    </row>
    <row r="696" spans="28:31" x14ac:dyDescent="0.2">
      <c r="AB696" s="234"/>
      <c r="AD696" s="234"/>
      <c r="AE696" s="234"/>
    </row>
    <row r="697" spans="28:31" x14ac:dyDescent="0.2">
      <c r="AB697" s="234"/>
      <c r="AD697" s="234"/>
      <c r="AE697" s="234"/>
    </row>
    <row r="698" spans="28:31" x14ac:dyDescent="0.2">
      <c r="AB698" s="234"/>
      <c r="AD698" s="234"/>
      <c r="AE698" s="234"/>
    </row>
    <row r="699" spans="28:31" x14ac:dyDescent="0.2">
      <c r="AB699" s="234"/>
      <c r="AD699" s="234"/>
      <c r="AE699" s="234"/>
    </row>
    <row r="700" spans="28:31" x14ac:dyDescent="0.2">
      <c r="AB700" s="234"/>
      <c r="AD700" s="234"/>
      <c r="AE700" s="234"/>
    </row>
    <row r="701" spans="28:31" x14ac:dyDescent="0.2">
      <c r="AB701" s="234"/>
      <c r="AD701" s="234"/>
      <c r="AE701" s="234"/>
    </row>
    <row r="702" spans="28:31" x14ac:dyDescent="0.2">
      <c r="AB702" s="234"/>
      <c r="AD702" s="234"/>
      <c r="AE702" s="234"/>
    </row>
    <row r="703" spans="28:31" x14ac:dyDescent="0.2">
      <c r="AB703" s="234"/>
      <c r="AD703" s="234"/>
      <c r="AE703" s="234"/>
    </row>
    <row r="704" spans="28:31" x14ac:dyDescent="0.2">
      <c r="AB704" s="234"/>
      <c r="AD704" s="234"/>
      <c r="AE704" s="234"/>
    </row>
    <row r="705" spans="28:31" x14ac:dyDescent="0.2">
      <c r="AB705" s="234"/>
      <c r="AD705" s="234"/>
      <c r="AE705" s="234"/>
    </row>
    <row r="706" spans="28:31" x14ac:dyDescent="0.2">
      <c r="AB706" s="234"/>
      <c r="AD706" s="234"/>
      <c r="AE706" s="234"/>
    </row>
    <row r="707" spans="28:31" x14ac:dyDescent="0.2">
      <c r="AB707" s="234"/>
      <c r="AD707" s="234"/>
      <c r="AE707" s="234"/>
    </row>
    <row r="708" spans="28:31" x14ac:dyDescent="0.2">
      <c r="AB708" s="234"/>
      <c r="AD708" s="234"/>
      <c r="AE708" s="234"/>
    </row>
    <row r="709" spans="28:31" x14ac:dyDescent="0.2">
      <c r="AB709" s="234"/>
      <c r="AD709" s="234"/>
      <c r="AE709" s="234"/>
    </row>
    <row r="710" spans="28:31" x14ac:dyDescent="0.2">
      <c r="AB710" s="234"/>
      <c r="AD710" s="234"/>
      <c r="AE710" s="234"/>
    </row>
    <row r="711" spans="28:31" x14ac:dyDescent="0.2">
      <c r="AB711" s="234"/>
      <c r="AD711" s="234"/>
      <c r="AE711" s="234"/>
    </row>
    <row r="712" spans="28:31" x14ac:dyDescent="0.2">
      <c r="AB712" s="234"/>
      <c r="AD712" s="234"/>
      <c r="AE712" s="234"/>
    </row>
    <row r="713" spans="28:31" x14ac:dyDescent="0.2">
      <c r="AB713" s="234"/>
      <c r="AD713" s="234"/>
      <c r="AE713" s="234"/>
    </row>
    <row r="714" spans="28:31" x14ac:dyDescent="0.2">
      <c r="AB714" s="234"/>
      <c r="AD714" s="234"/>
      <c r="AE714" s="234"/>
    </row>
    <row r="715" spans="28:31" x14ac:dyDescent="0.2">
      <c r="AB715" s="234"/>
      <c r="AD715" s="234"/>
      <c r="AE715" s="234"/>
    </row>
    <row r="716" spans="28:31" x14ac:dyDescent="0.2">
      <c r="AB716" s="234"/>
      <c r="AD716" s="234"/>
      <c r="AE716" s="234"/>
    </row>
    <row r="717" spans="28:31" x14ac:dyDescent="0.2">
      <c r="AB717" s="234"/>
      <c r="AD717" s="234"/>
      <c r="AE717" s="234"/>
    </row>
    <row r="718" spans="28:31" x14ac:dyDescent="0.2">
      <c r="AB718" s="234"/>
      <c r="AD718" s="234"/>
      <c r="AE718" s="234"/>
    </row>
    <row r="719" spans="28:31" x14ac:dyDescent="0.2">
      <c r="AB719" s="234"/>
      <c r="AD719" s="234"/>
      <c r="AE719" s="234"/>
    </row>
    <row r="720" spans="28:31" x14ac:dyDescent="0.2">
      <c r="AB720" s="234"/>
      <c r="AD720" s="234"/>
      <c r="AE720" s="234"/>
    </row>
    <row r="721" spans="28:31" x14ac:dyDescent="0.2">
      <c r="AB721" s="234"/>
      <c r="AD721" s="234"/>
      <c r="AE721" s="234"/>
    </row>
    <row r="722" spans="28:31" x14ac:dyDescent="0.2">
      <c r="AB722" s="234"/>
      <c r="AD722" s="234"/>
      <c r="AE722" s="234"/>
    </row>
    <row r="723" spans="28:31" x14ac:dyDescent="0.2">
      <c r="AB723" s="234"/>
      <c r="AD723" s="234"/>
      <c r="AE723" s="234"/>
    </row>
    <row r="724" spans="28:31" x14ac:dyDescent="0.2">
      <c r="AB724" s="234"/>
      <c r="AD724" s="234"/>
      <c r="AE724" s="234"/>
    </row>
    <row r="725" spans="28:31" x14ac:dyDescent="0.2">
      <c r="AB725" s="234"/>
      <c r="AD725" s="234"/>
      <c r="AE725" s="234"/>
    </row>
    <row r="726" spans="28:31" x14ac:dyDescent="0.2">
      <c r="AB726" s="234"/>
      <c r="AD726" s="234"/>
      <c r="AE726" s="234"/>
    </row>
    <row r="727" spans="28:31" x14ac:dyDescent="0.2">
      <c r="AB727" s="234"/>
      <c r="AD727" s="234"/>
      <c r="AE727" s="234"/>
    </row>
    <row r="728" spans="28:31" x14ac:dyDescent="0.2">
      <c r="AB728" s="234"/>
      <c r="AD728" s="234"/>
      <c r="AE728" s="234"/>
    </row>
    <row r="729" spans="28:31" x14ac:dyDescent="0.2">
      <c r="AB729" s="234"/>
      <c r="AD729" s="234"/>
      <c r="AE729" s="234"/>
    </row>
    <row r="730" spans="28:31" x14ac:dyDescent="0.2">
      <c r="AB730" s="234"/>
      <c r="AD730" s="234"/>
      <c r="AE730" s="234"/>
    </row>
    <row r="731" spans="28:31" x14ac:dyDescent="0.2">
      <c r="AB731" s="234"/>
      <c r="AD731" s="234"/>
      <c r="AE731" s="234"/>
    </row>
    <row r="732" spans="28:31" x14ac:dyDescent="0.2">
      <c r="AB732" s="234"/>
      <c r="AD732" s="234"/>
      <c r="AE732" s="234"/>
    </row>
    <row r="733" spans="28:31" x14ac:dyDescent="0.2">
      <c r="AB733" s="234"/>
      <c r="AD733" s="234"/>
      <c r="AE733" s="234"/>
    </row>
    <row r="734" spans="28:31" x14ac:dyDescent="0.2">
      <c r="AB734" s="234"/>
      <c r="AD734" s="234"/>
      <c r="AE734" s="234"/>
    </row>
    <row r="735" spans="28:31" x14ac:dyDescent="0.2">
      <c r="AB735" s="234"/>
      <c r="AD735" s="234"/>
      <c r="AE735" s="234"/>
    </row>
    <row r="736" spans="28:31" x14ac:dyDescent="0.2">
      <c r="AB736" s="234"/>
      <c r="AD736" s="234"/>
      <c r="AE736" s="234"/>
    </row>
    <row r="737" spans="28:31" x14ac:dyDescent="0.2">
      <c r="AB737" s="234"/>
      <c r="AD737" s="234"/>
      <c r="AE737" s="234"/>
    </row>
    <row r="738" spans="28:31" x14ac:dyDescent="0.2">
      <c r="AB738" s="234"/>
      <c r="AD738" s="234"/>
      <c r="AE738" s="234"/>
    </row>
    <row r="739" spans="28:31" x14ac:dyDescent="0.2">
      <c r="AB739" s="234"/>
      <c r="AD739" s="234"/>
      <c r="AE739" s="234"/>
    </row>
    <row r="740" spans="28:31" x14ac:dyDescent="0.2">
      <c r="AB740" s="234"/>
      <c r="AD740" s="234"/>
      <c r="AE740" s="234"/>
    </row>
    <row r="741" spans="28:31" x14ac:dyDescent="0.2">
      <c r="AB741" s="234"/>
      <c r="AD741" s="234"/>
      <c r="AE741" s="234"/>
    </row>
    <row r="742" spans="28:31" x14ac:dyDescent="0.2">
      <c r="AB742" s="234"/>
      <c r="AD742" s="234"/>
      <c r="AE742" s="234"/>
    </row>
    <row r="743" spans="28:31" x14ac:dyDescent="0.2">
      <c r="AB743" s="234"/>
      <c r="AD743" s="234"/>
      <c r="AE743" s="234"/>
    </row>
    <row r="744" spans="28:31" x14ac:dyDescent="0.2">
      <c r="AB744" s="234"/>
      <c r="AD744" s="234"/>
      <c r="AE744" s="234"/>
    </row>
    <row r="745" spans="28:31" x14ac:dyDescent="0.2">
      <c r="AB745" s="234"/>
      <c r="AD745" s="234"/>
      <c r="AE745" s="234"/>
    </row>
    <row r="746" spans="28:31" x14ac:dyDescent="0.2">
      <c r="AB746" s="234"/>
      <c r="AD746" s="234"/>
      <c r="AE746" s="234"/>
    </row>
    <row r="747" spans="28:31" x14ac:dyDescent="0.2">
      <c r="AB747" s="234"/>
      <c r="AD747" s="234"/>
      <c r="AE747" s="234"/>
    </row>
    <row r="748" spans="28:31" x14ac:dyDescent="0.2">
      <c r="AB748" s="234"/>
      <c r="AD748" s="234"/>
      <c r="AE748" s="234"/>
    </row>
    <row r="749" spans="28:31" x14ac:dyDescent="0.2">
      <c r="AB749" s="234"/>
      <c r="AD749" s="234"/>
      <c r="AE749" s="234"/>
    </row>
    <row r="750" spans="28:31" x14ac:dyDescent="0.2">
      <c r="AB750" s="234"/>
      <c r="AD750" s="234"/>
      <c r="AE750" s="234"/>
    </row>
    <row r="751" spans="28:31" x14ac:dyDescent="0.2">
      <c r="AB751" s="234"/>
      <c r="AD751" s="234"/>
      <c r="AE751" s="234"/>
    </row>
    <row r="752" spans="28:31" x14ac:dyDescent="0.2">
      <c r="AB752" s="234"/>
      <c r="AD752" s="234"/>
      <c r="AE752" s="234"/>
    </row>
    <row r="753" spans="28:31" x14ac:dyDescent="0.2">
      <c r="AB753" s="234"/>
      <c r="AD753" s="234"/>
      <c r="AE753" s="234"/>
    </row>
    <row r="754" spans="28:31" x14ac:dyDescent="0.2">
      <c r="AB754" s="234"/>
      <c r="AD754" s="234"/>
      <c r="AE754" s="234"/>
    </row>
    <row r="755" spans="28:31" x14ac:dyDescent="0.2">
      <c r="AB755" s="234"/>
      <c r="AD755" s="234"/>
      <c r="AE755" s="234"/>
    </row>
    <row r="756" spans="28:31" x14ac:dyDescent="0.2">
      <c r="AB756" s="234"/>
      <c r="AD756" s="234"/>
      <c r="AE756" s="234"/>
    </row>
    <row r="757" spans="28:31" x14ac:dyDescent="0.2">
      <c r="AB757" s="234"/>
      <c r="AD757" s="234"/>
      <c r="AE757" s="234"/>
    </row>
    <row r="758" spans="28:31" x14ac:dyDescent="0.2">
      <c r="AB758" s="234"/>
      <c r="AD758" s="234"/>
      <c r="AE758" s="234"/>
    </row>
    <row r="759" spans="28:31" x14ac:dyDescent="0.2">
      <c r="AB759" s="234"/>
      <c r="AD759" s="234"/>
      <c r="AE759" s="234"/>
    </row>
    <row r="760" spans="28:31" x14ac:dyDescent="0.2">
      <c r="AB760" s="234"/>
      <c r="AD760" s="234"/>
      <c r="AE760" s="234"/>
    </row>
    <row r="761" spans="28:31" x14ac:dyDescent="0.2">
      <c r="AB761" s="234"/>
      <c r="AD761" s="234"/>
      <c r="AE761" s="234"/>
    </row>
    <row r="762" spans="28:31" x14ac:dyDescent="0.2">
      <c r="AB762" s="234"/>
      <c r="AD762" s="234"/>
      <c r="AE762" s="234"/>
    </row>
    <row r="763" spans="28:31" x14ac:dyDescent="0.2">
      <c r="AB763" s="234"/>
      <c r="AD763" s="234"/>
      <c r="AE763" s="234"/>
    </row>
    <row r="764" spans="28:31" x14ac:dyDescent="0.2">
      <c r="AB764" s="234"/>
      <c r="AD764" s="234"/>
      <c r="AE764" s="234"/>
    </row>
    <row r="765" spans="28:31" x14ac:dyDescent="0.2">
      <c r="AB765" s="234"/>
      <c r="AD765" s="234"/>
      <c r="AE765" s="234"/>
    </row>
    <row r="766" spans="28:31" x14ac:dyDescent="0.2">
      <c r="AB766" s="234"/>
      <c r="AD766" s="234"/>
      <c r="AE766" s="234"/>
    </row>
    <row r="767" spans="28:31" x14ac:dyDescent="0.2">
      <c r="AB767" s="234"/>
      <c r="AD767" s="234"/>
      <c r="AE767" s="234"/>
    </row>
    <row r="768" spans="28:31" x14ac:dyDescent="0.2">
      <c r="AB768" s="234"/>
      <c r="AD768" s="234"/>
      <c r="AE768" s="234"/>
    </row>
    <row r="769" spans="28:31" x14ac:dyDescent="0.2">
      <c r="AB769" s="234"/>
      <c r="AD769" s="234"/>
      <c r="AE769" s="234"/>
    </row>
    <row r="770" spans="28:31" x14ac:dyDescent="0.2">
      <c r="AB770" s="234"/>
      <c r="AD770" s="234"/>
      <c r="AE770" s="234"/>
    </row>
    <row r="771" spans="28:31" x14ac:dyDescent="0.2">
      <c r="AB771" s="234"/>
      <c r="AD771" s="234"/>
      <c r="AE771" s="234"/>
    </row>
    <row r="772" spans="28:31" x14ac:dyDescent="0.2">
      <c r="AB772" s="234"/>
      <c r="AD772" s="234"/>
      <c r="AE772" s="234"/>
    </row>
    <row r="773" spans="28:31" x14ac:dyDescent="0.2">
      <c r="AB773" s="234"/>
      <c r="AD773" s="234"/>
      <c r="AE773" s="234"/>
    </row>
    <row r="774" spans="28:31" x14ac:dyDescent="0.2">
      <c r="AB774" s="234"/>
      <c r="AD774" s="234"/>
      <c r="AE774" s="234"/>
    </row>
    <row r="775" spans="28:31" x14ac:dyDescent="0.2">
      <c r="AB775" s="234"/>
      <c r="AD775" s="234"/>
      <c r="AE775" s="234"/>
    </row>
    <row r="776" spans="28:31" x14ac:dyDescent="0.2">
      <c r="AB776" s="234"/>
      <c r="AD776" s="234"/>
      <c r="AE776" s="234"/>
    </row>
    <row r="777" spans="28:31" x14ac:dyDescent="0.2">
      <c r="AB777" s="234"/>
      <c r="AD777" s="234"/>
      <c r="AE777" s="234"/>
    </row>
    <row r="778" spans="28:31" x14ac:dyDescent="0.2">
      <c r="AB778" s="234"/>
      <c r="AD778" s="234"/>
      <c r="AE778" s="234"/>
    </row>
    <row r="779" spans="28:31" x14ac:dyDescent="0.2">
      <c r="AB779" s="234"/>
      <c r="AD779" s="234"/>
      <c r="AE779" s="234"/>
    </row>
    <row r="780" spans="28:31" x14ac:dyDescent="0.2">
      <c r="AB780" s="234"/>
      <c r="AD780" s="234"/>
      <c r="AE780" s="234"/>
    </row>
    <row r="781" spans="28:31" x14ac:dyDescent="0.2">
      <c r="AB781" s="234"/>
      <c r="AD781" s="234"/>
      <c r="AE781" s="234"/>
    </row>
    <row r="782" spans="28:31" x14ac:dyDescent="0.2">
      <c r="AB782" s="234"/>
      <c r="AD782" s="234"/>
      <c r="AE782" s="234"/>
    </row>
    <row r="783" spans="28:31" x14ac:dyDescent="0.2">
      <c r="AB783" s="234"/>
      <c r="AD783" s="234"/>
      <c r="AE783" s="234"/>
    </row>
    <row r="784" spans="28:31" x14ac:dyDescent="0.2">
      <c r="AB784" s="234"/>
      <c r="AD784" s="234"/>
      <c r="AE784" s="234"/>
    </row>
    <row r="785" spans="28:31" x14ac:dyDescent="0.2">
      <c r="AB785" s="234"/>
      <c r="AD785" s="234"/>
      <c r="AE785" s="234"/>
    </row>
    <row r="786" spans="28:31" x14ac:dyDescent="0.2">
      <c r="AB786" s="234"/>
      <c r="AD786" s="234"/>
      <c r="AE786" s="234"/>
    </row>
    <row r="787" spans="28:31" x14ac:dyDescent="0.2">
      <c r="AB787" s="234"/>
      <c r="AD787" s="234"/>
      <c r="AE787" s="234"/>
    </row>
    <row r="788" spans="28:31" x14ac:dyDescent="0.2">
      <c r="AB788" s="234"/>
      <c r="AD788" s="234"/>
      <c r="AE788" s="234"/>
    </row>
    <row r="789" spans="28:31" x14ac:dyDescent="0.2">
      <c r="AB789" s="234"/>
      <c r="AD789" s="234"/>
      <c r="AE789" s="234"/>
    </row>
    <row r="790" spans="28:31" x14ac:dyDescent="0.2">
      <c r="AB790" s="234"/>
      <c r="AD790" s="234"/>
      <c r="AE790" s="234"/>
    </row>
    <row r="791" spans="28:31" x14ac:dyDescent="0.2">
      <c r="AB791" s="234"/>
      <c r="AD791" s="234"/>
      <c r="AE791" s="234"/>
    </row>
    <row r="792" spans="28:31" x14ac:dyDescent="0.2">
      <c r="AB792" s="234"/>
      <c r="AD792" s="234"/>
      <c r="AE792" s="234"/>
    </row>
    <row r="793" spans="28:31" x14ac:dyDescent="0.2">
      <c r="AB793" s="234"/>
      <c r="AD793" s="234"/>
      <c r="AE793" s="234"/>
    </row>
    <row r="794" spans="28:31" x14ac:dyDescent="0.2">
      <c r="AB794" s="234"/>
      <c r="AD794" s="234"/>
      <c r="AE794" s="234"/>
    </row>
    <row r="795" spans="28:31" x14ac:dyDescent="0.2">
      <c r="AB795" s="234"/>
      <c r="AD795" s="234"/>
      <c r="AE795" s="234"/>
    </row>
    <row r="796" spans="28:31" x14ac:dyDescent="0.2">
      <c r="AB796" s="234"/>
      <c r="AD796" s="234"/>
      <c r="AE796" s="234"/>
    </row>
    <row r="797" spans="28:31" x14ac:dyDescent="0.2">
      <c r="AB797" s="234"/>
      <c r="AD797" s="234"/>
      <c r="AE797" s="234"/>
    </row>
    <row r="798" spans="28:31" x14ac:dyDescent="0.2">
      <c r="AB798" s="234"/>
      <c r="AD798" s="234"/>
      <c r="AE798" s="234"/>
    </row>
    <row r="799" spans="28:31" x14ac:dyDescent="0.2">
      <c r="AB799" s="234"/>
      <c r="AD799" s="234"/>
      <c r="AE799" s="234"/>
    </row>
    <row r="800" spans="28:31" x14ac:dyDescent="0.2">
      <c r="AB800" s="234"/>
      <c r="AD800" s="234"/>
      <c r="AE800" s="234"/>
    </row>
    <row r="801" spans="28:31" x14ac:dyDescent="0.2">
      <c r="AB801" s="234"/>
      <c r="AD801" s="234"/>
      <c r="AE801" s="234"/>
    </row>
    <row r="802" spans="28:31" x14ac:dyDescent="0.2">
      <c r="AB802" s="234"/>
      <c r="AD802" s="234"/>
      <c r="AE802" s="234"/>
    </row>
    <row r="803" spans="28:31" x14ac:dyDescent="0.2">
      <c r="AB803" s="234"/>
      <c r="AD803" s="234"/>
      <c r="AE803" s="234"/>
    </row>
    <row r="804" spans="28:31" x14ac:dyDescent="0.2">
      <c r="AB804" s="234"/>
      <c r="AD804" s="234"/>
      <c r="AE804" s="234"/>
    </row>
    <row r="805" spans="28:31" x14ac:dyDescent="0.2">
      <c r="AB805" s="234"/>
      <c r="AD805" s="234"/>
      <c r="AE805" s="234"/>
    </row>
    <row r="806" spans="28:31" x14ac:dyDescent="0.2">
      <c r="AB806" s="234"/>
      <c r="AD806" s="234"/>
      <c r="AE806" s="234"/>
    </row>
    <row r="807" spans="28:31" x14ac:dyDescent="0.2">
      <c r="AB807" s="234"/>
      <c r="AD807" s="234"/>
      <c r="AE807" s="234"/>
    </row>
    <row r="808" spans="28:31" x14ac:dyDescent="0.2">
      <c r="AB808" s="234"/>
      <c r="AD808" s="234"/>
      <c r="AE808" s="234"/>
    </row>
    <row r="809" spans="28:31" x14ac:dyDescent="0.2">
      <c r="AB809" s="234"/>
      <c r="AD809" s="234"/>
      <c r="AE809" s="234"/>
    </row>
    <row r="810" spans="28:31" x14ac:dyDescent="0.2">
      <c r="AB810" s="234"/>
      <c r="AD810" s="234"/>
      <c r="AE810" s="234"/>
    </row>
    <row r="811" spans="28:31" x14ac:dyDescent="0.2">
      <c r="AB811" s="234"/>
      <c r="AD811" s="234"/>
      <c r="AE811" s="234"/>
    </row>
    <row r="812" spans="28:31" x14ac:dyDescent="0.2">
      <c r="AB812" s="234"/>
      <c r="AD812" s="234"/>
      <c r="AE812" s="234"/>
    </row>
    <row r="813" spans="28:31" x14ac:dyDescent="0.2">
      <c r="AB813" s="234"/>
      <c r="AD813" s="234"/>
      <c r="AE813" s="234"/>
    </row>
    <row r="814" spans="28:31" x14ac:dyDescent="0.2">
      <c r="AB814" s="234"/>
      <c r="AD814" s="234"/>
      <c r="AE814" s="234"/>
    </row>
    <row r="815" spans="28:31" x14ac:dyDescent="0.2">
      <c r="AB815" s="234"/>
      <c r="AD815" s="234"/>
      <c r="AE815" s="234"/>
    </row>
    <row r="816" spans="28:31" x14ac:dyDescent="0.2">
      <c r="AB816" s="234"/>
      <c r="AD816" s="234"/>
      <c r="AE816" s="234"/>
    </row>
    <row r="817" spans="28:31" x14ac:dyDescent="0.2">
      <c r="AB817" s="234"/>
      <c r="AD817" s="234"/>
      <c r="AE817" s="234"/>
    </row>
    <row r="818" spans="28:31" x14ac:dyDescent="0.2">
      <c r="AB818" s="234"/>
      <c r="AD818" s="234"/>
      <c r="AE818" s="234"/>
    </row>
    <row r="819" spans="28:31" x14ac:dyDescent="0.2">
      <c r="AB819" s="234"/>
      <c r="AD819" s="234"/>
      <c r="AE819" s="234"/>
    </row>
    <row r="820" spans="28:31" x14ac:dyDescent="0.2">
      <c r="AB820" s="234"/>
      <c r="AD820" s="234"/>
      <c r="AE820" s="234"/>
    </row>
    <row r="821" spans="28:31" x14ac:dyDescent="0.2">
      <c r="AB821" s="234"/>
      <c r="AD821" s="234"/>
      <c r="AE821" s="234"/>
    </row>
    <row r="822" spans="28:31" x14ac:dyDescent="0.2">
      <c r="AB822" s="234"/>
      <c r="AD822" s="234"/>
      <c r="AE822" s="234"/>
    </row>
    <row r="823" spans="28:31" x14ac:dyDescent="0.2">
      <c r="AB823" s="234"/>
      <c r="AD823" s="234"/>
      <c r="AE823" s="234"/>
    </row>
    <row r="824" spans="28:31" x14ac:dyDescent="0.2">
      <c r="AB824" s="234"/>
      <c r="AD824" s="234"/>
      <c r="AE824" s="234"/>
    </row>
    <row r="825" spans="28:31" x14ac:dyDescent="0.2">
      <c r="AB825" s="234"/>
      <c r="AD825" s="234"/>
      <c r="AE825" s="234"/>
    </row>
    <row r="826" spans="28:31" x14ac:dyDescent="0.2">
      <c r="AB826" s="234"/>
      <c r="AD826" s="234"/>
      <c r="AE826" s="234"/>
    </row>
    <row r="827" spans="28:31" x14ac:dyDescent="0.2">
      <c r="AB827" s="234"/>
      <c r="AD827" s="234"/>
      <c r="AE827" s="234"/>
    </row>
    <row r="828" spans="28:31" x14ac:dyDescent="0.2">
      <c r="AB828" s="234"/>
      <c r="AD828" s="234"/>
      <c r="AE828" s="234"/>
    </row>
    <row r="829" spans="28:31" x14ac:dyDescent="0.2">
      <c r="AB829" s="234"/>
      <c r="AD829" s="234"/>
      <c r="AE829" s="234"/>
    </row>
    <row r="830" spans="28:31" x14ac:dyDescent="0.2">
      <c r="AB830" s="234"/>
      <c r="AD830" s="234"/>
      <c r="AE830" s="234"/>
    </row>
    <row r="831" spans="28:31" x14ac:dyDescent="0.2">
      <c r="AB831" s="234"/>
      <c r="AD831" s="234"/>
      <c r="AE831" s="234"/>
    </row>
    <row r="832" spans="28:31" x14ac:dyDescent="0.2">
      <c r="AB832" s="234"/>
      <c r="AD832" s="234"/>
      <c r="AE832" s="234"/>
    </row>
    <row r="833" spans="28:31" x14ac:dyDescent="0.2">
      <c r="AB833" s="234"/>
      <c r="AD833" s="234"/>
      <c r="AE833" s="234"/>
    </row>
    <row r="834" spans="28:31" x14ac:dyDescent="0.2">
      <c r="AB834" s="234"/>
      <c r="AD834" s="234"/>
      <c r="AE834" s="234"/>
    </row>
    <row r="835" spans="28:31" x14ac:dyDescent="0.2">
      <c r="AB835" s="234"/>
      <c r="AD835" s="234"/>
      <c r="AE835" s="234"/>
    </row>
    <row r="836" spans="28:31" x14ac:dyDescent="0.2">
      <c r="AB836" s="234"/>
      <c r="AD836" s="234"/>
      <c r="AE836" s="234"/>
    </row>
    <row r="837" spans="28:31" x14ac:dyDescent="0.2">
      <c r="AB837" s="234"/>
      <c r="AD837" s="234"/>
      <c r="AE837" s="234"/>
    </row>
    <row r="838" spans="28:31" x14ac:dyDescent="0.2">
      <c r="AB838" s="234"/>
      <c r="AD838" s="234"/>
      <c r="AE838" s="234"/>
    </row>
    <row r="839" spans="28:31" x14ac:dyDescent="0.2">
      <c r="AB839" s="234"/>
      <c r="AD839" s="234"/>
      <c r="AE839" s="234"/>
    </row>
    <row r="840" spans="28:31" x14ac:dyDescent="0.2">
      <c r="AB840" s="234"/>
      <c r="AD840" s="234"/>
      <c r="AE840" s="234"/>
    </row>
    <row r="841" spans="28:31" x14ac:dyDescent="0.2">
      <c r="AB841" s="234"/>
      <c r="AD841" s="234"/>
      <c r="AE841" s="234"/>
    </row>
    <row r="842" spans="28:31" x14ac:dyDescent="0.2">
      <c r="AB842" s="234"/>
      <c r="AD842" s="234"/>
      <c r="AE842" s="234"/>
    </row>
    <row r="843" spans="28:31" x14ac:dyDescent="0.2">
      <c r="AB843" s="234"/>
      <c r="AD843" s="234"/>
      <c r="AE843" s="234"/>
    </row>
    <row r="844" spans="28:31" x14ac:dyDescent="0.2">
      <c r="AB844" s="234"/>
      <c r="AD844" s="234"/>
      <c r="AE844" s="234"/>
    </row>
    <row r="845" spans="28:31" x14ac:dyDescent="0.2">
      <c r="AB845" s="234"/>
      <c r="AD845" s="234"/>
      <c r="AE845" s="234"/>
    </row>
    <row r="846" spans="28:31" x14ac:dyDescent="0.2">
      <c r="AB846" s="234"/>
      <c r="AD846" s="234"/>
      <c r="AE846" s="234"/>
    </row>
    <row r="847" spans="28:31" x14ac:dyDescent="0.2">
      <c r="AB847" s="234"/>
      <c r="AD847" s="234"/>
      <c r="AE847" s="234"/>
    </row>
    <row r="848" spans="28:31" x14ac:dyDescent="0.2">
      <c r="AB848" s="234"/>
      <c r="AD848" s="234"/>
      <c r="AE848" s="234"/>
    </row>
    <row r="849" spans="28:31" x14ac:dyDescent="0.2">
      <c r="AB849" s="234"/>
      <c r="AD849" s="234"/>
      <c r="AE849" s="234"/>
    </row>
    <row r="850" spans="28:31" x14ac:dyDescent="0.2">
      <c r="AB850" s="234"/>
      <c r="AD850" s="234"/>
      <c r="AE850" s="234"/>
    </row>
    <row r="851" spans="28:31" x14ac:dyDescent="0.2">
      <c r="AB851" s="234"/>
      <c r="AD851" s="234"/>
      <c r="AE851" s="234"/>
    </row>
    <row r="852" spans="28:31" x14ac:dyDescent="0.2">
      <c r="AB852" s="234"/>
      <c r="AD852" s="234"/>
      <c r="AE852" s="234"/>
    </row>
    <row r="853" spans="28:31" x14ac:dyDescent="0.2">
      <c r="AB853" s="234"/>
      <c r="AD853" s="234"/>
      <c r="AE853" s="234"/>
    </row>
    <row r="854" spans="28:31" x14ac:dyDescent="0.2">
      <c r="AB854" s="234"/>
      <c r="AD854" s="234"/>
      <c r="AE854" s="234"/>
    </row>
    <row r="855" spans="28:31" x14ac:dyDescent="0.2">
      <c r="AB855" s="234"/>
      <c r="AD855" s="234"/>
      <c r="AE855" s="234"/>
    </row>
    <row r="856" spans="28:31" x14ac:dyDescent="0.2">
      <c r="AB856" s="234"/>
      <c r="AD856" s="234"/>
      <c r="AE856" s="234"/>
    </row>
    <row r="857" spans="28:31" x14ac:dyDescent="0.2">
      <c r="AB857" s="234"/>
      <c r="AD857" s="234"/>
      <c r="AE857" s="234"/>
    </row>
    <row r="858" spans="28:31" x14ac:dyDescent="0.2">
      <c r="AB858" s="234"/>
      <c r="AD858" s="234"/>
      <c r="AE858" s="234"/>
    </row>
    <row r="859" spans="28:31" x14ac:dyDescent="0.2">
      <c r="AB859" s="234"/>
      <c r="AD859" s="234"/>
      <c r="AE859" s="234"/>
    </row>
    <row r="860" spans="28:31" x14ac:dyDescent="0.2">
      <c r="AB860" s="234"/>
      <c r="AD860" s="234"/>
      <c r="AE860" s="234"/>
    </row>
    <row r="861" spans="28:31" x14ac:dyDescent="0.2">
      <c r="AB861" s="234"/>
      <c r="AD861" s="234"/>
      <c r="AE861" s="234"/>
    </row>
    <row r="862" spans="28:31" x14ac:dyDescent="0.2">
      <c r="AB862" s="234"/>
      <c r="AD862" s="234"/>
      <c r="AE862" s="234"/>
    </row>
    <row r="863" spans="28:31" x14ac:dyDescent="0.2">
      <c r="AB863" s="234"/>
      <c r="AD863" s="234"/>
      <c r="AE863" s="234"/>
    </row>
    <row r="864" spans="28:31" x14ac:dyDescent="0.2">
      <c r="AB864" s="234"/>
      <c r="AD864" s="234"/>
      <c r="AE864" s="234"/>
    </row>
    <row r="865" spans="28:31" x14ac:dyDescent="0.2">
      <c r="AB865" s="234"/>
      <c r="AD865" s="234"/>
      <c r="AE865" s="234"/>
    </row>
    <row r="866" spans="28:31" x14ac:dyDescent="0.2">
      <c r="AB866" s="234"/>
      <c r="AD866" s="234"/>
      <c r="AE866" s="234"/>
    </row>
    <row r="867" spans="28:31" x14ac:dyDescent="0.2">
      <c r="AB867" s="234"/>
      <c r="AD867" s="234"/>
      <c r="AE867" s="234"/>
    </row>
    <row r="868" spans="28:31" x14ac:dyDescent="0.2">
      <c r="AB868" s="234"/>
      <c r="AD868" s="234"/>
      <c r="AE868" s="234"/>
    </row>
    <row r="869" spans="28:31" x14ac:dyDescent="0.2">
      <c r="AB869" s="234"/>
      <c r="AD869" s="234"/>
      <c r="AE869" s="234"/>
    </row>
    <row r="870" spans="28:31" x14ac:dyDescent="0.2">
      <c r="AB870" s="234"/>
      <c r="AD870" s="234"/>
      <c r="AE870" s="234"/>
    </row>
    <row r="871" spans="28:31" x14ac:dyDescent="0.2">
      <c r="AB871" s="234"/>
      <c r="AD871" s="234"/>
      <c r="AE871" s="234"/>
    </row>
    <row r="872" spans="28:31" x14ac:dyDescent="0.2">
      <c r="AB872" s="234"/>
      <c r="AD872" s="234"/>
      <c r="AE872" s="234"/>
    </row>
    <row r="873" spans="28:31" x14ac:dyDescent="0.2">
      <c r="AB873" s="234"/>
      <c r="AD873" s="234"/>
      <c r="AE873" s="234"/>
    </row>
    <row r="874" spans="28:31" x14ac:dyDescent="0.2">
      <c r="AB874" s="234"/>
      <c r="AD874" s="234"/>
      <c r="AE874" s="234"/>
    </row>
    <row r="875" spans="28:31" x14ac:dyDescent="0.2">
      <c r="AB875" s="234"/>
      <c r="AD875" s="234"/>
      <c r="AE875" s="234"/>
    </row>
    <row r="876" spans="28:31" x14ac:dyDescent="0.2">
      <c r="AB876" s="234"/>
      <c r="AD876" s="234"/>
      <c r="AE876" s="234"/>
    </row>
    <row r="877" spans="28:31" x14ac:dyDescent="0.2">
      <c r="AB877" s="234"/>
      <c r="AD877" s="234"/>
      <c r="AE877" s="234"/>
    </row>
    <row r="878" spans="28:31" x14ac:dyDescent="0.2">
      <c r="AB878" s="234"/>
      <c r="AD878" s="234"/>
      <c r="AE878" s="234"/>
    </row>
    <row r="879" spans="28:31" x14ac:dyDescent="0.2">
      <c r="AB879" s="234"/>
      <c r="AD879" s="234"/>
      <c r="AE879" s="234"/>
    </row>
    <row r="880" spans="28:31" x14ac:dyDescent="0.2">
      <c r="AB880" s="234"/>
      <c r="AD880" s="234"/>
      <c r="AE880" s="234"/>
    </row>
    <row r="881" spans="28:31" x14ac:dyDescent="0.2">
      <c r="AB881" s="234"/>
      <c r="AD881" s="234"/>
      <c r="AE881" s="234"/>
    </row>
    <row r="882" spans="28:31" x14ac:dyDescent="0.2">
      <c r="AB882" s="234"/>
      <c r="AD882" s="234"/>
      <c r="AE882" s="234"/>
    </row>
    <row r="883" spans="28:31" x14ac:dyDescent="0.2">
      <c r="AB883" s="234"/>
      <c r="AD883" s="234"/>
      <c r="AE883" s="234"/>
    </row>
    <row r="884" spans="28:31" x14ac:dyDescent="0.2">
      <c r="AB884" s="234"/>
      <c r="AD884" s="234"/>
      <c r="AE884" s="234"/>
    </row>
    <row r="885" spans="28:31" x14ac:dyDescent="0.2">
      <c r="AB885" s="234"/>
      <c r="AD885" s="234"/>
      <c r="AE885" s="234"/>
    </row>
    <row r="886" spans="28:31" x14ac:dyDescent="0.2">
      <c r="AB886" s="234"/>
      <c r="AD886" s="234"/>
      <c r="AE886" s="234"/>
    </row>
    <row r="887" spans="28:31" x14ac:dyDescent="0.2">
      <c r="AB887" s="234"/>
      <c r="AD887" s="234"/>
      <c r="AE887" s="234"/>
    </row>
    <row r="888" spans="28:31" x14ac:dyDescent="0.2">
      <c r="AB888" s="234"/>
      <c r="AD888" s="234"/>
      <c r="AE888" s="234"/>
    </row>
    <row r="889" spans="28:31" x14ac:dyDescent="0.2">
      <c r="AB889" s="234"/>
      <c r="AD889" s="234"/>
      <c r="AE889" s="234"/>
    </row>
    <row r="890" spans="28:31" x14ac:dyDescent="0.2">
      <c r="AB890" s="234"/>
      <c r="AD890" s="234"/>
      <c r="AE890" s="234"/>
    </row>
    <row r="891" spans="28:31" x14ac:dyDescent="0.2">
      <c r="AB891" s="234"/>
      <c r="AD891" s="234"/>
      <c r="AE891" s="234"/>
    </row>
    <row r="892" spans="28:31" x14ac:dyDescent="0.2">
      <c r="AB892" s="234"/>
      <c r="AD892" s="234"/>
      <c r="AE892" s="234"/>
    </row>
    <row r="893" spans="28:31" x14ac:dyDescent="0.2">
      <c r="AB893" s="234"/>
      <c r="AD893" s="234"/>
      <c r="AE893" s="234"/>
    </row>
    <row r="894" spans="28:31" x14ac:dyDescent="0.2">
      <c r="AB894" s="234"/>
      <c r="AD894" s="234"/>
      <c r="AE894" s="234"/>
    </row>
    <row r="895" spans="28:31" x14ac:dyDescent="0.2">
      <c r="AB895" s="234"/>
      <c r="AD895" s="234"/>
      <c r="AE895" s="234"/>
    </row>
    <row r="896" spans="28:31" x14ac:dyDescent="0.2">
      <c r="AB896" s="234"/>
      <c r="AD896" s="234"/>
      <c r="AE896" s="234"/>
    </row>
    <row r="897" spans="28:31" x14ac:dyDescent="0.2">
      <c r="AB897" s="234"/>
      <c r="AD897" s="234"/>
      <c r="AE897" s="234"/>
    </row>
    <row r="898" spans="28:31" x14ac:dyDescent="0.2">
      <c r="AB898" s="234"/>
      <c r="AD898" s="234"/>
      <c r="AE898" s="234"/>
    </row>
    <row r="899" spans="28:31" x14ac:dyDescent="0.2">
      <c r="AB899" s="234"/>
      <c r="AD899" s="234"/>
      <c r="AE899" s="234"/>
    </row>
    <row r="900" spans="28:31" x14ac:dyDescent="0.2">
      <c r="AB900" s="234"/>
      <c r="AD900" s="234"/>
      <c r="AE900" s="234"/>
    </row>
    <row r="901" spans="28:31" x14ac:dyDescent="0.2">
      <c r="AB901" s="234"/>
      <c r="AD901" s="234"/>
      <c r="AE901" s="234"/>
    </row>
    <row r="902" spans="28:31" x14ac:dyDescent="0.2">
      <c r="AB902" s="234"/>
      <c r="AD902" s="234"/>
      <c r="AE902" s="234"/>
    </row>
    <row r="903" spans="28:31" x14ac:dyDescent="0.2">
      <c r="AB903" s="234"/>
      <c r="AD903" s="234"/>
      <c r="AE903" s="234"/>
    </row>
    <row r="904" spans="28:31" x14ac:dyDescent="0.2">
      <c r="AB904" s="234"/>
      <c r="AD904" s="234"/>
      <c r="AE904" s="234"/>
    </row>
    <row r="905" spans="28:31" x14ac:dyDescent="0.2">
      <c r="AB905" s="234"/>
      <c r="AD905" s="234"/>
      <c r="AE905" s="234"/>
    </row>
    <row r="906" spans="28:31" x14ac:dyDescent="0.2">
      <c r="AB906" s="234"/>
      <c r="AD906" s="234"/>
      <c r="AE906" s="234"/>
    </row>
    <row r="907" spans="28:31" x14ac:dyDescent="0.2">
      <c r="AB907" s="234"/>
      <c r="AD907" s="234"/>
      <c r="AE907" s="234"/>
    </row>
    <row r="908" spans="28:31" x14ac:dyDescent="0.2">
      <c r="AB908" s="234"/>
      <c r="AD908" s="234"/>
      <c r="AE908" s="234"/>
    </row>
    <row r="909" spans="28:31" x14ac:dyDescent="0.2">
      <c r="AB909" s="234"/>
      <c r="AD909" s="234"/>
      <c r="AE909" s="234"/>
    </row>
    <row r="910" spans="28:31" x14ac:dyDescent="0.2">
      <c r="AB910" s="234"/>
      <c r="AD910" s="234"/>
      <c r="AE910" s="234"/>
    </row>
    <row r="911" spans="28:31" x14ac:dyDescent="0.2">
      <c r="AB911" s="234"/>
      <c r="AD911" s="234"/>
      <c r="AE911" s="234"/>
    </row>
    <row r="912" spans="28:31" x14ac:dyDescent="0.2">
      <c r="AB912" s="234"/>
      <c r="AD912" s="234"/>
      <c r="AE912" s="234"/>
    </row>
    <row r="913" spans="28:31" x14ac:dyDescent="0.2">
      <c r="AB913" s="234"/>
      <c r="AD913" s="234"/>
      <c r="AE913" s="234"/>
    </row>
    <row r="914" spans="28:31" x14ac:dyDescent="0.2">
      <c r="AB914" s="234"/>
      <c r="AD914" s="234"/>
      <c r="AE914" s="234"/>
    </row>
    <row r="915" spans="28:31" x14ac:dyDescent="0.2">
      <c r="AB915" s="234"/>
      <c r="AD915" s="234"/>
      <c r="AE915" s="234"/>
    </row>
    <row r="916" spans="28:31" x14ac:dyDescent="0.2">
      <c r="AB916" s="234"/>
      <c r="AD916" s="234"/>
      <c r="AE916" s="234"/>
    </row>
    <row r="917" spans="28:31" x14ac:dyDescent="0.2">
      <c r="AB917" s="234"/>
      <c r="AD917" s="234"/>
      <c r="AE917" s="234"/>
    </row>
    <row r="918" spans="28:31" x14ac:dyDescent="0.2">
      <c r="AB918" s="234"/>
      <c r="AD918" s="234"/>
      <c r="AE918" s="234"/>
    </row>
    <row r="919" spans="28:31" x14ac:dyDescent="0.2">
      <c r="AB919" s="234"/>
      <c r="AD919" s="234"/>
      <c r="AE919" s="234"/>
    </row>
    <row r="920" spans="28:31" x14ac:dyDescent="0.2">
      <c r="AB920" s="234"/>
      <c r="AD920" s="234"/>
      <c r="AE920" s="234"/>
    </row>
    <row r="921" spans="28:31" x14ac:dyDescent="0.2">
      <c r="AB921" s="234"/>
      <c r="AD921" s="234"/>
      <c r="AE921" s="234"/>
    </row>
    <row r="922" spans="28:31" x14ac:dyDescent="0.2">
      <c r="AB922" s="234"/>
      <c r="AD922" s="234"/>
      <c r="AE922" s="234"/>
    </row>
    <row r="923" spans="28:31" x14ac:dyDescent="0.2">
      <c r="AB923" s="234"/>
      <c r="AD923" s="234"/>
      <c r="AE923" s="234"/>
    </row>
    <row r="924" spans="28:31" x14ac:dyDescent="0.2">
      <c r="AB924" s="234"/>
      <c r="AD924" s="234"/>
      <c r="AE924" s="234"/>
    </row>
    <row r="925" spans="28:31" x14ac:dyDescent="0.2">
      <c r="AB925" s="234"/>
      <c r="AD925" s="234"/>
      <c r="AE925" s="234"/>
    </row>
    <row r="926" spans="28:31" x14ac:dyDescent="0.2">
      <c r="AB926" s="234"/>
      <c r="AD926" s="234"/>
      <c r="AE926" s="234"/>
    </row>
    <row r="927" spans="28:31" x14ac:dyDescent="0.2">
      <c r="AB927" s="234"/>
      <c r="AD927" s="234"/>
      <c r="AE927" s="234"/>
    </row>
    <row r="928" spans="28:31" x14ac:dyDescent="0.2">
      <c r="AB928" s="234"/>
      <c r="AD928" s="234"/>
      <c r="AE928" s="234"/>
    </row>
    <row r="929" spans="28:31" x14ac:dyDescent="0.2">
      <c r="AB929" s="234"/>
      <c r="AD929" s="234"/>
      <c r="AE929" s="234"/>
    </row>
    <row r="930" spans="28:31" x14ac:dyDescent="0.2">
      <c r="AB930" s="234"/>
      <c r="AD930" s="234"/>
      <c r="AE930" s="234"/>
    </row>
    <row r="931" spans="28:31" x14ac:dyDescent="0.2">
      <c r="AB931" s="234"/>
      <c r="AD931" s="234"/>
      <c r="AE931" s="234"/>
    </row>
    <row r="932" spans="28:31" x14ac:dyDescent="0.2">
      <c r="AB932" s="234"/>
      <c r="AD932" s="234"/>
      <c r="AE932" s="234"/>
    </row>
    <row r="933" spans="28:31" x14ac:dyDescent="0.2">
      <c r="AB933" s="234"/>
      <c r="AD933" s="234"/>
      <c r="AE933" s="234"/>
    </row>
    <row r="934" spans="28:31" x14ac:dyDescent="0.2">
      <c r="AB934" s="234"/>
      <c r="AD934" s="234"/>
      <c r="AE934" s="234"/>
    </row>
    <row r="935" spans="28:31" x14ac:dyDescent="0.2">
      <c r="AB935" s="234"/>
      <c r="AD935" s="234"/>
      <c r="AE935" s="234"/>
    </row>
    <row r="936" spans="28:31" x14ac:dyDescent="0.2">
      <c r="AB936" s="234"/>
      <c r="AD936" s="234"/>
      <c r="AE936" s="234"/>
    </row>
    <row r="937" spans="28:31" x14ac:dyDescent="0.2">
      <c r="AB937" s="234"/>
      <c r="AD937" s="234"/>
      <c r="AE937" s="234"/>
    </row>
    <row r="938" spans="28:31" x14ac:dyDescent="0.2">
      <c r="AB938" s="234"/>
      <c r="AD938" s="234"/>
      <c r="AE938" s="234"/>
    </row>
    <row r="939" spans="28:31" x14ac:dyDescent="0.2">
      <c r="AB939" s="234"/>
      <c r="AD939" s="234"/>
      <c r="AE939" s="234"/>
    </row>
    <row r="940" spans="28:31" x14ac:dyDescent="0.2">
      <c r="AB940" s="234"/>
      <c r="AD940" s="234"/>
      <c r="AE940" s="234"/>
    </row>
    <row r="941" spans="28:31" x14ac:dyDescent="0.2">
      <c r="AB941" s="234"/>
      <c r="AD941" s="234"/>
      <c r="AE941" s="234"/>
    </row>
    <row r="942" spans="28:31" x14ac:dyDescent="0.2">
      <c r="AB942" s="234"/>
      <c r="AD942" s="234"/>
      <c r="AE942" s="234"/>
    </row>
    <row r="943" spans="28:31" x14ac:dyDescent="0.2">
      <c r="AB943" s="234"/>
      <c r="AD943" s="234"/>
      <c r="AE943" s="234"/>
    </row>
    <row r="944" spans="28:31" x14ac:dyDescent="0.2">
      <c r="AB944" s="234"/>
      <c r="AD944" s="234"/>
      <c r="AE944" s="234"/>
    </row>
    <row r="945" spans="28:31" x14ac:dyDescent="0.2">
      <c r="AB945" s="234"/>
      <c r="AD945" s="234"/>
      <c r="AE945" s="234"/>
    </row>
    <row r="946" spans="28:31" x14ac:dyDescent="0.2">
      <c r="AB946" s="234"/>
      <c r="AD946" s="234"/>
      <c r="AE946" s="234"/>
    </row>
    <row r="947" spans="28:31" x14ac:dyDescent="0.2">
      <c r="AB947" s="234"/>
      <c r="AD947" s="234"/>
      <c r="AE947" s="234"/>
    </row>
    <row r="948" spans="28:31" x14ac:dyDescent="0.2">
      <c r="AB948" s="234"/>
      <c r="AD948" s="234"/>
      <c r="AE948" s="234"/>
    </row>
    <row r="949" spans="28:31" x14ac:dyDescent="0.2">
      <c r="AB949" s="234"/>
      <c r="AD949" s="234"/>
      <c r="AE949" s="234"/>
    </row>
    <row r="950" spans="28:31" x14ac:dyDescent="0.2">
      <c r="AB950" s="234"/>
      <c r="AD950" s="234"/>
      <c r="AE950" s="234"/>
    </row>
    <row r="951" spans="28:31" x14ac:dyDescent="0.2">
      <c r="AB951" s="234"/>
      <c r="AD951" s="234"/>
      <c r="AE951" s="234"/>
    </row>
    <row r="952" spans="28:31" x14ac:dyDescent="0.2">
      <c r="AB952" s="234"/>
      <c r="AD952" s="234"/>
      <c r="AE952" s="234"/>
    </row>
    <row r="953" spans="28:31" x14ac:dyDescent="0.2">
      <c r="AB953" s="234"/>
      <c r="AD953" s="234"/>
      <c r="AE953" s="234"/>
    </row>
    <row r="954" spans="28:31" x14ac:dyDescent="0.2">
      <c r="AB954" s="234"/>
      <c r="AD954" s="234"/>
      <c r="AE954" s="234"/>
    </row>
    <row r="955" spans="28:31" x14ac:dyDescent="0.2">
      <c r="AB955" s="234"/>
      <c r="AD955" s="234"/>
      <c r="AE955" s="234"/>
    </row>
    <row r="956" spans="28:31" x14ac:dyDescent="0.2">
      <c r="AB956" s="234"/>
      <c r="AD956" s="234"/>
      <c r="AE956" s="234"/>
    </row>
    <row r="957" spans="28:31" x14ac:dyDescent="0.2">
      <c r="AB957" s="234"/>
      <c r="AD957" s="234"/>
      <c r="AE957" s="234"/>
    </row>
    <row r="958" spans="28:31" x14ac:dyDescent="0.2">
      <c r="AB958" s="234"/>
      <c r="AD958" s="234"/>
      <c r="AE958" s="234"/>
    </row>
    <row r="959" spans="28:31" x14ac:dyDescent="0.2">
      <c r="AB959" s="234"/>
      <c r="AD959" s="234"/>
      <c r="AE959" s="234"/>
    </row>
    <row r="960" spans="28:31" x14ac:dyDescent="0.2">
      <c r="AB960" s="234"/>
      <c r="AD960" s="234"/>
      <c r="AE960" s="234"/>
    </row>
    <row r="961" spans="28:31" x14ac:dyDescent="0.2">
      <c r="AB961" s="234"/>
      <c r="AD961" s="234"/>
      <c r="AE961" s="234"/>
    </row>
    <row r="962" spans="28:31" x14ac:dyDescent="0.2">
      <c r="AB962" s="234"/>
      <c r="AD962" s="234"/>
      <c r="AE962" s="234"/>
    </row>
    <row r="963" spans="28:31" x14ac:dyDescent="0.2">
      <c r="AB963" s="234"/>
      <c r="AD963" s="234"/>
      <c r="AE963" s="234"/>
    </row>
    <row r="964" spans="28:31" x14ac:dyDescent="0.2">
      <c r="AB964" s="234"/>
      <c r="AD964" s="234"/>
      <c r="AE964" s="234"/>
    </row>
    <row r="965" spans="28:31" x14ac:dyDescent="0.2">
      <c r="AB965" s="234"/>
      <c r="AD965" s="234"/>
      <c r="AE965" s="234"/>
    </row>
    <row r="966" spans="28:31" x14ac:dyDescent="0.2">
      <c r="AB966" s="234"/>
      <c r="AD966" s="234"/>
      <c r="AE966" s="234"/>
    </row>
    <row r="967" spans="28:31" x14ac:dyDescent="0.2">
      <c r="AB967" s="234"/>
      <c r="AD967" s="234"/>
      <c r="AE967" s="234"/>
    </row>
    <row r="968" spans="28:31" x14ac:dyDescent="0.2">
      <c r="AB968" s="234"/>
      <c r="AD968" s="234"/>
      <c r="AE968" s="234"/>
    </row>
    <row r="969" spans="28:31" x14ac:dyDescent="0.2">
      <c r="AB969" s="234"/>
      <c r="AD969" s="234"/>
      <c r="AE969" s="234"/>
    </row>
    <row r="970" spans="28:31" x14ac:dyDescent="0.2">
      <c r="AB970" s="234"/>
      <c r="AD970" s="234"/>
      <c r="AE970" s="234"/>
    </row>
    <row r="971" spans="28:31" x14ac:dyDescent="0.2">
      <c r="AB971" s="234"/>
      <c r="AD971" s="234"/>
      <c r="AE971" s="234"/>
    </row>
    <row r="972" spans="28:31" x14ac:dyDescent="0.2">
      <c r="AB972" s="234"/>
      <c r="AD972" s="234"/>
      <c r="AE972" s="234"/>
    </row>
    <row r="973" spans="28:31" x14ac:dyDescent="0.2">
      <c r="AB973" s="234"/>
      <c r="AD973" s="234"/>
      <c r="AE973" s="234"/>
    </row>
    <row r="974" spans="28:31" x14ac:dyDescent="0.2">
      <c r="AB974" s="234"/>
      <c r="AD974" s="234"/>
      <c r="AE974" s="234"/>
    </row>
    <row r="975" spans="28:31" x14ac:dyDescent="0.2">
      <c r="AB975" s="234"/>
      <c r="AD975" s="234"/>
      <c r="AE975" s="234"/>
    </row>
    <row r="976" spans="28:31" x14ac:dyDescent="0.2">
      <c r="AB976" s="234"/>
      <c r="AD976" s="234"/>
      <c r="AE976" s="234"/>
    </row>
    <row r="977" spans="28:31" x14ac:dyDescent="0.2">
      <c r="AB977" s="234"/>
      <c r="AD977" s="234"/>
      <c r="AE977" s="234"/>
    </row>
    <row r="978" spans="28:31" x14ac:dyDescent="0.2">
      <c r="AB978" s="234"/>
      <c r="AD978" s="234"/>
      <c r="AE978" s="234"/>
    </row>
    <row r="979" spans="28:31" x14ac:dyDescent="0.2">
      <c r="AB979" s="234"/>
      <c r="AD979" s="234"/>
      <c r="AE979" s="234"/>
    </row>
    <row r="980" spans="28:31" x14ac:dyDescent="0.2">
      <c r="AB980" s="234"/>
      <c r="AD980" s="234"/>
      <c r="AE980" s="234"/>
    </row>
    <row r="981" spans="28:31" x14ac:dyDescent="0.2">
      <c r="AB981" s="234"/>
      <c r="AD981" s="234"/>
      <c r="AE981" s="234"/>
    </row>
    <row r="982" spans="28:31" x14ac:dyDescent="0.2">
      <c r="AB982" s="234"/>
      <c r="AD982" s="234"/>
      <c r="AE982" s="234"/>
    </row>
    <row r="983" spans="28:31" x14ac:dyDescent="0.2">
      <c r="AB983" s="234"/>
      <c r="AD983" s="234"/>
      <c r="AE983" s="234"/>
    </row>
    <row r="984" spans="28:31" x14ac:dyDescent="0.2">
      <c r="AB984" s="234"/>
      <c r="AD984" s="234"/>
      <c r="AE984" s="234"/>
    </row>
    <row r="985" spans="28:31" x14ac:dyDescent="0.2">
      <c r="AB985" s="234"/>
      <c r="AD985" s="234"/>
      <c r="AE985" s="234"/>
    </row>
    <row r="986" spans="28:31" x14ac:dyDescent="0.2">
      <c r="AB986" s="234"/>
      <c r="AD986" s="234"/>
      <c r="AE986" s="234"/>
    </row>
    <row r="987" spans="28:31" x14ac:dyDescent="0.2">
      <c r="AB987" s="234"/>
      <c r="AD987" s="234"/>
      <c r="AE987" s="234"/>
    </row>
    <row r="988" spans="28:31" x14ac:dyDescent="0.2">
      <c r="AB988" s="234"/>
      <c r="AD988" s="234"/>
      <c r="AE988" s="234"/>
    </row>
    <row r="989" spans="28:31" x14ac:dyDescent="0.2">
      <c r="AB989" s="234"/>
      <c r="AD989" s="234"/>
      <c r="AE989" s="234"/>
    </row>
    <row r="990" spans="28:31" x14ac:dyDescent="0.2">
      <c r="AB990" s="234"/>
      <c r="AD990" s="234"/>
      <c r="AE990" s="234"/>
    </row>
    <row r="991" spans="28:31" x14ac:dyDescent="0.2">
      <c r="AB991" s="234"/>
      <c r="AD991" s="234"/>
      <c r="AE991" s="234"/>
    </row>
    <row r="992" spans="28:31" x14ac:dyDescent="0.2">
      <c r="AB992" s="234"/>
      <c r="AD992" s="234"/>
      <c r="AE992" s="234"/>
    </row>
    <row r="993" spans="28:31" x14ac:dyDescent="0.2">
      <c r="AB993" s="234"/>
      <c r="AD993" s="234"/>
      <c r="AE993" s="234"/>
    </row>
    <row r="994" spans="28:31" x14ac:dyDescent="0.2">
      <c r="AB994" s="234"/>
      <c r="AD994" s="234"/>
      <c r="AE994" s="234"/>
    </row>
    <row r="995" spans="28:31" x14ac:dyDescent="0.2">
      <c r="AB995" s="234"/>
      <c r="AD995" s="234"/>
      <c r="AE995" s="234"/>
    </row>
    <row r="996" spans="28:31" x14ac:dyDescent="0.2">
      <c r="AB996" s="234"/>
      <c r="AD996" s="234"/>
      <c r="AE996" s="234"/>
    </row>
    <row r="997" spans="28:31" x14ac:dyDescent="0.2">
      <c r="AB997" s="234"/>
      <c r="AD997" s="234"/>
      <c r="AE997" s="234"/>
    </row>
    <row r="998" spans="28:31" x14ac:dyDescent="0.2">
      <c r="AB998" s="234"/>
      <c r="AD998" s="234"/>
      <c r="AE998" s="234"/>
    </row>
    <row r="999" spans="28:31" x14ac:dyDescent="0.2">
      <c r="AB999" s="234"/>
      <c r="AD999" s="234"/>
      <c r="AE999" s="234"/>
    </row>
    <row r="1000" spans="28:31" x14ac:dyDescent="0.2">
      <c r="AB1000" s="234"/>
      <c r="AD1000" s="234"/>
      <c r="AE1000" s="234"/>
    </row>
    <row r="1001" spans="28:31" x14ac:dyDescent="0.2">
      <c r="AB1001" s="234"/>
      <c r="AD1001" s="234"/>
      <c r="AE1001" s="234"/>
    </row>
    <row r="1002" spans="28:31" x14ac:dyDescent="0.2">
      <c r="AB1002" s="234"/>
      <c r="AD1002" s="234"/>
      <c r="AE1002" s="234"/>
    </row>
    <row r="1003" spans="28:31" x14ac:dyDescent="0.2">
      <c r="AB1003" s="234"/>
      <c r="AD1003" s="234"/>
      <c r="AE1003" s="234"/>
    </row>
    <row r="1004" spans="28:31" x14ac:dyDescent="0.2">
      <c r="AB1004" s="234"/>
      <c r="AD1004" s="234"/>
      <c r="AE1004" s="234"/>
    </row>
    <row r="1005" spans="28:31" x14ac:dyDescent="0.2">
      <c r="AB1005" s="234"/>
      <c r="AD1005" s="234"/>
      <c r="AE1005" s="234"/>
    </row>
    <row r="1006" spans="28:31" x14ac:dyDescent="0.2">
      <c r="AB1006" s="234"/>
      <c r="AD1006" s="234"/>
      <c r="AE1006" s="234"/>
    </row>
    <row r="1007" spans="28:31" x14ac:dyDescent="0.2">
      <c r="AB1007" s="234"/>
      <c r="AD1007" s="234"/>
      <c r="AE1007" s="234"/>
    </row>
    <row r="1008" spans="28:31" x14ac:dyDescent="0.2">
      <c r="AB1008" s="234"/>
      <c r="AD1008" s="234"/>
      <c r="AE1008" s="234"/>
    </row>
    <row r="1009" spans="28:31" x14ac:dyDescent="0.2">
      <c r="AB1009" s="234"/>
      <c r="AD1009" s="234"/>
      <c r="AE1009" s="234"/>
    </row>
    <row r="1010" spans="28:31" x14ac:dyDescent="0.2">
      <c r="AB1010" s="234"/>
      <c r="AD1010" s="234"/>
      <c r="AE1010" s="234"/>
    </row>
    <row r="1011" spans="28:31" x14ac:dyDescent="0.2">
      <c r="AB1011" s="234"/>
      <c r="AD1011" s="234"/>
      <c r="AE1011" s="234"/>
    </row>
    <row r="1012" spans="28:31" x14ac:dyDescent="0.2">
      <c r="AB1012" s="234"/>
      <c r="AD1012" s="234"/>
      <c r="AE1012" s="234"/>
    </row>
    <row r="1013" spans="28:31" x14ac:dyDescent="0.2">
      <c r="AB1013" s="234"/>
      <c r="AD1013" s="234"/>
      <c r="AE1013" s="234"/>
    </row>
    <row r="1014" spans="28:31" x14ac:dyDescent="0.2">
      <c r="AB1014" s="234"/>
      <c r="AD1014" s="234"/>
      <c r="AE1014" s="234"/>
    </row>
    <row r="1015" spans="28:31" x14ac:dyDescent="0.2">
      <c r="AB1015" s="234"/>
      <c r="AD1015" s="234"/>
      <c r="AE1015" s="234"/>
    </row>
    <row r="1016" spans="28:31" x14ac:dyDescent="0.2">
      <c r="AB1016" s="234"/>
      <c r="AD1016" s="234"/>
      <c r="AE1016" s="234"/>
    </row>
    <row r="1017" spans="28:31" x14ac:dyDescent="0.2">
      <c r="AB1017" s="234"/>
      <c r="AD1017" s="234"/>
      <c r="AE1017" s="234"/>
    </row>
    <row r="1018" spans="28:31" x14ac:dyDescent="0.2">
      <c r="AB1018" s="234"/>
      <c r="AD1018" s="234"/>
      <c r="AE1018" s="234"/>
    </row>
    <row r="1019" spans="28:31" x14ac:dyDescent="0.2">
      <c r="AB1019" s="234"/>
      <c r="AD1019" s="234"/>
      <c r="AE1019" s="234"/>
    </row>
    <row r="1020" spans="28:31" x14ac:dyDescent="0.2">
      <c r="AB1020" s="234"/>
      <c r="AD1020" s="234"/>
      <c r="AE1020" s="234"/>
    </row>
    <row r="1021" spans="28:31" x14ac:dyDescent="0.2">
      <c r="AB1021" s="234"/>
      <c r="AD1021" s="234"/>
      <c r="AE1021" s="234"/>
    </row>
    <row r="1022" spans="28:31" x14ac:dyDescent="0.2">
      <c r="AB1022" s="234"/>
      <c r="AD1022" s="234"/>
      <c r="AE1022" s="234"/>
    </row>
    <row r="1023" spans="28:31" x14ac:dyDescent="0.2">
      <c r="AB1023" s="234"/>
      <c r="AD1023" s="234"/>
      <c r="AE1023" s="234"/>
    </row>
    <row r="1024" spans="28:31" x14ac:dyDescent="0.2">
      <c r="AB1024" s="234"/>
      <c r="AD1024" s="234"/>
      <c r="AE1024" s="234"/>
    </row>
    <row r="1025" spans="28:31" x14ac:dyDescent="0.2">
      <c r="AB1025" s="234"/>
      <c r="AD1025" s="234"/>
      <c r="AE1025" s="234"/>
    </row>
    <row r="1026" spans="28:31" x14ac:dyDescent="0.2">
      <c r="AB1026" s="234"/>
      <c r="AD1026" s="234"/>
      <c r="AE1026" s="234"/>
    </row>
    <row r="1027" spans="28:31" x14ac:dyDescent="0.2">
      <c r="AB1027" s="234"/>
      <c r="AD1027" s="234"/>
      <c r="AE1027" s="234"/>
    </row>
    <row r="1028" spans="28:31" x14ac:dyDescent="0.2">
      <c r="AB1028" s="234"/>
      <c r="AD1028" s="234"/>
      <c r="AE1028" s="234"/>
    </row>
    <row r="1029" spans="28:31" x14ac:dyDescent="0.2">
      <c r="AB1029" s="234"/>
      <c r="AD1029" s="234"/>
      <c r="AE1029" s="234"/>
    </row>
    <row r="1030" spans="28:31" x14ac:dyDescent="0.2">
      <c r="AB1030" s="234"/>
      <c r="AD1030" s="234"/>
      <c r="AE1030" s="234"/>
    </row>
    <row r="1031" spans="28:31" x14ac:dyDescent="0.2">
      <c r="AB1031" s="234"/>
      <c r="AD1031" s="234"/>
      <c r="AE1031" s="234"/>
    </row>
    <row r="1032" spans="28:31" x14ac:dyDescent="0.2">
      <c r="AB1032" s="234"/>
      <c r="AD1032" s="234"/>
      <c r="AE1032" s="234"/>
    </row>
    <row r="1033" spans="28:31" x14ac:dyDescent="0.2">
      <c r="AB1033" s="234"/>
      <c r="AD1033" s="234"/>
      <c r="AE1033" s="234"/>
    </row>
    <row r="1034" spans="28:31" x14ac:dyDescent="0.2">
      <c r="AB1034" s="234"/>
      <c r="AD1034" s="234"/>
      <c r="AE1034" s="234"/>
    </row>
    <row r="1035" spans="28:31" x14ac:dyDescent="0.2">
      <c r="AB1035" s="234"/>
      <c r="AD1035" s="234"/>
      <c r="AE1035" s="234"/>
    </row>
    <row r="1036" spans="28:31" x14ac:dyDescent="0.2">
      <c r="AB1036" s="234"/>
      <c r="AD1036" s="234"/>
      <c r="AE1036" s="234"/>
    </row>
    <row r="1037" spans="28:31" x14ac:dyDescent="0.2">
      <c r="AB1037" s="234"/>
      <c r="AD1037" s="234"/>
      <c r="AE1037" s="234"/>
    </row>
    <row r="1038" spans="28:31" x14ac:dyDescent="0.2">
      <c r="AB1038" s="234"/>
      <c r="AD1038" s="234"/>
      <c r="AE1038" s="234"/>
    </row>
    <row r="1039" spans="28:31" x14ac:dyDescent="0.2">
      <c r="AB1039" s="234"/>
      <c r="AD1039" s="234"/>
      <c r="AE1039" s="234"/>
    </row>
    <row r="1040" spans="28:31" x14ac:dyDescent="0.2">
      <c r="AB1040" s="234"/>
      <c r="AD1040" s="234"/>
      <c r="AE1040" s="234"/>
    </row>
    <row r="1041" spans="28:31" x14ac:dyDescent="0.2">
      <c r="AB1041" s="234"/>
      <c r="AD1041" s="234"/>
      <c r="AE1041" s="234"/>
    </row>
    <row r="1042" spans="28:31" x14ac:dyDescent="0.2">
      <c r="AB1042" s="234"/>
      <c r="AD1042" s="234"/>
      <c r="AE1042" s="234"/>
    </row>
    <row r="1043" spans="28:31" x14ac:dyDescent="0.2">
      <c r="AB1043" s="234"/>
      <c r="AD1043" s="234"/>
      <c r="AE1043" s="234"/>
    </row>
    <row r="1044" spans="28:31" x14ac:dyDescent="0.2">
      <c r="AB1044" s="234"/>
      <c r="AD1044" s="234"/>
      <c r="AE1044" s="234"/>
    </row>
    <row r="1045" spans="28:31" x14ac:dyDescent="0.2">
      <c r="AB1045" s="234"/>
      <c r="AD1045" s="234"/>
      <c r="AE1045" s="234"/>
    </row>
    <row r="1046" spans="28:31" x14ac:dyDescent="0.2">
      <c r="AB1046" s="234"/>
      <c r="AD1046" s="234"/>
      <c r="AE1046" s="234"/>
    </row>
    <row r="1047" spans="28:31" x14ac:dyDescent="0.2">
      <c r="AB1047" s="234"/>
      <c r="AD1047" s="234"/>
      <c r="AE1047" s="234"/>
    </row>
    <row r="1048" spans="28:31" x14ac:dyDescent="0.2">
      <c r="AB1048" s="234"/>
      <c r="AD1048" s="234"/>
      <c r="AE1048" s="234"/>
    </row>
    <row r="1049" spans="28:31" x14ac:dyDescent="0.2">
      <c r="AB1049" s="234"/>
      <c r="AD1049" s="234"/>
      <c r="AE1049" s="234"/>
    </row>
    <row r="1050" spans="28:31" x14ac:dyDescent="0.2">
      <c r="AB1050" s="234"/>
      <c r="AD1050" s="234"/>
      <c r="AE1050" s="234"/>
    </row>
    <row r="1051" spans="28:31" x14ac:dyDescent="0.2">
      <c r="AB1051" s="234"/>
      <c r="AD1051" s="234"/>
      <c r="AE1051" s="234"/>
    </row>
    <row r="1052" spans="28:31" x14ac:dyDescent="0.2">
      <c r="AB1052" s="234"/>
      <c r="AD1052" s="234"/>
      <c r="AE1052" s="234"/>
    </row>
    <row r="1053" spans="28:31" x14ac:dyDescent="0.2">
      <c r="AB1053" s="234"/>
      <c r="AD1053" s="234"/>
      <c r="AE1053" s="234"/>
    </row>
    <row r="1054" spans="28:31" x14ac:dyDescent="0.2">
      <c r="AB1054" s="234"/>
      <c r="AD1054" s="234"/>
      <c r="AE1054" s="234"/>
    </row>
    <row r="1055" spans="28:31" x14ac:dyDescent="0.2">
      <c r="AB1055" s="234"/>
      <c r="AD1055" s="234"/>
      <c r="AE1055" s="234"/>
    </row>
    <row r="1056" spans="28:31" x14ac:dyDescent="0.2">
      <c r="AB1056" s="234"/>
      <c r="AD1056" s="234"/>
      <c r="AE1056" s="234"/>
    </row>
    <row r="1057" spans="28:31" x14ac:dyDescent="0.2">
      <c r="AB1057" s="234"/>
      <c r="AD1057" s="234"/>
      <c r="AE1057" s="234"/>
    </row>
    <row r="1058" spans="28:31" x14ac:dyDescent="0.2">
      <c r="AB1058" s="234"/>
      <c r="AD1058" s="234"/>
      <c r="AE1058" s="234"/>
    </row>
    <row r="1059" spans="28:31" x14ac:dyDescent="0.2">
      <c r="AB1059" s="234"/>
      <c r="AD1059" s="234"/>
      <c r="AE1059" s="234"/>
    </row>
    <row r="1060" spans="28:31" x14ac:dyDescent="0.2">
      <c r="AB1060" s="234"/>
      <c r="AD1060" s="234"/>
      <c r="AE1060" s="234"/>
    </row>
    <row r="1061" spans="28:31" x14ac:dyDescent="0.2">
      <c r="AB1061" s="234"/>
      <c r="AD1061" s="234"/>
      <c r="AE1061" s="234"/>
    </row>
    <row r="1062" spans="28:31" x14ac:dyDescent="0.2">
      <c r="AB1062" s="234"/>
      <c r="AD1062" s="234"/>
      <c r="AE1062" s="234"/>
    </row>
    <row r="1063" spans="28:31" x14ac:dyDescent="0.2">
      <c r="AB1063" s="234"/>
      <c r="AD1063" s="234"/>
      <c r="AE1063" s="234"/>
    </row>
    <row r="1064" spans="28:31" x14ac:dyDescent="0.2">
      <c r="AB1064" s="234"/>
      <c r="AD1064" s="234"/>
      <c r="AE1064" s="234"/>
    </row>
    <row r="1065" spans="28:31" x14ac:dyDescent="0.2">
      <c r="AB1065" s="234"/>
      <c r="AD1065" s="234"/>
      <c r="AE1065" s="234"/>
    </row>
    <row r="1066" spans="28:31" x14ac:dyDescent="0.2">
      <c r="AB1066" s="234"/>
      <c r="AD1066" s="234"/>
      <c r="AE1066" s="234"/>
    </row>
    <row r="1067" spans="28:31" x14ac:dyDescent="0.2">
      <c r="AB1067" s="234"/>
      <c r="AD1067" s="234"/>
      <c r="AE1067" s="234"/>
    </row>
    <row r="1068" spans="28:31" x14ac:dyDescent="0.2">
      <c r="AB1068" s="234"/>
      <c r="AD1068" s="234"/>
      <c r="AE1068" s="234"/>
    </row>
    <row r="1069" spans="28:31" x14ac:dyDescent="0.2">
      <c r="AB1069" s="234"/>
      <c r="AD1069" s="234"/>
      <c r="AE1069" s="234"/>
    </row>
    <row r="1070" spans="28:31" x14ac:dyDescent="0.2">
      <c r="AB1070" s="234"/>
      <c r="AD1070" s="234"/>
      <c r="AE1070" s="234"/>
    </row>
    <row r="1071" spans="28:31" x14ac:dyDescent="0.2">
      <c r="AB1071" s="234"/>
      <c r="AD1071" s="234"/>
      <c r="AE1071" s="234"/>
    </row>
    <row r="1072" spans="28:31" x14ac:dyDescent="0.2">
      <c r="AB1072" s="234"/>
      <c r="AD1072" s="234"/>
      <c r="AE1072" s="234"/>
    </row>
    <row r="1073" spans="28:31" x14ac:dyDescent="0.2">
      <c r="AB1073" s="234"/>
      <c r="AD1073" s="234"/>
      <c r="AE1073" s="234"/>
    </row>
    <row r="1074" spans="28:31" x14ac:dyDescent="0.2">
      <c r="AB1074" s="234"/>
      <c r="AD1074" s="234"/>
      <c r="AE1074" s="234"/>
    </row>
    <row r="1075" spans="28:31" x14ac:dyDescent="0.2">
      <c r="AB1075" s="234"/>
      <c r="AD1075" s="234"/>
      <c r="AE1075" s="234"/>
    </row>
    <row r="1076" spans="28:31" x14ac:dyDescent="0.2">
      <c r="AB1076" s="234"/>
      <c r="AD1076" s="234"/>
      <c r="AE1076" s="234"/>
    </row>
    <row r="1077" spans="28:31" x14ac:dyDescent="0.2">
      <c r="AB1077" s="234"/>
      <c r="AD1077" s="234"/>
      <c r="AE1077" s="234"/>
    </row>
    <row r="1078" spans="28:31" x14ac:dyDescent="0.2">
      <c r="AB1078" s="234"/>
      <c r="AD1078" s="234"/>
      <c r="AE1078" s="234"/>
    </row>
    <row r="1079" spans="28:31" x14ac:dyDescent="0.2">
      <c r="AB1079" s="234"/>
      <c r="AD1079" s="234"/>
      <c r="AE1079" s="234"/>
    </row>
    <row r="1080" spans="28:31" x14ac:dyDescent="0.2">
      <c r="AB1080" s="234"/>
      <c r="AD1080" s="234"/>
      <c r="AE1080" s="234"/>
    </row>
    <row r="1081" spans="28:31" x14ac:dyDescent="0.2">
      <c r="AB1081" s="234"/>
      <c r="AD1081" s="234"/>
      <c r="AE1081" s="234"/>
    </row>
    <row r="1082" spans="28:31" x14ac:dyDescent="0.2">
      <c r="AB1082" s="234"/>
      <c r="AD1082" s="234"/>
      <c r="AE1082" s="234"/>
    </row>
    <row r="1083" spans="28:31" x14ac:dyDescent="0.2">
      <c r="AB1083" s="234"/>
      <c r="AD1083" s="234"/>
      <c r="AE1083" s="234"/>
    </row>
    <row r="1084" spans="28:31" x14ac:dyDescent="0.2">
      <c r="AB1084" s="234"/>
      <c r="AD1084" s="234"/>
      <c r="AE1084" s="234"/>
    </row>
    <row r="1085" spans="28:31" x14ac:dyDescent="0.2">
      <c r="AB1085" s="234"/>
      <c r="AD1085" s="234"/>
      <c r="AE1085" s="234"/>
    </row>
    <row r="1086" spans="28:31" x14ac:dyDescent="0.2">
      <c r="AB1086" s="234"/>
      <c r="AD1086" s="234"/>
      <c r="AE1086" s="234"/>
    </row>
    <row r="1087" spans="28:31" x14ac:dyDescent="0.2">
      <c r="AB1087" s="234"/>
      <c r="AD1087" s="234"/>
      <c r="AE1087" s="234"/>
    </row>
    <row r="1088" spans="28:31" x14ac:dyDescent="0.2">
      <c r="AB1088" s="234"/>
      <c r="AD1088" s="234"/>
      <c r="AE1088" s="234"/>
    </row>
    <row r="1089" spans="28:31" x14ac:dyDescent="0.2">
      <c r="AB1089" s="234"/>
      <c r="AD1089" s="234"/>
      <c r="AE1089" s="234"/>
    </row>
    <row r="1090" spans="28:31" x14ac:dyDescent="0.2">
      <c r="AB1090" s="234"/>
      <c r="AD1090" s="234"/>
      <c r="AE1090" s="234"/>
    </row>
    <row r="1091" spans="28:31" x14ac:dyDescent="0.2">
      <c r="AB1091" s="234"/>
      <c r="AD1091" s="234"/>
      <c r="AE1091" s="234"/>
    </row>
    <row r="1092" spans="28:31" x14ac:dyDescent="0.2">
      <c r="AB1092" s="234"/>
      <c r="AD1092" s="234"/>
      <c r="AE1092" s="234"/>
    </row>
    <row r="1093" spans="28:31" x14ac:dyDescent="0.2">
      <c r="AB1093" s="234"/>
      <c r="AD1093" s="234"/>
      <c r="AE1093" s="234"/>
    </row>
    <row r="1094" spans="28:31" x14ac:dyDescent="0.2">
      <c r="AB1094" s="234"/>
      <c r="AD1094" s="234"/>
      <c r="AE1094" s="234"/>
    </row>
    <row r="1095" spans="28:31" x14ac:dyDescent="0.2">
      <c r="AB1095" s="234"/>
      <c r="AD1095" s="234"/>
      <c r="AE1095" s="234"/>
    </row>
    <row r="1096" spans="28:31" x14ac:dyDescent="0.2">
      <c r="AB1096" s="234"/>
      <c r="AD1096" s="234"/>
      <c r="AE1096" s="234"/>
    </row>
    <row r="1097" spans="28:31" x14ac:dyDescent="0.2">
      <c r="AB1097" s="234"/>
      <c r="AD1097" s="234"/>
      <c r="AE1097" s="234"/>
    </row>
    <row r="1098" spans="28:31" x14ac:dyDescent="0.2">
      <c r="AB1098" s="234"/>
      <c r="AD1098" s="234"/>
      <c r="AE1098" s="234"/>
    </row>
    <row r="1099" spans="28:31" x14ac:dyDescent="0.2">
      <c r="AB1099" s="234"/>
      <c r="AD1099" s="234"/>
      <c r="AE1099" s="234"/>
    </row>
    <row r="1100" spans="28:31" x14ac:dyDescent="0.2">
      <c r="AB1100" s="234"/>
      <c r="AD1100" s="234"/>
      <c r="AE1100" s="234"/>
    </row>
    <row r="1101" spans="28:31" x14ac:dyDescent="0.2">
      <c r="AB1101" s="234"/>
      <c r="AD1101" s="234"/>
      <c r="AE1101" s="234"/>
    </row>
    <row r="1102" spans="28:31" x14ac:dyDescent="0.2">
      <c r="AB1102" s="234"/>
      <c r="AD1102" s="234"/>
      <c r="AE1102" s="234"/>
    </row>
    <row r="1103" spans="28:31" x14ac:dyDescent="0.2">
      <c r="AB1103" s="234"/>
      <c r="AD1103" s="234"/>
      <c r="AE1103" s="234"/>
    </row>
    <row r="1104" spans="28:31" x14ac:dyDescent="0.2">
      <c r="AB1104" s="234"/>
      <c r="AD1104" s="234"/>
      <c r="AE1104" s="234"/>
    </row>
    <row r="1105" spans="28:31" x14ac:dyDescent="0.2">
      <c r="AB1105" s="234"/>
      <c r="AD1105" s="234"/>
      <c r="AE1105" s="234"/>
    </row>
    <row r="1106" spans="28:31" x14ac:dyDescent="0.2">
      <c r="AB1106" s="234"/>
      <c r="AD1106" s="234"/>
      <c r="AE1106" s="234"/>
    </row>
    <row r="1107" spans="28:31" x14ac:dyDescent="0.2">
      <c r="AB1107" s="234"/>
      <c r="AD1107" s="234"/>
      <c r="AE1107" s="234"/>
    </row>
    <row r="1108" spans="28:31" x14ac:dyDescent="0.2">
      <c r="AB1108" s="234"/>
      <c r="AD1108" s="234"/>
      <c r="AE1108" s="234"/>
    </row>
    <row r="1109" spans="28:31" x14ac:dyDescent="0.2">
      <c r="AB1109" s="234"/>
      <c r="AD1109" s="234"/>
      <c r="AE1109" s="234"/>
    </row>
    <row r="1110" spans="28:31" x14ac:dyDescent="0.2">
      <c r="AB1110" s="234"/>
      <c r="AD1110" s="234"/>
      <c r="AE1110" s="234"/>
    </row>
    <row r="1111" spans="28:31" x14ac:dyDescent="0.2">
      <c r="AB1111" s="234"/>
      <c r="AD1111" s="234"/>
      <c r="AE1111" s="234"/>
    </row>
    <row r="1112" spans="28:31" x14ac:dyDescent="0.2">
      <c r="AB1112" s="234"/>
      <c r="AD1112" s="234"/>
      <c r="AE1112" s="234"/>
    </row>
    <row r="1113" spans="28:31" x14ac:dyDescent="0.2">
      <c r="AB1113" s="234"/>
      <c r="AD1113" s="234"/>
      <c r="AE1113" s="234"/>
    </row>
    <row r="1114" spans="28:31" x14ac:dyDescent="0.2">
      <c r="AB1114" s="234"/>
      <c r="AD1114" s="234"/>
      <c r="AE1114" s="234"/>
    </row>
    <row r="1115" spans="28:31" x14ac:dyDescent="0.2">
      <c r="AB1115" s="234"/>
      <c r="AD1115" s="234"/>
      <c r="AE1115" s="234"/>
    </row>
    <row r="1116" spans="28:31" x14ac:dyDescent="0.2">
      <c r="AB1116" s="234"/>
      <c r="AD1116" s="234"/>
      <c r="AE1116" s="234"/>
    </row>
    <row r="1117" spans="28:31" x14ac:dyDescent="0.2">
      <c r="AB1117" s="234"/>
      <c r="AD1117" s="234"/>
      <c r="AE1117" s="234"/>
    </row>
    <row r="1118" spans="28:31" x14ac:dyDescent="0.2">
      <c r="AB1118" s="234"/>
      <c r="AD1118" s="234"/>
      <c r="AE1118" s="234"/>
    </row>
    <row r="1119" spans="28:31" x14ac:dyDescent="0.2">
      <c r="AB1119" s="234"/>
      <c r="AD1119" s="234"/>
      <c r="AE1119" s="234"/>
    </row>
    <row r="1120" spans="28:31" x14ac:dyDescent="0.2">
      <c r="AB1120" s="234"/>
      <c r="AD1120" s="234"/>
      <c r="AE1120" s="234"/>
    </row>
    <row r="1121" spans="28:31" x14ac:dyDescent="0.2">
      <c r="AB1121" s="234"/>
      <c r="AD1121" s="234"/>
      <c r="AE1121" s="234"/>
    </row>
    <row r="1122" spans="28:31" x14ac:dyDescent="0.2">
      <c r="AB1122" s="234"/>
      <c r="AD1122" s="234"/>
      <c r="AE1122" s="234"/>
    </row>
    <row r="1123" spans="28:31" x14ac:dyDescent="0.2">
      <c r="AB1123" s="234"/>
      <c r="AD1123" s="234"/>
      <c r="AE1123" s="234"/>
    </row>
    <row r="1124" spans="28:31" x14ac:dyDescent="0.2">
      <c r="AB1124" s="234"/>
      <c r="AD1124" s="234"/>
      <c r="AE1124" s="234"/>
    </row>
    <row r="1125" spans="28:31" x14ac:dyDescent="0.2">
      <c r="AB1125" s="234"/>
      <c r="AD1125" s="234"/>
      <c r="AE1125" s="234"/>
    </row>
    <row r="1126" spans="28:31" x14ac:dyDescent="0.2">
      <c r="AB1126" s="234"/>
      <c r="AD1126" s="234"/>
      <c r="AE1126" s="234"/>
    </row>
    <row r="1127" spans="28:31" x14ac:dyDescent="0.2">
      <c r="AB1127" s="234"/>
      <c r="AD1127" s="234"/>
      <c r="AE1127" s="234"/>
    </row>
    <row r="1128" spans="28:31" x14ac:dyDescent="0.2">
      <c r="AB1128" s="234"/>
      <c r="AD1128" s="234"/>
      <c r="AE1128" s="234"/>
    </row>
    <row r="1129" spans="28:31" x14ac:dyDescent="0.2">
      <c r="AB1129" s="234"/>
      <c r="AD1129" s="234"/>
      <c r="AE1129" s="234"/>
    </row>
    <row r="1130" spans="28:31" x14ac:dyDescent="0.2">
      <c r="AB1130" s="234"/>
      <c r="AD1130" s="234"/>
      <c r="AE1130" s="234"/>
    </row>
    <row r="1131" spans="28:31" x14ac:dyDescent="0.2">
      <c r="AB1131" s="234"/>
      <c r="AD1131" s="234"/>
      <c r="AE1131" s="234"/>
    </row>
    <row r="1132" spans="28:31" x14ac:dyDescent="0.2">
      <c r="AB1132" s="234"/>
      <c r="AD1132" s="234"/>
      <c r="AE1132" s="234"/>
    </row>
    <row r="1133" spans="28:31" x14ac:dyDescent="0.2">
      <c r="AB1133" s="234"/>
      <c r="AD1133" s="234"/>
      <c r="AE1133" s="234"/>
    </row>
    <row r="1134" spans="28:31" x14ac:dyDescent="0.2">
      <c r="AB1134" s="234"/>
      <c r="AD1134" s="234"/>
      <c r="AE1134" s="234"/>
    </row>
    <row r="1135" spans="28:31" x14ac:dyDescent="0.2">
      <c r="AB1135" s="234"/>
      <c r="AD1135" s="234"/>
      <c r="AE1135" s="234"/>
    </row>
    <row r="1136" spans="28:31" x14ac:dyDescent="0.2">
      <c r="AB1136" s="234"/>
      <c r="AD1136" s="234"/>
      <c r="AE1136" s="234"/>
    </row>
    <row r="1137" spans="28:31" x14ac:dyDescent="0.2">
      <c r="AB1137" s="234"/>
      <c r="AD1137" s="234"/>
      <c r="AE1137" s="234"/>
    </row>
    <row r="1138" spans="28:31" x14ac:dyDescent="0.2">
      <c r="AB1138" s="234"/>
      <c r="AD1138" s="234"/>
      <c r="AE1138" s="234"/>
    </row>
    <row r="1139" spans="28:31" x14ac:dyDescent="0.2">
      <c r="AB1139" s="234"/>
      <c r="AD1139" s="234"/>
      <c r="AE1139" s="234"/>
    </row>
    <row r="1140" spans="28:31" x14ac:dyDescent="0.2">
      <c r="AB1140" s="234"/>
      <c r="AD1140" s="234"/>
      <c r="AE1140" s="234"/>
    </row>
    <row r="1141" spans="28:31" x14ac:dyDescent="0.2">
      <c r="AB1141" s="234"/>
      <c r="AD1141" s="234"/>
      <c r="AE1141" s="234"/>
    </row>
    <row r="1142" spans="28:31" x14ac:dyDescent="0.2">
      <c r="AB1142" s="234"/>
      <c r="AD1142" s="234"/>
      <c r="AE1142" s="234"/>
    </row>
    <row r="1143" spans="28:31" x14ac:dyDescent="0.2">
      <c r="AB1143" s="234"/>
      <c r="AD1143" s="234"/>
      <c r="AE1143" s="234"/>
    </row>
    <row r="1144" spans="28:31" x14ac:dyDescent="0.2">
      <c r="AB1144" s="234"/>
      <c r="AD1144" s="234"/>
      <c r="AE1144" s="234"/>
    </row>
    <row r="1145" spans="28:31" x14ac:dyDescent="0.2">
      <c r="AB1145" s="234"/>
      <c r="AD1145" s="234"/>
      <c r="AE1145" s="234"/>
    </row>
    <row r="1146" spans="28:31" x14ac:dyDescent="0.2">
      <c r="AB1146" s="234"/>
      <c r="AD1146" s="234"/>
      <c r="AE1146" s="234"/>
    </row>
    <row r="1147" spans="28:31" x14ac:dyDescent="0.2">
      <c r="AB1147" s="234"/>
      <c r="AD1147" s="234"/>
      <c r="AE1147" s="234"/>
    </row>
    <row r="1148" spans="28:31" x14ac:dyDescent="0.2">
      <c r="AB1148" s="234"/>
      <c r="AD1148" s="234"/>
      <c r="AE1148" s="234"/>
    </row>
    <row r="1149" spans="28:31" x14ac:dyDescent="0.2">
      <c r="AB1149" s="234"/>
      <c r="AD1149" s="234"/>
      <c r="AE1149" s="234"/>
    </row>
    <row r="1150" spans="28:31" x14ac:dyDescent="0.2">
      <c r="AB1150" s="234"/>
      <c r="AD1150" s="234"/>
      <c r="AE1150" s="234"/>
    </row>
    <row r="1151" spans="28:31" x14ac:dyDescent="0.2">
      <c r="AB1151" s="234"/>
      <c r="AD1151" s="234"/>
      <c r="AE1151" s="234"/>
    </row>
    <row r="1152" spans="28:31" x14ac:dyDescent="0.2">
      <c r="AB1152" s="234"/>
      <c r="AD1152" s="234"/>
      <c r="AE1152" s="234"/>
    </row>
    <row r="1153" spans="28:31" x14ac:dyDescent="0.2">
      <c r="AB1153" s="234"/>
      <c r="AD1153" s="234"/>
      <c r="AE1153" s="234"/>
    </row>
    <row r="1154" spans="28:31" x14ac:dyDescent="0.2">
      <c r="AB1154" s="234"/>
      <c r="AD1154" s="234"/>
      <c r="AE1154" s="234"/>
    </row>
    <row r="1155" spans="28:31" x14ac:dyDescent="0.2">
      <c r="AB1155" s="234"/>
      <c r="AD1155" s="234"/>
      <c r="AE1155" s="234"/>
    </row>
    <row r="1156" spans="28:31" x14ac:dyDescent="0.2">
      <c r="AB1156" s="234"/>
      <c r="AD1156" s="234"/>
      <c r="AE1156" s="234"/>
    </row>
    <row r="1157" spans="28:31" x14ac:dyDescent="0.2">
      <c r="AB1157" s="234"/>
      <c r="AD1157" s="234"/>
      <c r="AE1157" s="234"/>
    </row>
    <row r="1158" spans="28:31" x14ac:dyDescent="0.2">
      <c r="AB1158" s="234"/>
      <c r="AD1158" s="234"/>
      <c r="AE1158" s="234"/>
    </row>
    <row r="1159" spans="28:31" x14ac:dyDescent="0.2">
      <c r="AB1159" s="234"/>
      <c r="AD1159" s="234"/>
      <c r="AE1159" s="234"/>
    </row>
    <row r="1160" spans="28:31" x14ac:dyDescent="0.2">
      <c r="AB1160" s="234"/>
      <c r="AD1160" s="234"/>
      <c r="AE1160" s="234"/>
    </row>
    <row r="1161" spans="28:31" x14ac:dyDescent="0.2">
      <c r="AB1161" s="234"/>
      <c r="AD1161" s="234"/>
      <c r="AE1161" s="234"/>
    </row>
    <row r="1162" spans="28:31" x14ac:dyDescent="0.2">
      <c r="AB1162" s="234"/>
      <c r="AD1162" s="234"/>
      <c r="AE1162" s="234"/>
    </row>
    <row r="1163" spans="28:31" x14ac:dyDescent="0.2">
      <c r="AB1163" s="234"/>
      <c r="AD1163" s="234"/>
      <c r="AE1163" s="234"/>
    </row>
    <row r="1164" spans="28:31" x14ac:dyDescent="0.2">
      <c r="AB1164" s="234"/>
      <c r="AD1164" s="234"/>
      <c r="AE1164" s="234"/>
    </row>
    <row r="1165" spans="28:31" x14ac:dyDescent="0.2">
      <c r="AB1165" s="234"/>
      <c r="AD1165" s="234"/>
      <c r="AE1165" s="234"/>
    </row>
    <row r="1166" spans="28:31" x14ac:dyDescent="0.2">
      <c r="AB1166" s="234"/>
      <c r="AD1166" s="234"/>
      <c r="AE1166" s="234"/>
    </row>
    <row r="1167" spans="28:31" x14ac:dyDescent="0.2">
      <c r="AB1167" s="234"/>
      <c r="AD1167" s="234"/>
      <c r="AE1167" s="234"/>
    </row>
    <row r="1168" spans="28:31" x14ac:dyDescent="0.2">
      <c r="AB1168" s="234"/>
      <c r="AD1168" s="234"/>
      <c r="AE1168" s="234"/>
    </row>
    <row r="1169" spans="28:31" x14ac:dyDescent="0.2">
      <c r="AB1169" s="234"/>
      <c r="AD1169" s="234"/>
      <c r="AE1169" s="234"/>
    </row>
    <row r="1170" spans="28:31" x14ac:dyDescent="0.2">
      <c r="AB1170" s="234"/>
      <c r="AD1170" s="234"/>
      <c r="AE1170" s="234"/>
    </row>
    <row r="1171" spans="28:31" x14ac:dyDescent="0.2">
      <c r="AB1171" s="234"/>
      <c r="AD1171" s="234"/>
      <c r="AE1171" s="234"/>
    </row>
    <row r="1172" spans="28:31" x14ac:dyDescent="0.2">
      <c r="AB1172" s="234"/>
      <c r="AD1172" s="234"/>
      <c r="AE1172" s="234"/>
    </row>
    <row r="1173" spans="28:31" x14ac:dyDescent="0.2">
      <c r="AB1173" s="234"/>
      <c r="AD1173" s="234"/>
      <c r="AE1173" s="234"/>
    </row>
    <row r="1174" spans="28:31" x14ac:dyDescent="0.2">
      <c r="AB1174" s="234"/>
      <c r="AD1174" s="234"/>
      <c r="AE1174" s="234"/>
    </row>
    <row r="1175" spans="28:31" x14ac:dyDescent="0.2">
      <c r="AB1175" s="234"/>
      <c r="AD1175" s="234"/>
      <c r="AE1175" s="234"/>
    </row>
    <row r="1176" spans="28:31" x14ac:dyDescent="0.2">
      <c r="AB1176" s="234"/>
      <c r="AD1176" s="234"/>
      <c r="AE1176" s="234"/>
    </row>
    <row r="1177" spans="28:31" x14ac:dyDescent="0.2">
      <c r="AB1177" s="234"/>
      <c r="AD1177" s="234"/>
      <c r="AE1177" s="234"/>
    </row>
    <row r="1178" spans="28:31" x14ac:dyDescent="0.2">
      <c r="AB1178" s="234"/>
      <c r="AD1178" s="234"/>
      <c r="AE1178" s="234"/>
    </row>
    <row r="1179" spans="28:31" x14ac:dyDescent="0.2">
      <c r="AB1179" s="234"/>
      <c r="AD1179" s="234"/>
      <c r="AE1179" s="234"/>
    </row>
    <row r="1180" spans="28:31" x14ac:dyDescent="0.2">
      <c r="AB1180" s="234"/>
      <c r="AD1180" s="234"/>
      <c r="AE1180" s="234"/>
    </row>
    <row r="1181" spans="28:31" x14ac:dyDescent="0.2">
      <c r="AB1181" s="234"/>
      <c r="AD1181" s="234"/>
      <c r="AE1181" s="234"/>
    </row>
    <row r="1182" spans="28:31" x14ac:dyDescent="0.2">
      <c r="AB1182" s="234"/>
      <c r="AD1182" s="234"/>
      <c r="AE1182" s="234"/>
    </row>
    <row r="1183" spans="28:31" x14ac:dyDescent="0.2">
      <c r="AB1183" s="234"/>
      <c r="AD1183" s="234"/>
      <c r="AE1183" s="234"/>
    </row>
    <row r="1184" spans="28:31" x14ac:dyDescent="0.2">
      <c r="AB1184" s="234"/>
      <c r="AD1184" s="234"/>
      <c r="AE1184" s="234"/>
    </row>
    <row r="1185" spans="28:31" x14ac:dyDescent="0.2">
      <c r="AB1185" s="234"/>
      <c r="AD1185" s="234"/>
      <c r="AE1185" s="234"/>
    </row>
    <row r="1186" spans="28:31" x14ac:dyDescent="0.2">
      <c r="AB1186" s="234"/>
      <c r="AD1186" s="234"/>
      <c r="AE1186" s="234"/>
    </row>
    <row r="1187" spans="28:31" x14ac:dyDescent="0.2">
      <c r="AB1187" s="234"/>
      <c r="AD1187" s="234"/>
      <c r="AE1187" s="234"/>
    </row>
    <row r="1188" spans="28:31" x14ac:dyDescent="0.2">
      <c r="AB1188" s="234"/>
      <c r="AD1188" s="234"/>
      <c r="AE1188" s="234"/>
    </row>
    <row r="1189" spans="28:31" x14ac:dyDescent="0.2">
      <c r="AB1189" s="234"/>
      <c r="AD1189" s="234"/>
      <c r="AE1189" s="234"/>
    </row>
    <row r="1190" spans="28:31" x14ac:dyDescent="0.2">
      <c r="AB1190" s="234"/>
      <c r="AD1190" s="234"/>
      <c r="AE1190" s="234"/>
    </row>
    <row r="1191" spans="28:31" x14ac:dyDescent="0.2">
      <c r="AB1191" s="234"/>
      <c r="AD1191" s="234"/>
      <c r="AE1191" s="234"/>
    </row>
    <row r="1192" spans="28:31" x14ac:dyDescent="0.2">
      <c r="AB1192" s="234"/>
      <c r="AD1192" s="234"/>
      <c r="AE1192" s="234"/>
    </row>
    <row r="1193" spans="28:31" x14ac:dyDescent="0.2">
      <c r="AB1193" s="234"/>
      <c r="AD1193" s="234"/>
      <c r="AE1193" s="234"/>
    </row>
    <row r="1194" spans="28:31" x14ac:dyDescent="0.2">
      <c r="AB1194" s="234"/>
      <c r="AD1194" s="234"/>
      <c r="AE1194" s="234"/>
    </row>
    <row r="1195" spans="28:31" x14ac:dyDescent="0.2">
      <c r="AB1195" s="234"/>
      <c r="AD1195" s="234"/>
      <c r="AE1195" s="234"/>
    </row>
    <row r="1196" spans="28:31" x14ac:dyDescent="0.2">
      <c r="AB1196" s="234"/>
      <c r="AD1196" s="234"/>
      <c r="AE1196" s="234"/>
    </row>
    <row r="1197" spans="28:31" x14ac:dyDescent="0.2">
      <c r="AB1197" s="234"/>
      <c r="AD1197" s="234"/>
      <c r="AE1197" s="234"/>
    </row>
    <row r="1198" spans="28:31" x14ac:dyDescent="0.2">
      <c r="AB1198" s="234"/>
      <c r="AD1198" s="234"/>
      <c r="AE1198" s="234"/>
    </row>
    <row r="1199" spans="28:31" x14ac:dyDescent="0.2">
      <c r="AB1199" s="234"/>
      <c r="AD1199" s="234"/>
      <c r="AE1199" s="234"/>
    </row>
    <row r="1200" spans="28:31" x14ac:dyDescent="0.2">
      <c r="AB1200" s="234"/>
      <c r="AD1200" s="234"/>
      <c r="AE1200" s="234"/>
    </row>
    <row r="1201" spans="28:31" x14ac:dyDescent="0.2">
      <c r="AB1201" s="234"/>
      <c r="AD1201" s="234"/>
      <c r="AE1201" s="234"/>
    </row>
    <row r="1202" spans="28:31" x14ac:dyDescent="0.2">
      <c r="AB1202" s="234"/>
      <c r="AD1202" s="234"/>
      <c r="AE1202" s="234"/>
    </row>
    <row r="1203" spans="28:31" x14ac:dyDescent="0.2">
      <c r="AB1203" s="234"/>
      <c r="AD1203" s="234"/>
      <c r="AE1203" s="234"/>
    </row>
    <row r="1204" spans="28:31" x14ac:dyDescent="0.2">
      <c r="AB1204" s="234"/>
      <c r="AD1204" s="234"/>
      <c r="AE1204" s="234"/>
    </row>
    <row r="1205" spans="28:31" x14ac:dyDescent="0.2">
      <c r="AB1205" s="234"/>
      <c r="AD1205" s="234"/>
      <c r="AE1205" s="234"/>
    </row>
    <row r="1206" spans="28:31" x14ac:dyDescent="0.2">
      <c r="AB1206" s="234"/>
      <c r="AD1206" s="234"/>
      <c r="AE1206" s="234"/>
    </row>
    <row r="1207" spans="28:31" x14ac:dyDescent="0.2">
      <c r="AB1207" s="234"/>
      <c r="AD1207" s="234"/>
      <c r="AE1207" s="234"/>
    </row>
    <row r="1208" spans="28:31" x14ac:dyDescent="0.2">
      <c r="AB1208" s="234"/>
      <c r="AD1208" s="234"/>
      <c r="AE1208" s="234"/>
    </row>
    <row r="1209" spans="28:31" x14ac:dyDescent="0.2">
      <c r="AB1209" s="234"/>
      <c r="AD1209" s="234"/>
      <c r="AE1209" s="234"/>
    </row>
    <row r="1210" spans="28:31" x14ac:dyDescent="0.2">
      <c r="AB1210" s="234"/>
      <c r="AD1210" s="234"/>
      <c r="AE1210" s="234"/>
    </row>
    <row r="1211" spans="28:31" x14ac:dyDescent="0.2">
      <c r="AB1211" s="234"/>
      <c r="AD1211" s="234"/>
      <c r="AE1211" s="234"/>
    </row>
    <row r="1212" spans="28:31" x14ac:dyDescent="0.2">
      <c r="AB1212" s="234"/>
      <c r="AD1212" s="234"/>
      <c r="AE1212" s="234"/>
    </row>
    <row r="1213" spans="28:31" x14ac:dyDescent="0.2">
      <c r="AB1213" s="234"/>
      <c r="AD1213" s="234"/>
      <c r="AE1213" s="234"/>
    </row>
    <row r="1214" spans="28:31" x14ac:dyDescent="0.2">
      <c r="AB1214" s="234"/>
      <c r="AD1214" s="234"/>
      <c r="AE1214" s="234"/>
    </row>
    <row r="1215" spans="28:31" x14ac:dyDescent="0.2">
      <c r="AB1215" s="234"/>
      <c r="AD1215" s="234"/>
      <c r="AE1215" s="234"/>
    </row>
    <row r="1216" spans="28:31" x14ac:dyDescent="0.2">
      <c r="AB1216" s="234"/>
      <c r="AD1216" s="234"/>
      <c r="AE1216" s="234"/>
    </row>
    <row r="1217" spans="28:31" x14ac:dyDescent="0.2">
      <c r="AB1217" s="234"/>
      <c r="AD1217" s="234"/>
      <c r="AE1217" s="234"/>
    </row>
    <row r="1218" spans="28:31" x14ac:dyDescent="0.2">
      <c r="AB1218" s="234"/>
      <c r="AD1218" s="234"/>
      <c r="AE1218" s="234"/>
    </row>
    <row r="1219" spans="28:31" x14ac:dyDescent="0.2">
      <c r="AB1219" s="234"/>
      <c r="AD1219" s="234"/>
      <c r="AE1219" s="234"/>
    </row>
    <row r="1220" spans="28:31" x14ac:dyDescent="0.2">
      <c r="AB1220" s="234"/>
      <c r="AD1220" s="234"/>
      <c r="AE1220" s="234"/>
    </row>
    <row r="1221" spans="28:31" x14ac:dyDescent="0.2">
      <c r="AB1221" s="234"/>
      <c r="AD1221" s="234"/>
      <c r="AE1221" s="234"/>
    </row>
    <row r="1222" spans="28:31" x14ac:dyDescent="0.2">
      <c r="AB1222" s="234"/>
      <c r="AD1222" s="234"/>
      <c r="AE1222" s="234"/>
    </row>
    <row r="1223" spans="28:31" x14ac:dyDescent="0.2">
      <c r="AB1223" s="234"/>
      <c r="AD1223" s="234"/>
      <c r="AE1223" s="234"/>
    </row>
    <row r="1224" spans="28:31" x14ac:dyDescent="0.2">
      <c r="AB1224" s="234"/>
      <c r="AD1224" s="234"/>
      <c r="AE1224" s="234"/>
    </row>
    <row r="1225" spans="28:31" x14ac:dyDescent="0.2">
      <c r="AB1225" s="234"/>
      <c r="AD1225" s="234"/>
      <c r="AE1225" s="234"/>
    </row>
    <row r="1226" spans="28:31" x14ac:dyDescent="0.2">
      <c r="AB1226" s="234"/>
      <c r="AD1226" s="234"/>
      <c r="AE1226" s="234"/>
    </row>
    <row r="1227" spans="28:31" x14ac:dyDescent="0.2">
      <c r="AB1227" s="234"/>
      <c r="AD1227" s="234"/>
      <c r="AE1227" s="234"/>
    </row>
    <row r="1228" spans="28:31" x14ac:dyDescent="0.2">
      <c r="AB1228" s="234"/>
      <c r="AD1228" s="234"/>
      <c r="AE1228" s="234"/>
    </row>
    <row r="1229" spans="28:31" x14ac:dyDescent="0.2">
      <c r="AB1229" s="234"/>
      <c r="AD1229" s="234"/>
      <c r="AE1229" s="234"/>
    </row>
    <row r="1230" spans="28:31" x14ac:dyDescent="0.2">
      <c r="AB1230" s="234"/>
      <c r="AD1230" s="234"/>
      <c r="AE1230" s="234"/>
    </row>
    <row r="1231" spans="28:31" x14ac:dyDescent="0.2">
      <c r="AB1231" s="234"/>
      <c r="AD1231" s="234"/>
      <c r="AE1231" s="234"/>
    </row>
    <row r="1232" spans="28:31" x14ac:dyDescent="0.2">
      <c r="AB1232" s="234"/>
      <c r="AD1232" s="234"/>
      <c r="AE1232" s="234"/>
    </row>
    <row r="1233" spans="28:31" x14ac:dyDescent="0.2">
      <c r="AB1233" s="234"/>
      <c r="AD1233" s="234"/>
      <c r="AE1233" s="234"/>
    </row>
    <row r="1234" spans="28:31" x14ac:dyDescent="0.2">
      <c r="AB1234" s="234"/>
      <c r="AD1234" s="234"/>
      <c r="AE1234" s="234"/>
    </row>
    <row r="1235" spans="28:31" x14ac:dyDescent="0.2">
      <c r="AB1235" s="234"/>
      <c r="AD1235" s="234"/>
      <c r="AE1235" s="234"/>
    </row>
    <row r="1236" spans="28:31" x14ac:dyDescent="0.2">
      <c r="AB1236" s="234"/>
      <c r="AD1236" s="234"/>
      <c r="AE1236" s="234"/>
    </row>
    <row r="1237" spans="28:31" x14ac:dyDescent="0.2">
      <c r="AB1237" s="234"/>
      <c r="AD1237" s="234"/>
      <c r="AE1237" s="234"/>
    </row>
    <row r="1238" spans="28:31" x14ac:dyDescent="0.2">
      <c r="AB1238" s="234"/>
      <c r="AD1238" s="234"/>
      <c r="AE1238" s="234"/>
    </row>
    <row r="1239" spans="28:31" x14ac:dyDescent="0.2">
      <c r="AB1239" s="234"/>
      <c r="AD1239" s="234"/>
      <c r="AE1239" s="234"/>
    </row>
    <row r="1240" spans="28:31" x14ac:dyDescent="0.2">
      <c r="AB1240" s="234"/>
      <c r="AD1240" s="234"/>
      <c r="AE1240" s="234"/>
    </row>
    <row r="1241" spans="28:31" x14ac:dyDescent="0.2">
      <c r="AB1241" s="234"/>
      <c r="AD1241" s="234"/>
      <c r="AE1241" s="234"/>
    </row>
    <row r="1242" spans="28:31" x14ac:dyDescent="0.2">
      <c r="AB1242" s="234"/>
      <c r="AD1242" s="234"/>
      <c r="AE1242" s="234"/>
    </row>
    <row r="1243" spans="28:31" x14ac:dyDescent="0.2">
      <c r="AB1243" s="234"/>
      <c r="AD1243" s="234"/>
      <c r="AE1243" s="234"/>
    </row>
    <row r="1244" spans="28:31" x14ac:dyDescent="0.2">
      <c r="AB1244" s="234"/>
      <c r="AD1244" s="234"/>
      <c r="AE1244" s="234"/>
    </row>
    <row r="1245" spans="28:31" x14ac:dyDescent="0.2">
      <c r="AB1245" s="234"/>
      <c r="AD1245" s="234"/>
      <c r="AE1245" s="234"/>
    </row>
    <row r="1246" spans="28:31" x14ac:dyDescent="0.2">
      <c r="AB1246" s="234"/>
      <c r="AD1246" s="234"/>
      <c r="AE1246" s="234"/>
    </row>
    <row r="1247" spans="28:31" x14ac:dyDescent="0.2">
      <c r="AB1247" s="234"/>
      <c r="AD1247" s="234"/>
      <c r="AE1247" s="234"/>
    </row>
    <row r="1248" spans="28:31" x14ac:dyDescent="0.2">
      <c r="AB1248" s="234"/>
      <c r="AD1248" s="234"/>
      <c r="AE1248" s="234"/>
    </row>
    <row r="1249" spans="28:31" x14ac:dyDescent="0.2">
      <c r="AB1249" s="234"/>
      <c r="AD1249" s="234"/>
      <c r="AE1249" s="234"/>
    </row>
    <row r="1250" spans="28:31" x14ac:dyDescent="0.2">
      <c r="AB1250" s="234"/>
      <c r="AD1250" s="234"/>
      <c r="AE1250" s="234"/>
    </row>
    <row r="1251" spans="28:31" x14ac:dyDescent="0.2">
      <c r="AB1251" s="234"/>
      <c r="AD1251" s="234"/>
      <c r="AE1251" s="234"/>
    </row>
    <row r="1252" spans="28:31" x14ac:dyDescent="0.2">
      <c r="AB1252" s="234"/>
      <c r="AD1252" s="234"/>
      <c r="AE1252" s="234"/>
    </row>
    <row r="1253" spans="28:31" x14ac:dyDescent="0.2">
      <c r="AB1253" s="234"/>
      <c r="AD1253" s="234"/>
      <c r="AE1253" s="234"/>
    </row>
    <row r="1254" spans="28:31" x14ac:dyDescent="0.2">
      <c r="AB1254" s="234"/>
      <c r="AD1254" s="234"/>
      <c r="AE1254" s="234"/>
    </row>
    <row r="1255" spans="28:31" x14ac:dyDescent="0.2">
      <c r="AB1255" s="234"/>
      <c r="AD1255" s="234"/>
      <c r="AE1255" s="234"/>
    </row>
    <row r="1256" spans="28:31" x14ac:dyDescent="0.2">
      <c r="AB1256" s="234"/>
      <c r="AD1256" s="234"/>
      <c r="AE1256" s="234"/>
    </row>
    <row r="1257" spans="28:31" x14ac:dyDescent="0.2">
      <c r="AB1257" s="234"/>
      <c r="AD1257" s="234"/>
      <c r="AE1257" s="234"/>
    </row>
    <row r="1258" spans="28:31" x14ac:dyDescent="0.2">
      <c r="AB1258" s="234"/>
      <c r="AD1258" s="234"/>
      <c r="AE1258" s="234"/>
    </row>
    <row r="1259" spans="28:31" x14ac:dyDescent="0.2">
      <c r="AB1259" s="234"/>
      <c r="AD1259" s="234"/>
      <c r="AE1259" s="234"/>
    </row>
    <row r="1260" spans="28:31" x14ac:dyDescent="0.2">
      <c r="AB1260" s="234"/>
      <c r="AD1260" s="234"/>
      <c r="AE1260" s="234"/>
    </row>
    <row r="1261" spans="28:31" x14ac:dyDescent="0.2">
      <c r="AB1261" s="234"/>
      <c r="AD1261" s="234"/>
      <c r="AE1261" s="234"/>
    </row>
    <row r="1262" spans="28:31" x14ac:dyDescent="0.2">
      <c r="AB1262" s="234"/>
      <c r="AD1262" s="234"/>
      <c r="AE1262" s="234"/>
    </row>
    <row r="1263" spans="28:31" x14ac:dyDescent="0.2">
      <c r="AB1263" s="234"/>
      <c r="AD1263" s="234"/>
      <c r="AE1263" s="234"/>
    </row>
    <row r="1264" spans="28:31" x14ac:dyDescent="0.2">
      <c r="AB1264" s="234"/>
      <c r="AD1264" s="234"/>
      <c r="AE1264" s="234"/>
    </row>
    <row r="1265" spans="28:31" x14ac:dyDescent="0.2">
      <c r="AB1265" s="234"/>
      <c r="AD1265" s="234"/>
      <c r="AE1265" s="234"/>
    </row>
    <row r="1266" spans="28:31" x14ac:dyDescent="0.2">
      <c r="AB1266" s="234"/>
      <c r="AD1266" s="234"/>
      <c r="AE1266" s="234"/>
    </row>
    <row r="1267" spans="28:31" x14ac:dyDescent="0.2">
      <c r="AB1267" s="234"/>
      <c r="AD1267" s="234"/>
      <c r="AE1267" s="234"/>
    </row>
    <row r="1268" spans="28:31" x14ac:dyDescent="0.2">
      <c r="AB1268" s="234"/>
      <c r="AD1268" s="234"/>
      <c r="AE1268" s="234"/>
    </row>
    <row r="1269" spans="28:31" x14ac:dyDescent="0.2">
      <c r="AB1269" s="234"/>
      <c r="AD1269" s="234"/>
      <c r="AE1269" s="234"/>
    </row>
    <row r="1270" spans="28:31" x14ac:dyDescent="0.2">
      <c r="AB1270" s="234"/>
      <c r="AD1270" s="234"/>
      <c r="AE1270" s="234"/>
    </row>
    <row r="1271" spans="28:31" x14ac:dyDescent="0.2">
      <c r="AB1271" s="234"/>
      <c r="AD1271" s="234"/>
      <c r="AE1271" s="234"/>
    </row>
    <row r="1272" spans="28:31" x14ac:dyDescent="0.2">
      <c r="AB1272" s="234"/>
      <c r="AD1272" s="234"/>
      <c r="AE1272" s="234"/>
    </row>
    <row r="1273" spans="28:31" x14ac:dyDescent="0.2">
      <c r="AB1273" s="234"/>
      <c r="AD1273" s="234"/>
      <c r="AE1273" s="234"/>
    </row>
    <row r="1274" spans="28:31" x14ac:dyDescent="0.2">
      <c r="AB1274" s="234"/>
      <c r="AD1274" s="234"/>
      <c r="AE1274" s="234"/>
    </row>
    <row r="1275" spans="28:31" x14ac:dyDescent="0.2">
      <c r="AB1275" s="234"/>
      <c r="AD1275" s="234"/>
      <c r="AE1275" s="234"/>
    </row>
    <row r="1276" spans="28:31" x14ac:dyDescent="0.2">
      <c r="AB1276" s="234"/>
      <c r="AD1276" s="234"/>
      <c r="AE1276" s="234"/>
    </row>
    <row r="1277" spans="28:31" x14ac:dyDescent="0.2">
      <c r="AB1277" s="234"/>
      <c r="AD1277" s="234"/>
      <c r="AE1277" s="234"/>
    </row>
    <row r="1278" spans="28:31" x14ac:dyDescent="0.2">
      <c r="AB1278" s="234"/>
      <c r="AD1278" s="234"/>
      <c r="AE1278" s="234"/>
    </row>
    <row r="1279" spans="28:31" x14ac:dyDescent="0.2">
      <c r="AB1279" s="234"/>
      <c r="AD1279" s="234"/>
      <c r="AE1279" s="234"/>
    </row>
    <row r="1280" spans="28:31" x14ac:dyDescent="0.2">
      <c r="AB1280" s="234"/>
      <c r="AD1280" s="234"/>
      <c r="AE1280" s="234"/>
    </row>
    <row r="1281" spans="28:31" x14ac:dyDescent="0.2">
      <c r="AB1281" s="234"/>
      <c r="AD1281" s="234"/>
      <c r="AE1281" s="234"/>
    </row>
    <row r="1282" spans="28:31" x14ac:dyDescent="0.2">
      <c r="AB1282" s="234"/>
      <c r="AD1282" s="234"/>
      <c r="AE1282" s="234"/>
    </row>
    <row r="1283" spans="28:31" x14ac:dyDescent="0.2">
      <c r="AB1283" s="234"/>
      <c r="AD1283" s="234"/>
      <c r="AE1283" s="234"/>
    </row>
    <row r="1284" spans="28:31" x14ac:dyDescent="0.2">
      <c r="AB1284" s="234"/>
      <c r="AD1284" s="234"/>
      <c r="AE1284" s="234"/>
    </row>
    <row r="1285" spans="28:31" x14ac:dyDescent="0.2">
      <c r="AB1285" s="234"/>
      <c r="AD1285" s="234"/>
      <c r="AE1285" s="234"/>
    </row>
    <row r="1286" spans="28:31" x14ac:dyDescent="0.2">
      <c r="AB1286" s="234"/>
      <c r="AD1286" s="234"/>
      <c r="AE1286" s="234"/>
    </row>
    <row r="1287" spans="28:31" x14ac:dyDescent="0.2">
      <c r="AB1287" s="234"/>
      <c r="AD1287" s="234"/>
      <c r="AE1287" s="234"/>
    </row>
    <row r="1288" spans="28:31" x14ac:dyDescent="0.2">
      <c r="AB1288" s="234"/>
      <c r="AD1288" s="234"/>
      <c r="AE1288" s="234"/>
    </row>
    <row r="1289" spans="28:31" x14ac:dyDescent="0.2">
      <c r="AB1289" s="234"/>
      <c r="AD1289" s="234"/>
      <c r="AE1289" s="234"/>
    </row>
    <row r="1290" spans="28:31" x14ac:dyDescent="0.2">
      <c r="AB1290" s="234"/>
      <c r="AD1290" s="234"/>
      <c r="AE1290" s="234"/>
    </row>
    <row r="1291" spans="28:31" x14ac:dyDescent="0.2">
      <c r="AB1291" s="234"/>
      <c r="AD1291" s="234"/>
      <c r="AE1291" s="234"/>
    </row>
    <row r="1292" spans="28:31" x14ac:dyDescent="0.2">
      <c r="AB1292" s="234"/>
      <c r="AD1292" s="234"/>
      <c r="AE1292" s="234"/>
    </row>
    <row r="1293" spans="28:31" x14ac:dyDescent="0.2">
      <c r="AB1293" s="234"/>
      <c r="AD1293" s="234"/>
      <c r="AE1293" s="234"/>
    </row>
    <row r="1294" spans="28:31" x14ac:dyDescent="0.2">
      <c r="AB1294" s="234"/>
      <c r="AD1294" s="234"/>
      <c r="AE1294" s="234"/>
    </row>
    <row r="1295" spans="28:31" x14ac:dyDescent="0.2">
      <c r="AB1295" s="234"/>
      <c r="AD1295" s="234"/>
      <c r="AE1295" s="234"/>
    </row>
    <row r="1296" spans="28:31" x14ac:dyDescent="0.2">
      <c r="AB1296" s="234"/>
      <c r="AD1296" s="234"/>
      <c r="AE1296" s="234"/>
    </row>
    <row r="1297" spans="28:31" x14ac:dyDescent="0.2">
      <c r="AB1297" s="234"/>
      <c r="AD1297" s="234"/>
      <c r="AE1297" s="234"/>
    </row>
    <row r="1298" spans="28:31" x14ac:dyDescent="0.2">
      <c r="AB1298" s="234"/>
      <c r="AD1298" s="234"/>
      <c r="AE1298" s="234"/>
    </row>
    <row r="1299" spans="28:31" x14ac:dyDescent="0.2">
      <c r="AB1299" s="234"/>
      <c r="AD1299" s="234"/>
      <c r="AE1299" s="234"/>
    </row>
    <row r="1300" spans="28:31" x14ac:dyDescent="0.2">
      <c r="AB1300" s="234"/>
      <c r="AD1300" s="234"/>
      <c r="AE1300" s="234"/>
    </row>
    <row r="1301" spans="28:31" x14ac:dyDescent="0.2">
      <c r="AB1301" s="234"/>
      <c r="AD1301" s="234"/>
      <c r="AE1301" s="234"/>
    </row>
    <row r="1302" spans="28:31" x14ac:dyDescent="0.2">
      <c r="AB1302" s="234"/>
      <c r="AD1302" s="234"/>
      <c r="AE1302" s="234"/>
    </row>
    <row r="1303" spans="28:31" x14ac:dyDescent="0.2">
      <c r="AB1303" s="234"/>
      <c r="AD1303" s="234"/>
      <c r="AE1303" s="234"/>
    </row>
    <row r="1304" spans="28:31" x14ac:dyDescent="0.2">
      <c r="AB1304" s="234"/>
      <c r="AD1304" s="234"/>
      <c r="AE1304" s="234"/>
    </row>
    <row r="1305" spans="28:31" x14ac:dyDescent="0.2">
      <c r="AB1305" s="234"/>
      <c r="AD1305" s="234"/>
      <c r="AE1305" s="234"/>
    </row>
    <row r="1306" spans="28:31" x14ac:dyDescent="0.2">
      <c r="AB1306" s="234"/>
      <c r="AD1306" s="234"/>
      <c r="AE1306" s="234"/>
    </row>
    <row r="1307" spans="28:31" x14ac:dyDescent="0.2">
      <c r="AB1307" s="234"/>
      <c r="AD1307" s="234"/>
      <c r="AE1307" s="234"/>
    </row>
    <row r="1308" spans="28:31" x14ac:dyDescent="0.2">
      <c r="AB1308" s="234"/>
      <c r="AD1308" s="234"/>
      <c r="AE1308" s="234"/>
    </row>
    <row r="1309" spans="28:31" x14ac:dyDescent="0.2">
      <c r="AB1309" s="234"/>
      <c r="AD1309" s="234"/>
      <c r="AE1309" s="234"/>
    </row>
    <row r="1310" spans="28:31" x14ac:dyDescent="0.2">
      <c r="AB1310" s="234"/>
      <c r="AD1310" s="234"/>
      <c r="AE1310" s="234"/>
    </row>
    <row r="1311" spans="28:31" x14ac:dyDescent="0.2">
      <c r="AB1311" s="234"/>
      <c r="AD1311" s="234"/>
      <c r="AE1311" s="234"/>
    </row>
    <row r="1312" spans="28:31" x14ac:dyDescent="0.2">
      <c r="AB1312" s="234"/>
      <c r="AD1312" s="234"/>
      <c r="AE1312" s="234"/>
    </row>
    <row r="1313" spans="28:31" x14ac:dyDescent="0.2">
      <c r="AB1313" s="234"/>
      <c r="AD1313" s="234"/>
      <c r="AE1313" s="234"/>
    </row>
    <row r="1314" spans="28:31" x14ac:dyDescent="0.2">
      <c r="AB1314" s="234"/>
      <c r="AD1314" s="234"/>
      <c r="AE1314" s="234"/>
    </row>
    <row r="1315" spans="28:31" x14ac:dyDescent="0.2">
      <c r="AB1315" s="234"/>
      <c r="AD1315" s="234"/>
      <c r="AE1315" s="234"/>
    </row>
    <row r="1316" spans="28:31" x14ac:dyDescent="0.2">
      <c r="AB1316" s="234"/>
      <c r="AD1316" s="234"/>
      <c r="AE1316" s="234"/>
    </row>
    <row r="1317" spans="28:31" x14ac:dyDescent="0.2">
      <c r="AB1317" s="234"/>
      <c r="AD1317" s="234"/>
      <c r="AE1317" s="234"/>
    </row>
    <row r="1318" spans="28:31" x14ac:dyDescent="0.2">
      <c r="AB1318" s="234"/>
      <c r="AD1318" s="234"/>
      <c r="AE1318" s="234"/>
    </row>
    <row r="1319" spans="28:31" x14ac:dyDescent="0.2">
      <c r="AB1319" s="234"/>
      <c r="AD1319" s="234"/>
      <c r="AE1319" s="234"/>
    </row>
    <row r="1320" spans="28:31" x14ac:dyDescent="0.2">
      <c r="AB1320" s="234"/>
      <c r="AD1320" s="234"/>
      <c r="AE1320" s="234"/>
    </row>
    <row r="1321" spans="28:31" x14ac:dyDescent="0.2">
      <c r="AB1321" s="234"/>
      <c r="AD1321" s="234"/>
      <c r="AE1321" s="234"/>
    </row>
    <row r="1322" spans="28:31" x14ac:dyDescent="0.2">
      <c r="AB1322" s="234"/>
      <c r="AD1322" s="234"/>
      <c r="AE1322" s="234"/>
    </row>
    <row r="1323" spans="28:31" x14ac:dyDescent="0.2">
      <c r="AB1323" s="234"/>
      <c r="AD1323" s="234"/>
      <c r="AE1323" s="234"/>
    </row>
    <row r="1324" spans="28:31" x14ac:dyDescent="0.2">
      <c r="AB1324" s="234"/>
      <c r="AD1324" s="234"/>
      <c r="AE1324" s="234"/>
    </row>
    <row r="1325" spans="28:31" x14ac:dyDescent="0.2">
      <c r="AB1325" s="234"/>
      <c r="AD1325" s="234"/>
      <c r="AE1325" s="234"/>
    </row>
    <row r="1326" spans="28:31" x14ac:dyDescent="0.2">
      <c r="AB1326" s="234"/>
      <c r="AD1326" s="234"/>
      <c r="AE1326" s="234"/>
    </row>
    <row r="1327" spans="28:31" x14ac:dyDescent="0.2">
      <c r="AB1327" s="234"/>
      <c r="AD1327" s="234"/>
      <c r="AE1327" s="234"/>
    </row>
    <row r="1328" spans="28:31" x14ac:dyDescent="0.2">
      <c r="AB1328" s="234"/>
      <c r="AD1328" s="234"/>
      <c r="AE1328" s="234"/>
    </row>
    <row r="1329" spans="28:31" x14ac:dyDescent="0.2">
      <c r="AB1329" s="234"/>
      <c r="AD1329" s="234"/>
      <c r="AE1329" s="234"/>
    </row>
    <row r="1330" spans="28:31" x14ac:dyDescent="0.2">
      <c r="AB1330" s="234"/>
      <c r="AD1330" s="234"/>
      <c r="AE1330" s="234"/>
    </row>
    <row r="1331" spans="28:31" x14ac:dyDescent="0.2">
      <c r="AB1331" s="234"/>
      <c r="AD1331" s="234"/>
      <c r="AE1331" s="234"/>
    </row>
    <row r="1332" spans="28:31" x14ac:dyDescent="0.2">
      <c r="AB1332" s="234"/>
      <c r="AD1332" s="234"/>
      <c r="AE1332" s="234"/>
    </row>
    <row r="1333" spans="28:31" x14ac:dyDescent="0.2">
      <c r="AB1333" s="234"/>
      <c r="AD1333" s="234"/>
      <c r="AE1333" s="234"/>
    </row>
    <row r="1334" spans="28:31" x14ac:dyDescent="0.2">
      <c r="AB1334" s="234"/>
      <c r="AD1334" s="234"/>
      <c r="AE1334" s="234"/>
    </row>
    <row r="1335" spans="28:31" x14ac:dyDescent="0.2">
      <c r="AB1335" s="234"/>
      <c r="AD1335" s="234"/>
      <c r="AE1335" s="234"/>
    </row>
    <row r="1336" spans="28:31" x14ac:dyDescent="0.2">
      <c r="AB1336" s="234"/>
      <c r="AD1336" s="234"/>
      <c r="AE1336" s="234"/>
    </row>
    <row r="1337" spans="28:31" x14ac:dyDescent="0.2">
      <c r="AB1337" s="234"/>
      <c r="AD1337" s="234"/>
      <c r="AE1337" s="234"/>
    </row>
    <row r="1338" spans="28:31" x14ac:dyDescent="0.2">
      <c r="AB1338" s="234"/>
      <c r="AD1338" s="234"/>
      <c r="AE1338" s="234"/>
    </row>
    <row r="1339" spans="28:31" x14ac:dyDescent="0.2">
      <c r="AB1339" s="234"/>
      <c r="AD1339" s="234"/>
      <c r="AE1339" s="234"/>
    </row>
    <row r="1340" spans="28:31" x14ac:dyDescent="0.2">
      <c r="AB1340" s="234"/>
      <c r="AD1340" s="234"/>
      <c r="AE1340" s="234"/>
    </row>
    <row r="1341" spans="28:31" x14ac:dyDescent="0.2">
      <c r="AB1341" s="234"/>
      <c r="AD1341" s="234"/>
      <c r="AE1341" s="234"/>
    </row>
    <row r="1342" spans="28:31" x14ac:dyDescent="0.2">
      <c r="AB1342" s="234"/>
      <c r="AD1342" s="234"/>
      <c r="AE1342" s="234"/>
    </row>
    <row r="1343" spans="28:31" x14ac:dyDescent="0.2">
      <c r="AB1343" s="234"/>
      <c r="AD1343" s="234"/>
      <c r="AE1343" s="234"/>
    </row>
    <row r="1344" spans="28:31" x14ac:dyDescent="0.2">
      <c r="AB1344" s="234"/>
      <c r="AD1344" s="234"/>
      <c r="AE1344" s="234"/>
    </row>
    <row r="1345" spans="28:31" x14ac:dyDescent="0.2">
      <c r="AB1345" s="234"/>
      <c r="AD1345" s="234"/>
      <c r="AE1345" s="234"/>
    </row>
    <row r="1346" spans="28:31" x14ac:dyDescent="0.2">
      <c r="AB1346" s="234"/>
      <c r="AD1346" s="234"/>
      <c r="AE1346" s="234"/>
    </row>
    <row r="1347" spans="28:31" x14ac:dyDescent="0.2">
      <c r="AB1347" s="234"/>
      <c r="AD1347" s="234"/>
      <c r="AE1347" s="234"/>
    </row>
    <row r="1348" spans="28:31" x14ac:dyDescent="0.2">
      <c r="AB1348" s="234"/>
      <c r="AD1348" s="234"/>
      <c r="AE1348" s="234"/>
    </row>
    <row r="1349" spans="28:31" x14ac:dyDescent="0.2">
      <c r="AB1349" s="234"/>
      <c r="AD1349" s="234"/>
      <c r="AE1349" s="234"/>
    </row>
    <row r="1350" spans="28:31" x14ac:dyDescent="0.2">
      <c r="AB1350" s="234"/>
      <c r="AD1350" s="234"/>
      <c r="AE1350" s="234"/>
    </row>
    <row r="1351" spans="28:31" x14ac:dyDescent="0.2">
      <c r="AB1351" s="234"/>
      <c r="AD1351" s="234"/>
      <c r="AE1351" s="234"/>
    </row>
    <row r="1352" spans="28:31" x14ac:dyDescent="0.2">
      <c r="AB1352" s="234"/>
      <c r="AD1352" s="234"/>
      <c r="AE1352" s="234"/>
    </row>
    <row r="1353" spans="28:31" x14ac:dyDescent="0.2">
      <c r="AB1353" s="234"/>
      <c r="AD1353" s="234"/>
      <c r="AE1353" s="234"/>
    </row>
    <row r="1354" spans="28:31" x14ac:dyDescent="0.2">
      <c r="AB1354" s="234"/>
      <c r="AD1354" s="234"/>
      <c r="AE1354" s="234"/>
    </row>
    <row r="1355" spans="28:31" x14ac:dyDescent="0.2">
      <c r="AB1355" s="234"/>
      <c r="AD1355" s="234"/>
      <c r="AE1355" s="234"/>
    </row>
    <row r="1356" spans="28:31" x14ac:dyDescent="0.2">
      <c r="AB1356" s="234"/>
      <c r="AD1356" s="234"/>
      <c r="AE1356" s="234"/>
    </row>
    <row r="1357" spans="28:31" x14ac:dyDescent="0.2">
      <c r="AB1357" s="234"/>
      <c r="AD1357" s="234"/>
      <c r="AE1357" s="234"/>
    </row>
    <row r="1358" spans="28:31" x14ac:dyDescent="0.2">
      <c r="AB1358" s="234"/>
      <c r="AD1358" s="234"/>
      <c r="AE1358" s="234"/>
    </row>
    <row r="1359" spans="28:31" x14ac:dyDescent="0.2">
      <c r="AB1359" s="234"/>
      <c r="AD1359" s="234"/>
      <c r="AE1359" s="234"/>
    </row>
    <row r="1360" spans="28:31" x14ac:dyDescent="0.2">
      <c r="AB1360" s="234"/>
      <c r="AD1360" s="234"/>
      <c r="AE1360" s="234"/>
    </row>
    <row r="1361" spans="28:31" x14ac:dyDescent="0.2">
      <c r="AB1361" s="234"/>
      <c r="AD1361" s="234"/>
      <c r="AE1361" s="234"/>
    </row>
    <row r="1362" spans="28:31" x14ac:dyDescent="0.2">
      <c r="AB1362" s="234"/>
      <c r="AD1362" s="234"/>
      <c r="AE1362" s="234"/>
    </row>
    <row r="1363" spans="28:31" x14ac:dyDescent="0.2">
      <c r="AB1363" s="234"/>
      <c r="AD1363" s="234"/>
      <c r="AE1363" s="234"/>
    </row>
    <row r="1364" spans="28:31" x14ac:dyDescent="0.2">
      <c r="AB1364" s="234"/>
      <c r="AD1364" s="234"/>
      <c r="AE1364" s="234"/>
    </row>
    <row r="1365" spans="28:31" x14ac:dyDescent="0.2">
      <c r="AB1365" s="234"/>
      <c r="AD1365" s="234"/>
      <c r="AE1365" s="234"/>
    </row>
    <row r="1366" spans="28:31" x14ac:dyDescent="0.2">
      <c r="AB1366" s="234"/>
      <c r="AD1366" s="234"/>
      <c r="AE1366" s="234"/>
    </row>
    <row r="1367" spans="28:31" x14ac:dyDescent="0.2">
      <c r="AB1367" s="234"/>
      <c r="AD1367" s="234"/>
      <c r="AE1367" s="234"/>
    </row>
    <row r="1368" spans="28:31" x14ac:dyDescent="0.2">
      <c r="AB1368" s="234"/>
      <c r="AD1368" s="234"/>
      <c r="AE1368" s="234"/>
    </row>
    <row r="1369" spans="28:31" x14ac:dyDescent="0.2">
      <c r="AB1369" s="234"/>
      <c r="AD1369" s="234"/>
      <c r="AE1369" s="234"/>
    </row>
    <row r="1370" spans="28:31" x14ac:dyDescent="0.2">
      <c r="AB1370" s="234"/>
      <c r="AD1370" s="234"/>
      <c r="AE1370" s="234"/>
    </row>
    <row r="1371" spans="28:31" x14ac:dyDescent="0.2">
      <c r="AB1371" s="234"/>
      <c r="AD1371" s="234"/>
      <c r="AE1371" s="234"/>
    </row>
    <row r="1372" spans="28:31" x14ac:dyDescent="0.2">
      <c r="AB1372" s="234"/>
      <c r="AD1372" s="234"/>
      <c r="AE1372" s="234"/>
    </row>
    <row r="1373" spans="28:31" x14ac:dyDescent="0.2">
      <c r="AB1373" s="234"/>
      <c r="AD1373" s="234"/>
      <c r="AE1373" s="234"/>
    </row>
    <row r="1374" spans="28:31" x14ac:dyDescent="0.2">
      <c r="AB1374" s="234"/>
      <c r="AD1374" s="234"/>
      <c r="AE1374" s="234"/>
    </row>
    <row r="1375" spans="28:31" x14ac:dyDescent="0.2">
      <c r="AB1375" s="234"/>
      <c r="AD1375" s="234"/>
      <c r="AE1375" s="234"/>
    </row>
    <row r="1376" spans="28:31" x14ac:dyDescent="0.2">
      <c r="AB1376" s="234"/>
      <c r="AD1376" s="234"/>
      <c r="AE1376" s="234"/>
    </row>
    <row r="1377" spans="28:31" x14ac:dyDescent="0.2">
      <c r="AB1377" s="234"/>
      <c r="AD1377" s="234"/>
      <c r="AE1377" s="234"/>
    </row>
    <row r="1378" spans="28:31" x14ac:dyDescent="0.2">
      <c r="AB1378" s="234"/>
      <c r="AD1378" s="234"/>
      <c r="AE1378" s="234"/>
    </row>
    <row r="1379" spans="28:31" x14ac:dyDescent="0.2">
      <c r="AB1379" s="234"/>
      <c r="AD1379" s="234"/>
      <c r="AE1379" s="234"/>
    </row>
    <row r="1380" spans="28:31" x14ac:dyDescent="0.2">
      <c r="AB1380" s="234"/>
      <c r="AD1380" s="234"/>
      <c r="AE1380" s="234"/>
    </row>
    <row r="1381" spans="28:31" x14ac:dyDescent="0.2">
      <c r="AB1381" s="234"/>
      <c r="AD1381" s="234"/>
      <c r="AE1381" s="234"/>
    </row>
    <row r="1382" spans="28:31" x14ac:dyDescent="0.2">
      <c r="AB1382" s="234"/>
      <c r="AD1382" s="234"/>
      <c r="AE1382" s="234"/>
    </row>
    <row r="1383" spans="28:31" x14ac:dyDescent="0.2">
      <c r="AB1383" s="234"/>
      <c r="AD1383" s="234"/>
      <c r="AE1383" s="234"/>
    </row>
    <row r="1384" spans="28:31" x14ac:dyDescent="0.2">
      <c r="AB1384" s="234"/>
      <c r="AD1384" s="234"/>
      <c r="AE1384" s="234"/>
    </row>
    <row r="1385" spans="28:31" x14ac:dyDescent="0.2">
      <c r="AB1385" s="234"/>
      <c r="AD1385" s="234"/>
      <c r="AE1385" s="234"/>
    </row>
    <row r="1386" spans="28:31" x14ac:dyDescent="0.2">
      <c r="AB1386" s="234"/>
      <c r="AD1386" s="234"/>
      <c r="AE1386" s="234"/>
    </row>
    <row r="1387" spans="28:31" x14ac:dyDescent="0.2">
      <c r="AB1387" s="234"/>
      <c r="AD1387" s="234"/>
      <c r="AE1387" s="234"/>
    </row>
    <row r="1388" spans="28:31" x14ac:dyDescent="0.2">
      <c r="AB1388" s="234"/>
      <c r="AD1388" s="234"/>
      <c r="AE1388" s="234"/>
    </row>
    <row r="1389" spans="28:31" x14ac:dyDescent="0.2">
      <c r="AB1389" s="234"/>
      <c r="AD1389" s="234"/>
      <c r="AE1389" s="234"/>
    </row>
    <row r="1390" spans="28:31" x14ac:dyDescent="0.2">
      <c r="AB1390" s="234"/>
      <c r="AD1390" s="234"/>
      <c r="AE1390" s="234"/>
    </row>
    <row r="1391" spans="28:31" x14ac:dyDescent="0.2">
      <c r="AB1391" s="234"/>
      <c r="AD1391" s="234"/>
      <c r="AE1391" s="234"/>
    </row>
    <row r="1392" spans="28:31" x14ac:dyDescent="0.2">
      <c r="AB1392" s="234"/>
      <c r="AD1392" s="234"/>
      <c r="AE1392" s="234"/>
    </row>
    <row r="1393" spans="28:31" x14ac:dyDescent="0.2">
      <c r="AB1393" s="234"/>
      <c r="AD1393" s="234"/>
      <c r="AE1393" s="234"/>
    </row>
    <row r="1394" spans="28:31" x14ac:dyDescent="0.2">
      <c r="AB1394" s="234"/>
      <c r="AD1394" s="234"/>
      <c r="AE1394" s="234"/>
    </row>
    <row r="1395" spans="28:31" x14ac:dyDescent="0.2">
      <c r="AB1395" s="234"/>
      <c r="AD1395" s="234"/>
      <c r="AE1395" s="234"/>
    </row>
    <row r="1396" spans="28:31" x14ac:dyDescent="0.2">
      <c r="AB1396" s="234"/>
      <c r="AD1396" s="234"/>
      <c r="AE1396" s="234"/>
    </row>
    <row r="1397" spans="28:31" x14ac:dyDescent="0.2">
      <c r="AB1397" s="234"/>
      <c r="AD1397" s="234"/>
      <c r="AE1397" s="234"/>
    </row>
    <row r="1398" spans="28:31" x14ac:dyDescent="0.2">
      <c r="AB1398" s="234"/>
      <c r="AD1398" s="234"/>
      <c r="AE1398" s="234"/>
    </row>
    <row r="1399" spans="28:31" x14ac:dyDescent="0.2">
      <c r="AB1399" s="234"/>
      <c r="AD1399" s="234"/>
      <c r="AE1399" s="234"/>
    </row>
    <row r="1400" spans="28:31" x14ac:dyDescent="0.2">
      <c r="AB1400" s="234"/>
      <c r="AD1400" s="234"/>
      <c r="AE1400" s="234"/>
    </row>
    <row r="1401" spans="28:31" x14ac:dyDescent="0.2">
      <c r="AB1401" s="234"/>
      <c r="AD1401" s="234"/>
      <c r="AE1401" s="234"/>
    </row>
    <row r="1402" spans="28:31" x14ac:dyDescent="0.2">
      <c r="AB1402" s="234"/>
      <c r="AD1402" s="234"/>
      <c r="AE1402" s="234"/>
    </row>
    <row r="1403" spans="28:31" x14ac:dyDescent="0.2">
      <c r="AB1403" s="234"/>
      <c r="AD1403" s="234"/>
      <c r="AE1403" s="234"/>
    </row>
    <row r="1404" spans="28:31" x14ac:dyDescent="0.2">
      <c r="AB1404" s="234"/>
      <c r="AD1404" s="234"/>
      <c r="AE1404" s="234"/>
    </row>
    <row r="1405" spans="28:31" x14ac:dyDescent="0.2">
      <c r="AB1405" s="234"/>
      <c r="AD1405" s="234"/>
      <c r="AE1405" s="234"/>
    </row>
    <row r="1406" spans="28:31" x14ac:dyDescent="0.2">
      <c r="AB1406" s="234"/>
      <c r="AD1406" s="234"/>
      <c r="AE1406" s="234"/>
    </row>
    <row r="1407" spans="28:31" x14ac:dyDescent="0.2">
      <c r="AB1407" s="234"/>
      <c r="AD1407" s="234"/>
      <c r="AE1407" s="234"/>
    </row>
    <row r="1408" spans="28:31" x14ac:dyDescent="0.2">
      <c r="AB1408" s="234"/>
      <c r="AD1408" s="234"/>
      <c r="AE1408" s="234"/>
    </row>
    <row r="1409" spans="28:31" x14ac:dyDescent="0.2">
      <c r="AB1409" s="234"/>
      <c r="AD1409" s="234"/>
      <c r="AE1409" s="234"/>
    </row>
    <row r="1410" spans="28:31" x14ac:dyDescent="0.2">
      <c r="AB1410" s="234"/>
      <c r="AD1410" s="234"/>
      <c r="AE1410" s="234"/>
    </row>
    <row r="1411" spans="28:31" x14ac:dyDescent="0.2">
      <c r="AB1411" s="234"/>
      <c r="AD1411" s="234"/>
      <c r="AE1411" s="234"/>
    </row>
    <row r="1412" spans="28:31" x14ac:dyDescent="0.2">
      <c r="AB1412" s="234"/>
      <c r="AD1412" s="234"/>
      <c r="AE1412" s="234"/>
    </row>
    <row r="1413" spans="28:31" x14ac:dyDescent="0.2">
      <c r="AB1413" s="234"/>
      <c r="AD1413" s="234"/>
      <c r="AE1413" s="234"/>
    </row>
    <row r="1414" spans="28:31" x14ac:dyDescent="0.2">
      <c r="AB1414" s="234"/>
      <c r="AD1414" s="234"/>
      <c r="AE1414" s="234"/>
    </row>
    <row r="1415" spans="28:31" x14ac:dyDescent="0.2">
      <c r="AB1415" s="234"/>
      <c r="AD1415" s="234"/>
      <c r="AE1415" s="234"/>
    </row>
    <row r="1416" spans="28:31" x14ac:dyDescent="0.2">
      <c r="AB1416" s="234"/>
      <c r="AD1416" s="234"/>
      <c r="AE1416" s="234"/>
    </row>
    <row r="1417" spans="28:31" x14ac:dyDescent="0.2">
      <c r="AB1417" s="234"/>
      <c r="AD1417" s="234"/>
      <c r="AE1417" s="234"/>
    </row>
    <row r="1418" spans="28:31" x14ac:dyDescent="0.2">
      <c r="AB1418" s="234"/>
      <c r="AD1418" s="234"/>
      <c r="AE1418" s="234"/>
    </row>
    <row r="1419" spans="28:31" x14ac:dyDescent="0.2">
      <c r="AB1419" s="234"/>
      <c r="AD1419" s="234"/>
      <c r="AE1419" s="234"/>
    </row>
    <row r="1420" spans="28:31" x14ac:dyDescent="0.2">
      <c r="AB1420" s="234"/>
      <c r="AD1420" s="234"/>
      <c r="AE1420" s="234"/>
    </row>
    <row r="1421" spans="28:31" x14ac:dyDescent="0.2">
      <c r="AB1421" s="234"/>
      <c r="AD1421" s="234"/>
      <c r="AE1421" s="234"/>
    </row>
    <row r="1422" spans="28:31" x14ac:dyDescent="0.2">
      <c r="AB1422" s="234"/>
      <c r="AD1422" s="234"/>
      <c r="AE1422" s="234"/>
    </row>
    <row r="1423" spans="28:31" x14ac:dyDescent="0.2">
      <c r="AB1423" s="234"/>
      <c r="AD1423" s="234"/>
      <c r="AE1423" s="234"/>
    </row>
    <row r="1424" spans="28:31" x14ac:dyDescent="0.2">
      <c r="AB1424" s="234"/>
      <c r="AD1424" s="234"/>
      <c r="AE1424" s="234"/>
    </row>
    <row r="1425" spans="28:31" x14ac:dyDescent="0.2">
      <c r="AB1425" s="234"/>
      <c r="AD1425" s="234"/>
      <c r="AE1425" s="234"/>
    </row>
    <row r="1426" spans="28:31" x14ac:dyDescent="0.2">
      <c r="AB1426" s="234"/>
      <c r="AD1426" s="234"/>
      <c r="AE1426" s="234"/>
    </row>
    <row r="1427" spans="28:31" x14ac:dyDescent="0.2">
      <c r="AB1427" s="234"/>
      <c r="AD1427" s="234"/>
      <c r="AE1427" s="234"/>
    </row>
    <row r="1428" spans="28:31" x14ac:dyDescent="0.2">
      <c r="AB1428" s="234"/>
      <c r="AD1428" s="234"/>
      <c r="AE1428" s="234"/>
    </row>
    <row r="1429" spans="28:31" x14ac:dyDescent="0.2">
      <c r="AB1429" s="234"/>
      <c r="AD1429" s="234"/>
      <c r="AE1429" s="234"/>
    </row>
    <row r="1430" spans="28:31" x14ac:dyDescent="0.2">
      <c r="AB1430" s="234"/>
      <c r="AD1430" s="234"/>
      <c r="AE1430" s="234"/>
    </row>
    <row r="1431" spans="28:31" x14ac:dyDescent="0.2">
      <c r="AB1431" s="234"/>
      <c r="AD1431" s="234"/>
      <c r="AE1431" s="234"/>
    </row>
    <row r="1432" spans="28:31" x14ac:dyDescent="0.2">
      <c r="AB1432" s="234"/>
      <c r="AD1432" s="234"/>
      <c r="AE1432" s="234"/>
    </row>
    <row r="1433" spans="28:31" x14ac:dyDescent="0.2">
      <c r="AB1433" s="234"/>
      <c r="AD1433" s="234"/>
      <c r="AE1433" s="234"/>
    </row>
    <row r="1434" spans="28:31" x14ac:dyDescent="0.2">
      <c r="AB1434" s="234"/>
      <c r="AD1434" s="234"/>
      <c r="AE1434" s="234"/>
    </row>
    <row r="1435" spans="28:31" x14ac:dyDescent="0.2">
      <c r="AB1435" s="234"/>
      <c r="AD1435" s="234"/>
      <c r="AE1435" s="234"/>
    </row>
    <row r="1436" spans="28:31" x14ac:dyDescent="0.2">
      <c r="AB1436" s="234"/>
      <c r="AD1436" s="234"/>
      <c r="AE1436" s="234"/>
    </row>
    <row r="1437" spans="28:31" x14ac:dyDescent="0.2">
      <c r="AB1437" s="234"/>
      <c r="AD1437" s="234"/>
      <c r="AE1437" s="234"/>
    </row>
    <row r="1438" spans="28:31" x14ac:dyDescent="0.2">
      <c r="AB1438" s="234"/>
      <c r="AD1438" s="234"/>
      <c r="AE1438" s="234"/>
    </row>
    <row r="1439" spans="28:31" x14ac:dyDescent="0.2">
      <c r="AB1439" s="234"/>
      <c r="AD1439" s="234"/>
      <c r="AE1439" s="234"/>
    </row>
    <row r="1440" spans="28:31" x14ac:dyDescent="0.2">
      <c r="AB1440" s="234"/>
      <c r="AD1440" s="234"/>
      <c r="AE1440" s="234"/>
    </row>
    <row r="1441" spans="28:31" x14ac:dyDescent="0.2">
      <c r="AB1441" s="234"/>
      <c r="AD1441" s="234"/>
      <c r="AE1441" s="234"/>
    </row>
    <row r="1442" spans="28:31" x14ac:dyDescent="0.2">
      <c r="AB1442" s="234"/>
      <c r="AD1442" s="234"/>
      <c r="AE1442" s="234"/>
    </row>
    <row r="1443" spans="28:31" x14ac:dyDescent="0.2">
      <c r="AB1443" s="234"/>
      <c r="AD1443" s="234"/>
      <c r="AE1443" s="234"/>
    </row>
    <row r="1444" spans="28:31" x14ac:dyDescent="0.2">
      <c r="AB1444" s="234"/>
      <c r="AD1444" s="234"/>
      <c r="AE1444" s="234"/>
    </row>
    <row r="1445" spans="28:31" x14ac:dyDescent="0.2">
      <c r="AB1445" s="234"/>
      <c r="AD1445" s="234"/>
      <c r="AE1445" s="234"/>
    </row>
    <row r="1446" spans="28:31" x14ac:dyDescent="0.2">
      <c r="AB1446" s="234"/>
      <c r="AD1446" s="234"/>
      <c r="AE1446" s="234"/>
    </row>
    <row r="1447" spans="28:31" x14ac:dyDescent="0.2">
      <c r="AB1447" s="234"/>
      <c r="AD1447" s="234"/>
      <c r="AE1447" s="234"/>
    </row>
    <row r="1448" spans="28:31" x14ac:dyDescent="0.2">
      <c r="AB1448" s="234"/>
      <c r="AD1448" s="234"/>
      <c r="AE1448" s="234"/>
    </row>
    <row r="1449" spans="28:31" x14ac:dyDescent="0.2">
      <c r="AB1449" s="234"/>
      <c r="AD1449" s="234"/>
      <c r="AE1449" s="234"/>
    </row>
    <row r="1450" spans="28:31" x14ac:dyDescent="0.2">
      <c r="AB1450" s="234"/>
      <c r="AD1450" s="234"/>
      <c r="AE1450" s="234"/>
    </row>
    <row r="1451" spans="28:31" x14ac:dyDescent="0.2">
      <c r="AB1451" s="234"/>
      <c r="AD1451" s="234"/>
      <c r="AE1451" s="234"/>
    </row>
    <row r="1452" spans="28:31" x14ac:dyDescent="0.2">
      <c r="AB1452" s="234"/>
      <c r="AD1452" s="234"/>
      <c r="AE1452" s="234"/>
    </row>
    <row r="1453" spans="28:31" x14ac:dyDescent="0.2">
      <c r="AB1453" s="234"/>
      <c r="AD1453" s="234"/>
      <c r="AE1453" s="234"/>
    </row>
    <row r="1454" spans="28:31" x14ac:dyDescent="0.2">
      <c r="AB1454" s="234"/>
      <c r="AD1454" s="234"/>
      <c r="AE1454" s="234"/>
    </row>
    <row r="1455" spans="28:31" x14ac:dyDescent="0.2">
      <c r="AB1455" s="234"/>
      <c r="AD1455" s="234"/>
      <c r="AE1455" s="234"/>
    </row>
    <row r="1456" spans="28:31" x14ac:dyDescent="0.2">
      <c r="AB1456" s="234"/>
      <c r="AD1456" s="234"/>
      <c r="AE1456" s="234"/>
    </row>
    <row r="1457" spans="28:31" x14ac:dyDescent="0.2">
      <c r="AB1457" s="234"/>
      <c r="AD1457" s="234"/>
      <c r="AE1457" s="234"/>
    </row>
    <row r="1458" spans="28:31" x14ac:dyDescent="0.2">
      <c r="AB1458" s="234"/>
      <c r="AD1458" s="234"/>
      <c r="AE1458" s="234"/>
    </row>
    <row r="1459" spans="28:31" x14ac:dyDescent="0.2">
      <c r="AB1459" s="234"/>
      <c r="AD1459" s="234"/>
      <c r="AE1459" s="234"/>
    </row>
    <row r="1460" spans="28:31" x14ac:dyDescent="0.2">
      <c r="AB1460" s="234"/>
      <c r="AD1460" s="234"/>
      <c r="AE1460" s="234"/>
    </row>
    <row r="1461" spans="28:31" x14ac:dyDescent="0.2">
      <c r="AB1461" s="234"/>
      <c r="AD1461" s="234"/>
      <c r="AE1461" s="234"/>
    </row>
    <row r="1462" spans="28:31" x14ac:dyDescent="0.2">
      <c r="AB1462" s="234"/>
      <c r="AD1462" s="234"/>
      <c r="AE1462" s="234"/>
    </row>
    <row r="1463" spans="28:31" x14ac:dyDescent="0.2">
      <c r="AB1463" s="234"/>
      <c r="AD1463" s="234"/>
      <c r="AE1463" s="234"/>
    </row>
    <row r="1464" spans="28:31" x14ac:dyDescent="0.2">
      <c r="AB1464" s="234"/>
      <c r="AD1464" s="234"/>
      <c r="AE1464" s="234"/>
    </row>
    <row r="1465" spans="28:31" x14ac:dyDescent="0.2">
      <c r="AB1465" s="234"/>
      <c r="AD1465" s="234"/>
      <c r="AE1465" s="234"/>
    </row>
    <row r="1466" spans="28:31" x14ac:dyDescent="0.2">
      <c r="AB1466" s="234"/>
      <c r="AD1466" s="234"/>
      <c r="AE1466" s="234"/>
    </row>
    <row r="1467" spans="28:31" x14ac:dyDescent="0.2">
      <c r="AB1467" s="234"/>
      <c r="AD1467" s="234"/>
      <c r="AE1467" s="234"/>
    </row>
    <row r="1468" spans="28:31" x14ac:dyDescent="0.2">
      <c r="AB1468" s="234"/>
      <c r="AD1468" s="234"/>
      <c r="AE1468" s="234"/>
    </row>
    <row r="1469" spans="28:31" x14ac:dyDescent="0.2">
      <c r="AB1469" s="234"/>
      <c r="AD1469" s="234"/>
      <c r="AE1469" s="234"/>
    </row>
    <row r="1470" spans="28:31" x14ac:dyDescent="0.2">
      <c r="AB1470" s="234"/>
      <c r="AD1470" s="234"/>
      <c r="AE1470" s="234"/>
    </row>
    <row r="1471" spans="28:31" x14ac:dyDescent="0.2">
      <c r="AB1471" s="234"/>
      <c r="AD1471" s="234"/>
      <c r="AE1471" s="234"/>
    </row>
    <row r="1472" spans="28:31" x14ac:dyDescent="0.2">
      <c r="AB1472" s="234"/>
      <c r="AD1472" s="234"/>
      <c r="AE1472" s="234"/>
    </row>
    <row r="1473" spans="28:31" x14ac:dyDescent="0.2">
      <c r="AB1473" s="234"/>
      <c r="AD1473" s="234"/>
      <c r="AE1473" s="234"/>
    </row>
    <row r="1474" spans="28:31" x14ac:dyDescent="0.2">
      <c r="AB1474" s="234"/>
      <c r="AD1474" s="234"/>
      <c r="AE1474" s="234"/>
    </row>
    <row r="1475" spans="28:31" x14ac:dyDescent="0.2">
      <c r="AB1475" s="234"/>
      <c r="AD1475" s="234"/>
      <c r="AE1475" s="234"/>
    </row>
    <row r="1476" spans="28:31" x14ac:dyDescent="0.2">
      <c r="AB1476" s="234"/>
      <c r="AD1476" s="234"/>
      <c r="AE1476" s="234"/>
    </row>
    <row r="1477" spans="28:31" x14ac:dyDescent="0.2">
      <c r="AB1477" s="234"/>
      <c r="AD1477" s="234"/>
      <c r="AE1477" s="234"/>
    </row>
    <row r="1478" spans="28:31" x14ac:dyDescent="0.2">
      <c r="AB1478" s="234"/>
      <c r="AD1478" s="234"/>
      <c r="AE1478" s="234"/>
    </row>
    <row r="1479" spans="28:31" x14ac:dyDescent="0.2">
      <c r="AB1479" s="234"/>
      <c r="AD1479" s="234"/>
      <c r="AE1479" s="234"/>
    </row>
    <row r="1480" spans="28:31" x14ac:dyDescent="0.2">
      <c r="AB1480" s="234"/>
      <c r="AD1480" s="234"/>
      <c r="AE1480" s="234"/>
    </row>
    <row r="1481" spans="28:31" x14ac:dyDescent="0.2">
      <c r="AB1481" s="234"/>
      <c r="AD1481" s="234"/>
      <c r="AE1481" s="234"/>
    </row>
    <row r="1482" spans="28:31" x14ac:dyDescent="0.2">
      <c r="AB1482" s="234"/>
      <c r="AD1482" s="234"/>
      <c r="AE1482" s="234"/>
    </row>
    <row r="1483" spans="28:31" x14ac:dyDescent="0.2">
      <c r="AB1483" s="234"/>
      <c r="AD1483" s="234"/>
      <c r="AE1483" s="234"/>
    </row>
    <row r="1484" spans="28:31" x14ac:dyDescent="0.2">
      <c r="AB1484" s="234"/>
      <c r="AD1484" s="234"/>
      <c r="AE1484" s="234"/>
    </row>
    <row r="1485" spans="28:31" x14ac:dyDescent="0.2">
      <c r="AB1485" s="234"/>
      <c r="AD1485" s="234"/>
      <c r="AE1485" s="234"/>
    </row>
    <row r="1486" spans="28:31" x14ac:dyDescent="0.2">
      <c r="AB1486" s="234"/>
      <c r="AD1486" s="234"/>
      <c r="AE1486" s="234"/>
    </row>
    <row r="1487" spans="28:31" x14ac:dyDescent="0.2">
      <c r="AB1487" s="234"/>
      <c r="AD1487" s="234"/>
      <c r="AE1487" s="234"/>
    </row>
    <row r="1488" spans="28:31" x14ac:dyDescent="0.2">
      <c r="AB1488" s="234"/>
      <c r="AD1488" s="234"/>
      <c r="AE1488" s="234"/>
    </row>
    <row r="1489" spans="28:31" x14ac:dyDescent="0.2">
      <c r="AB1489" s="234"/>
      <c r="AD1489" s="234"/>
      <c r="AE1489" s="234"/>
    </row>
    <row r="1490" spans="28:31" x14ac:dyDescent="0.2">
      <c r="AB1490" s="234"/>
      <c r="AD1490" s="234"/>
      <c r="AE1490" s="234"/>
    </row>
    <row r="1491" spans="28:31" x14ac:dyDescent="0.2">
      <c r="AB1491" s="234"/>
      <c r="AD1491" s="234"/>
      <c r="AE1491" s="234"/>
    </row>
    <row r="1492" spans="28:31" x14ac:dyDescent="0.2">
      <c r="AB1492" s="234"/>
      <c r="AD1492" s="234"/>
      <c r="AE1492" s="234"/>
    </row>
    <row r="1493" spans="28:31" x14ac:dyDescent="0.2">
      <c r="AB1493" s="234"/>
      <c r="AD1493" s="234"/>
      <c r="AE1493" s="234"/>
    </row>
    <row r="1494" spans="28:31" x14ac:dyDescent="0.2">
      <c r="AB1494" s="234"/>
      <c r="AD1494" s="234"/>
      <c r="AE1494" s="234"/>
    </row>
    <row r="1495" spans="28:31" x14ac:dyDescent="0.2">
      <c r="AB1495" s="234"/>
      <c r="AD1495" s="234"/>
      <c r="AE1495" s="234"/>
    </row>
    <row r="1496" spans="28:31" x14ac:dyDescent="0.2">
      <c r="AB1496" s="234"/>
      <c r="AD1496" s="234"/>
      <c r="AE1496" s="234"/>
    </row>
    <row r="1497" spans="28:31" x14ac:dyDescent="0.2">
      <c r="AB1497" s="234"/>
      <c r="AD1497" s="234"/>
      <c r="AE1497" s="234"/>
    </row>
    <row r="1498" spans="28:31" x14ac:dyDescent="0.2">
      <c r="AB1498" s="234"/>
      <c r="AD1498" s="234"/>
      <c r="AE1498" s="234"/>
    </row>
    <row r="1499" spans="28:31" x14ac:dyDescent="0.2">
      <c r="AB1499" s="234"/>
      <c r="AD1499" s="234"/>
      <c r="AE1499" s="234"/>
    </row>
    <row r="1500" spans="28:31" x14ac:dyDescent="0.2">
      <c r="AB1500" s="234"/>
      <c r="AD1500" s="234"/>
      <c r="AE1500" s="234"/>
    </row>
    <row r="1501" spans="28:31" x14ac:dyDescent="0.2">
      <c r="AB1501" s="234"/>
      <c r="AD1501" s="234"/>
      <c r="AE1501" s="234"/>
    </row>
    <row r="1502" spans="28:31" x14ac:dyDescent="0.2">
      <c r="AB1502" s="234"/>
      <c r="AD1502" s="234"/>
      <c r="AE1502" s="234"/>
    </row>
    <row r="1503" spans="28:31" x14ac:dyDescent="0.2">
      <c r="AB1503" s="234"/>
      <c r="AD1503" s="234"/>
      <c r="AE1503" s="234"/>
    </row>
    <row r="1504" spans="28:31" x14ac:dyDescent="0.2">
      <c r="AB1504" s="234"/>
      <c r="AD1504" s="234"/>
      <c r="AE1504" s="234"/>
    </row>
    <row r="1505" spans="28:31" x14ac:dyDescent="0.2">
      <c r="AB1505" s="234"/>
      <c r="AD1505" s="234"/>
      <c r="AE1505" s="234"/>
    </row>
    <row r="1506" spans="28:31" x14ac:dyDescent="0.2">
      <c r="AB1506" s="234"/>
      <c r="AD1506" s="234"/>
      <c r="AE1506" s="234"/>
    </row>
    <row r="1507" spans="28:31" x14ac:dyDescent="0.2">
      <c r="AB1507" s="234"/>
      <c r="AD1507" s="234"/>
      <c r="AE1507" s="234"/>
    </row>
    <row r="1508" spans="28:31" x14ac:dyDescent="0.2">
      <c r="AB1508" s="234"/>
      <c r="AD1508" s="234"/>
      <c r="AE1508" s="234"/>
    </row>
    <row r="1509" spans="28:31" x14ac:dyDescent="0.2">
      <c r="AB1509" s="234"/>
      <c r="AD1509" s="234"/>
      <c r="AE1509" s="234"/>
    </row>
    <row r="1510" spans="28:31" x14ac:dyDescent="0.2">
      <c r="AB1510" s="234"/>
      <c r="AD1510" s="234"/>
      <c r="AE1510" s="234"/>
    </row>
    <row r="1511" spans="28:31" x14ac:dyDescent="0.2">
      <c r="AB1511" s="234"/>
      <c r="AD1511" s="234"/>
      <c r="AE1511" s="234"/>
    </row>
    <row r="1512" spans="28:31" x14ac:dyDescent="0.2">
      <c r="AB1512" s="234"/>
      <c r="AD1512" s="234"/>
      <c r="AE1512" s="234"/>
    </row>
    <row r="1513" spans="28:31" x14ac:dyDescent="0.2">
      <c r="AB1513" s="234"/>
      <c r="AD1513" s="234"/>
      <c r="AE1513" s="234"/>
    </row>
    <row r="1514" spans="28:31" x14ac:dyDescent="0.2">
      <c r="AB1514" s="234"/>
      <c r="AD1514" s="234"/>
      <c r="AE1514" s="234"/>
    </row>
    <row r="1515" spans="28:31" x14ac:dyDescent="0.2">
      <c r="AB1515" s="234"/>
      <c r="AD1515" s="234"/>
      <c r="AE1515" s="234"/>
    </row>
    <row r="1516" spans="28:31" x14ac:dyDescent="0.2">
      <c r="AB1516" s="234"/>
      <c r="AD1516" s="234"/>
      <c r="AE1516" s="234"/>
    </row>
    <row r="1517" spans="28:31" x14ac:dyDescent="0.2">
      <c r="AB1517" s="234"/>
      <c r="AD1517" s="234"/>
      <c r="AE1517" s="234"/>
    </row>
    <row r="1518" spans="28:31" x14ac:dyDescent="0.2">
      <c r="AB1518" s="234"/>
      <c r="AD1518" s="234"/>
      <c r="AE1518" s="234"/>
    </row>
    <row r="1519" spans="28:31" x14ac:dyDescent="0.2">
      <c r="AB1519" s="234"/>
      <c r="AD1519" s="234"/>
      <c r="AE1519" s="234"/>
    </row>
    <row r="1520" spans="28:31" x14ac:dyDescent="0.2">
      <c r="AB1520" s="234"/>
      <c r="AD1520" s="234"/>
      <c r="AE1520" s="234"/>
    </row>
    <row r="1521" spans="28:31" x14ac:dyDescent="0.2">
      <c r="AB1521" s="234"/>
      <c r="AD1521" s="234"/>
      <c r="AE1521" s="234"/>
    </row>
    <row r="1522" spans="28:31" x14ac:dyDescent="0.2">
      <c r="AB1522" s="234"/>
      <c r="AD1522" s="234"/>
      <c r="AE1522" s="234"/>
    </row>
    <row r="1523" spans="28:31" x14ac:dyDescent="0.2">
      <c r="AB1523" s="234"/>
      <c r="AD1523" s="234"/>
      <c r="AE1523" s="234"/>
    </row>
    <row r="1524" spans="28:31" x14ac:dyDescent="0.2">
      <c r="AB1524" s="234"/>
      <c r="AD1524" s="234"/>
      <c r="AE1524" s="234"/>
    </row>
    <row r="1525" spans="28:31" x14ac:dyDescent="0.2">
      <c r="AB1525" s="234"/>
      <c r="AD1525" s="234"/>
      <c r="AE1525" s="234"/>
    </row>
    <row r="1526" spans="28:31" x14ac:dyDescent="0.2">
      <c r="AB1526" s="234"/>
      <c r="AD1526" s="234"/>
      <c r="AE1526" s="234"/>
    </row>
    <row r="1527" spans="28:31" x14ac:dyDescent="0.2">
      <c r="AB1527" s="234"/>
      <c r="AD1527" s="234"/>
      <c r="AE1527" s="234"/>
    </row>
    <row r="1528" spans="28:31" x14ac:dyDescent="0.2">
      <c r="AB1528" s="234"/>
      <c r="AD1528" s="234"/>
      <c r="AE1528" s="234"/>
    </row>
    <row r="1529" spans="28:31" x14ac:dyDescent="0.2">
      <c r="AB1529" s="234"/>
      <c r="AD1529" s="234"/>
      <c r="AE1529" s="234"/>
    </row>
    <row r="1530" spans="28:31" x14ac:dyDescent="0.2">
      <c r="AB1530" s="234"/>
      <c r="AD1530" s="234"/>
      <c r="AE1530" s="234"/>
    </row>
    <row r="1531" spans="28:31" x14ac:dyDescent="0.2">
      <c r="AB1531" s="234"/>
      <c r="AD1531" s="234"/>
      <c r="AE1531" s="234"/>
    </row>
    <row r="1532" spans="28:31" x14ac:dyDescent="0.2">
      <c r="AB1532" s="234"/>
      <c r="AD1532" s="234"/>
      <c r="AE1532" s="234"/>
    </row>
    <row r="1533" spans="28:31" x14ac:dyDescent="0.2">
      <c r="AB1533" s="234"/>
      <c r="AD1533" s="234"/>
      <c r="AE1533" s="234"/>
    </row>
    <row r="1534" spans="28:31" x14ac:dyDescent="0.2">
      <c r="AB1534" s="234"/>
      <c r="AD1534" s="234"/>
      <c r="AE1534" s="234"/>
    </row>
    <row r="1535" spans="28:31" x14ac:dyDescent="0.2">
      <c r="AB1535" s="234"/>
      <c r="AD1535" s="234"/>
      <c r="AE1535" s="234"/>
    </row>
    <row r="1536" spans="28:31" x14ac:dyDescent="0.2">
      <c r="AB1536" s="234"/>
      <c r="AD1536" s="234"/>
      <c r="AE1536" s="234"/>
    </row>
    <row r="1537" spans="28:31" x14ac:dyDescent="0.2">
      <c r="AB1537" s="234"/>
      <c r="AD1537" s="234"/>
      <c r="AE1537" s="234"/>
    </row>
    <row r="1538" spans="28:31" x14ac:dyDescent="0.2">
      <c r="AB1538" s="234"/>
      <c r="AD1538" s="234"/>
      <c r="AE1538" s="234"/>
    </row>
    <row r="1539" spans="28:31" x14ac:dyDescent="0.2">
      <c r="AB1539" s="234"/>
      <c r="AD1539" s="234"/>
      <c r="AE1539" s="234"/>
    </row>
    <row r="1540" spans="28:31" x14ac:dyDescent="0.2">
      <c r="AB1540" s="234"/>
      <c r="AD1540" s="234"/>
      <c r="AE1540" s="234"/>
    </row>
    <row r="1541" spans="28:31" x14ac:dyDescent="0.2">
      <c r="AB1541" s="234"/>
      <c r="AD1541" s="234"/>
      <c r="AE1541" s="234"/>
    </row>
    <row r="1542" spans="28:31" x14ac:dyDescent="0.2">
      <c r="AB1542" s="234"/>
      <c r="AD1542" s="234"/>
      <c r="AE1542" s="234"/>
    </row>
    <row r="1543" spans="28:31" x14ac:dyDescent="0.2">
      <c r="AB1543" s="234"/>
      <c r="AD1543" s="234"/>
      <c r="AE1543" s="234"/>
    </row>
    <row r="1544" spans="28:31" x14ac:dyDescent="0.2">
      <c r="AB1544" s="234"/>
      <c r="AD1544" s="234"/>
      <c r="AE1544" s="234"/>
    </row>
    <row r="1545" spans="28:31" x14ac:dyDescent="0.2">
      <c r="AB1545" s="234"/>
      <c r="AD1545" s="234"/>
      <c r="AE1545" s="234"/>
    </row>
    <row r="1546" spans="28:31" x14ac:dyDescent="0.2">
      <c r="AB1546" s="234"/>
      <c r="AD1546" s="234"/>
      <c r="AE1546" s="234"/>
    </row>
    <row r="1547" spans="28:31" x14ac:dyDescent="0.2">
      <c r="AB1547" s="234"/>
      <c r="AD1547" s="234"/>
      <c r="AE1547" s="234"/>
    </row>
    <row r="1548" spans="28:31" x14ac:dyDescent="0.2">
      <c r="AB1548" s="234"/>
      <c r="AD1548" s="234"/>
      <c r="AE1548" s="234"/>
    </row>
    <row r="1549" spans="28:31" x14ac:dyDescent="0.2">
      <c r="AB1549" s="234"/>
      <c r="AD1549" s="234"/>
      <c r="AE1549" s="234"/>
    </row>
    <row r="1550" spans="28:31" x14ac:dyDescent="0.2">
      <c r="AB1550" s="234"/>
      <c r="AD1550" s="234"/>
      <c r="AE1550" s="234"/>
    </row>
    <row r="1551" spans="28:31" x14ac:dyDescent="0.2">
      <c r="AB1551" s="234"/>
      <c r="AD1551" s="234"/>
      <c r="AE1551" s="234"/>
    </row>
    <row r="1552" spans="28:31" x14ac:dyDescent="0.2">
      <c r="AB1552" s="234"/>
      <c r="AD1552" s="234"/>
      <c r="AE1552" s="234"/>
    </row>
    <row r="1553" spans="28:31" x14ac:dyDescent="0.2">
      <c r="AB1553" s="234"/>
      <c r="AD1553" s="234"/>
      <c r="AE1553" s="234"/>
    </row>
    <row r="1554" spans="28:31" x14ac:dyDescent="0.2">
      <c r="AB1554" s="234"/>
      <c r="AD1554" s="234"/>
      <c r="AE1554" s="234"/>
    </row>
    <row r="1555" spans="28:31" x14ac:dyDescent="0.2">
      <c r="AB1555" s="234"/>
      <c r="AD1555" s="234"/>
      <c r="AE1555" s="234"/>
    </row>
    <row r="1556" spans="28:31" x14ac:dyDescent="0.2">
      <c r="AB1556" s="234"/>
      <c r="AD1556" s="234"/>
      <c r="AE1556" s="234"/>
    </row>
    <row r="1557" spans="28:31" x14ac:dyDescent="0.2">
      <c r="AB1557" s="234"/>
      <c r="AD1557" s="234"/>
      <c r="AE1557" s="234"/>
    </row>
    <row r="1558" spans="28:31" x14ac:dyDescent="0.2">
      <c r="AB1558" s="234"/>
      <c r="AD1558" s="234"/>
      <c r="AE1558" s="234"/>
    </row>
    <row r="1559" spans="28:31" x14ac:dyDescent="0.2">
      <c r="AB1559" s="234"/>
      <c r="AD1559" s="234"/>
      <c r="AE1559" s="234"/>
    </row>
    <row r="1560" spans="28:31" x14ac:dyDescent="0.2">
      <c r="AB1560" s="234"/>
      <c r="AD1560" s="234"/>
      <c r="AE1560" s="234"/>
    </row>
    <row r="1561" spans="28:31" x14ac:dyDescent="0.2">
      <c r="AB1561" s="234"/>
      <c r="AD1561" s="234"/>
      <c r="AE1561" s="234"/>
    </row>
    <row r="1562" spans="28:31" x14ac:dyDescent="0.2">
      <c r="AB1562" s="234"/>
      <c r="AD1562" s="234"/>
      <c r="AE1562" s="234"/>
    </row>
    <row r="1563" spans="28:31" x14ac:dyDescent="0.2">
      <c r="AB1563" s="234"/>
      <c r="AD1563" s="234"/>
      <c r="AE1563" s="234"/>
    </row>
    <row r="1564" spans="28:31" x14ac:dyDescent="0.2">
      <c r="AB1564" s="234"/>
      <c r="AD1564" s="234"/>
      <c r="AE1564" s="234"/>
    </row>
    <row r="1565" spans="28:31" x14ac:dyDescent="0.2">
      <c r="AB1565" s="234"/>
      <c r="AD1565" s="234"/>
      <c r="AE1565" s="234"/>
    </row>
    <row r="1566" spans="28:31" x14ac:dyDescent="0.2">
      <c r="AB1566" s="234"/>
      <c r="AD1566" s="234"/>
      <c r="AE1566" s="234"/>
    </row>
    <row r="1567" spans="28:31" x14ac:dyDescent="0.2">
      <c r="AB1567" s="234"/>
      <c r="AD1567" s="234"/>
      <c r="AE1567" s="234"/>
    </row>
    <row r="1568" spans="28:31" x14ac:dyDescent="0.2">
      <c r="AB1568" s="234"/>
      <c r="AD1568" s="234"/>
      <c r="AE1568" s="234"/>
    </row>
    <row r="1569" spans="28:31" x14ac:dyDescent="0.2">
      <c r="AB1569" s="234"/>
      <c r="AD1569" s="234"/>
      <c r="AE1569" s="234"/>
    </row>
    <row r="1570" spans="28:31" x14ac:dyDescent="0.2">
      <c r="AB1570" s="234"/>
      <c r="AD1570" s="234"/>
      <c r="AE1570" s="234"/>
    </row>
    <row r="1571" spans="28:31" x14ac:dyDescent="0.2">
      <c r="AB1571" s="234"/>
      <c r="AD1571" s="234"/>
      <c r="AE1571" s="234"/>
    </row>
    <row r="1572" spans="28:31" x14ac:dyDescent="0.2">
      <c r="AB1572" s="234"/>
      <c r="AD1572" s="234"/>
      <c r="AE1572" s="234"/>
    </row>
    <row r="1573" spans="28:31" x14ac:dyDescent="0.2">
      <c r="AB1573" s="234"/>
      <c r="AD1573" s="234"/>
      <c r="AE1573" s="234"/>
    </row>
    <row r="1574" spans="28:31" x14ac:dyDescent="0.2">
      <c r="AB1574" s="234"/>
      <c r="AD1574" s="234"/>
      <c r="AE1574" s="234"/>
    </row>
    <row r="1575" spans="28:31" x14ac:dyDescent="0.2">
      <c r="AB1575" s="234"/>
      <c r="AD1575" s="234"/>
      <c r="AE1575" s="234"/>
    </row>
    <row r="1576" spans="28:31" x14ac:dyDescent="0.2">
      <c r="AB1576" s="234"/>
      <c r="AD1576" s="234"/>
      <c r="AE1576" s="234"/>
    </row>
    <row r="1577" spans="28:31" x14ac:dyDescent="0.2">
      <c r="AB1577" s="234"/>
      <c r="AD1577" s="234"/>
      <c r="AE1577" s="234"/>
    </row>
    <row r="1578" spans="28:31" x14ac:dyDescent="0.2">
      <c r="AB1578" s="234"/>
      <c r="AD1578" s="234"/>
      <c r="AE1578" s="234"/>
    </row>
    <row r="1579" spans="28:31" x14ac:dyDescent="0.2">
      <c r="AB1579" s="234"/>
      <c r="AD1579" s="234"/>
      <c r="AE1579" s="234"/>
    </row>
    <row r="1580" spans="28:31" x14ac:dyDescent="0.2">
      <c r="AB1580" s="234"/>
      <c r="AD1580" s="234"/>
      <c r="AE1580" s="234"/>
    </row>
    <row r="1581" spans="28:31" x14ac:dyDescent="0.2">
      <c r="AB1581" s="234"/>
      <c r="AD1581" s="234"/>
      <c r="AE1581" s="234"/>
    </row>
    <row r="1582" spans="28:31" x14ac:dyDescent="0.2">
      <c r="AB1582" s="234"/>
      <c r="AD1582" s="234"/>
      <c r="AE1582" s="234"/>
    </row>
    <row r="1583" spans="28:31" x14ac:dyDescent="0.2">
      <c r="AB1583" s="234"/>
      <c r="AD1583" s="234"/>
      <c r="AE1583" s="234"/>
    </row>
    <row r="1584" spans="28:31" x14ac:dyDescent="0.2">
      <c r="AB1584" s="234"/>
      <c r="AD1584" s="234"/>
      <c r="AE1584" s="234"/>
    </row>
    <row r="1585" spans="28:31" x14ac:dyDescent="0.2">
      <c r="AB1585" s="234"/>
      <c r="AD1585" s="234"/>
      <c r="AE1585" s="234"/>
    </row>
    <row r="1586" spans="28:31" x14ac:dyDescent="0.2">
      <c r="AB1586" s="234"/>
      <c r="AD1586" s="234"/>
      <c r="AE1586" s="234"/>
    </row>
    <row r="1587" spans="28:31" x14ac:dyDescent="0.2">
      <c r="AB1587" s="234"/>
      <c r="AD1587" s="234"/>
      <c r="AE1587" s="234"/>
    </row>
    <row r="1588" spans="28:31" x14ac:dyDescent="0.2">
      <c r="AB1588" s="234"/>
      <c r="AD1588" s="234"/>
      <c r="AE1588" s="234"/>
    </row>
    <row r="1589" spans="28:31" x14ac:dyDescent="0.2">
      <c r="AB1589" s="234"/>
      <c r="AD1589" s="234"/>
      <c r="AE1589" s="234"/>
    </row>
    <row r="1590" spans="28:31" x14ac:dyDescent="0.2">
      <c r="AB1590" s="234"/>
      <c r="AD1590" s="234"/>
      <c r="AE1590" s="234"/>
    </row>
    <row r="1591" spans="28:31" x14ac:dyDescent="0.2">
      <c r="AB1591" s="234"/>
      <c r="AD1591" s="234"/>
      <c r="AE1591" s="234"/>
    </row>
    <row r="1592" spans="28:31" x14ac:dyDescent="0.2">
      <c r="AB1592" s="234"/>
      <c r="AD1592" s="234"/>
      <c r="AE1592" s="234"/>
    </row>
    <row r="1593" spans="28:31" x14ac:dyDescent="0.2">
      <c r="AB1593" s="234"/>
      <c r="AD1593" s="234"/>
      <c r="AE1593" s="234"/>
    </row>
    <row r="1594" spans="28:31" x14ac:dyDescent="0.2">
      <c r="AB1594" s="234"/>
      <c r="AD1594" s="234"/>
      <c r="AE1594" s="234"/>
    </row>
    <row r="1595" spans="28:31" x14ac:dyDescent="0.2">
      <c r="AB1595" s="234"/>
      <c r="AD1595" s="234"/>
      <c r="AE1595" s="234"/>
    </row>
    <row r="1596" spans="28:31" x14ac:dyDescent="0.2">
      <c r="AB1596" s="234"/>
      <c r="AD1596" s="234"/>
      <c r="AE1596" s="234"/>
    </row>
    <row r="1597" spans="28:31" x14ac:dyDescent="0.2">
      <c r="AB1597" s="234"/>
      <c r="AD1597" s="234"/>
      <c r="AE1597" s="234"/>
    </row>
    <row r="1598" spans="28:31" x14ac:dyDescent="0.2">
      <c r="AB1598" s="234"/>
      <c r="AD1598" s="234"/>
      <c r="AE1598" s="234"/>
    </row>
    <row r="1599" spans="28:31" x14ac:dyDescent="0.2">
      <c r="AB1599" s="234"/>
      <c r="AD1599" s="234"/>
      <c r="AE1599" s="234"/>
    </row>
    <row r="1600" spans="28:31" x14ac:dyDescent="0.2">
      <c r="AB1600" s="234"/>
      <c r="AD1600" s="234"/>
      <c r="AE1600" s="234"/>
    </row>
    <row r="1601" spans="28:31" x14ac:dyDescent="0.2">
      <c r="AB1601" s="234"/>
      <c r="AD1601" s="234"/>
      <c r="AE1601" s="234"/>
    </row>
    <row r="1602" spans="28:31" x14ac:dyDescent="0.2">
      <c r="AB1602" s="234"/>
      <c r="AD1602" s="234"/>
      <c r="AE1602" s="234"/>
    </row>
    <row r="1603" spans="28:31" x14ac:dyDescent="0.2">
      <c r="AB1603" s="234"/>
      <c r="AD1603" s="234"/>
      <c r="AE1603" s="234"/>
    </row>
    <row r="1604" spans="28:31" x14ac:dyDescent="0.2">
      <c r="AB1604" s="234"/>
      <c r="AD1604" s="234"/>
      <c r="AE1604" s="234"/>
    </row>
    <row r="1605" spans="28:31" x14ac:dyDescent="0.2">
      <c r="AB1605" s="234"/>
      <c r="AD1605" s="234"/>
      <c r="AE1605" s="234"/>
    </row>
    <row r="1606" spans="28:31" x14ac:dyDescent="0.2">
      <c r="AB1606" s="234"/>
      <c r="AD1606" s="234"/>
      <c r="AE1606" s="234"/>
    </row>
    <row r="1607" spans="28:31" x14ac:dyDescent="0.2">
      <c r="AB1607" s="234"/>
      <c r="AD1607" s="234"/>
      <c r="AE1607" s="234"/>
    </row>
    <row r="1608" spans="28:31" x14ac:dyDescent="0.2">
      <c r="AB1608" s="234"/>
      <c r="AD1608" s="234"/>
      <c r="AE1608" s="234"/>
    </row>
    <row r="1609" spans="28:31" x14ac:dyDescent="0.2">
      <c r="AB1609" s="234"/>
      <c r="AD1609" s="234"/>
      <c r="AE1609" s="234"/>
    </row>
    <row r="1610" spans="28:31" x14ac:dyDescent="0.2">
      <c r="AB1610" s="234"/>
      <c r="AD1610" s="234"/>
      <c r="AE1610" s="234"/>
    </row>
    <row r="1611" spans="28:31" x14ac:dyDescent="0.2">
      <c r="AB1611" s="234"/>
      <c r="AD1611" s="234"/>
      <c r="AE1611" s="234"/>
    </row>
    <row r="1612" spans="28:31" x14ac:dyDescent="0.2">
      <c r="AB1612" s="234"/>
      <c r="AD1612" s="234"/>
      <c r="AE1612" s="234"/>
    </row>
    <row r="1613" spans="28:31" x14ac:dyDescent="0.2">
      <c r="AB1613" s="234"/>
      <c r="AD1613" s="234"/>
      <c r="AE1613" s="234"/>
    </row>
    <row r="1614" spans="28:31" x14ac:dyDescent="0.2">
      <c r="AB1614" s="234"/>
      <c r="AD1614" s="234"/>
      <c r="AE1614" s="234"/>
    </row>
    <row r="1615" spans="28:31" x14ac:dyDescent="0.2">
      <c r="AB1615" s="234"/>
      <c r="AD1615" s="234"/>
      <c r="AE1615" s="234"/>
    </row>
    <row r="1616" spans="28:31" x14ac:dyDescent="0.2">
      <c r="AB1616" s="234"/>
      <c r="AD1616" s="234"/>
      <c r="AE1616" s="234"/>
    </row>
    <row r="1617" spans="28:31" x14ac:dyDescent="0.2">
      <c r="AB1617" s="234"/>
      <c r="AD1617" s="234"/>
      <c r="AE1617" s="234"/>
    </row>
    <row r="1618" spans="28:31" x14ac:dyDescent="0.2">
      <c r="AB1618" s="234"/>
      <c r="AD1618" s="234"/>
      <c r="AE1618" s="234"/>
    </row>
    <row r="1619" spans="28:31" x14ac:dyDescent="0.2">
      <c r="AB1619" s="234"/>
      <c r="AD1619" s="234"/>
      <c r="AE1619" s="234"/>
    </row>
    <row r="1620" spans="28:31" x14ac:dyDescent="0.2">
      <c r="AB1620" s="234"/>
      <c r="AD1620" s="234"/>
      <c r="AE1620" s="234"/>
    </row>
    <row r="1621" spans="28:31" x14ac:dyDescent="0.2">
      <c r="AB1621" s="234"/>
      <c r="AD1621" s="234"/>
      <c r="AE1621" s="234"/>
    </row>
    <row r="1622" spans="28:31" x14ac:dyDescent="0.2">
      <c r="AB1622" s="234"/>
      <c r="AD1622" s="234"/>
      <c r="AE1622" s="234"/>
    </row>
    <row r="1623" spans="28:31" x14ac:dyDescent="0.2">
      <c r="AB1623" s="234"/>
      <c r="AD1623" s="234"/>
      <c r="AE1623" s="234"/>
    </row>
    <row r="1624" spans="28:31" x14ac:dyDescent="0.2">
      <c r="AB1624" s="234"/>
      <c r="AD1624" s="234"/>
      <c r="AE1624" s="234"/>
    </row>
    <row r="1625" spans="28:31" x14ac:dyDescent="0.2">
      <c r="AB1625" s="234"/>
      <c r="AD1625" s="234"/>
      <c r="AE1625" s="234"/>
    </row>
    <row r="1626" spans="28:31" x14ac:dyDescent="0.2">
      <c r="AB1626" s="234"/>
      <c r="AD1626" s="234"/>
      <c r="AE1626" s="234"/>
    </row>
    <row r="1627" spans="28:31" x14ac:dyDescent="0.2">
      <c r="AB1627" s="234"/>
      <c r="AD1627" s="234"/>
      <c r="AE1627" s="234"/>
    </row>
    <row r="1628" spans="28:31" x14ac:dyDescent="0.2">
      <c r="AB1628" s="234"/>
      <c r="AD1628" s="234"/>
      <c r="AE1628" s="234"/>
    </row>
    <row r="1629" spans="28:31" x14ac:dyDescent="0.2">
      <c r="AB1629" s="234"/>
      <c r="AD1629" s="234"/>
      <c r="AE1629" s="234"/>
    </row>
    <row r="1630" spans="28:31" x14ac:dyDescent="0.2">
      <c r="AB1630" s="234"/>
      <c r="AD1630" s="234"/>
      <c r="AE1630" s="234"/>
    </row>
    <row r="1631" spans="28:31" x14ac:dyDescent="0.2">
      <c r="AB1631" s="234"/>
      <c r="AD1631" s="234"/>
      <c r="AE1631" s="234"/>
    </row>
    <row r="1632" spans="28:31" x14ac:dyDescent="0.2">
      <c r="AB1632" s="234"/>
      <c r="AD1632" s="234"/>
      <c r="AE1632" s="234"/>
    </row>
    <row r="1633" spans="28:31" x14ac:dyDescent="0.2">
      <c r="AB1633" s="234"/>
      <c r="AD1633" s="234"/>
      <c r="AE1633" s="234"/>
    </row>
    <row r="1634" spans="28:31" x14ac:dyDescent="0.2">
      <c r="AB1634" s="234"/>
      <c r="AD1634" s="234"/>
      <c r="AE1634" s="234"/>
    </row>
    <row r="1635" spans="28:31" x14ac:dyDescent="0.2">
      <c r="AB1635" s="234"/>
      <c r="AD1635" s="234"/>
      <c r="AE1635" s="234"/>
    </row>
    <row r="1636" spans="28:31" x14ac:dyDescent="0.2">
      <c r="AB1636" s="234"/>
      <c r="AD1636" s="234"/>
      <c r="AE1636" s="234"/>
    </row>
    <row r="1637" spans="28:31" x14ac:dyDescent="0.2">
      <c r="AB1637" s="234"/>
      <c r="AD1637" s="234"/>
      <c r="AE1637" s="234"/>
    </row>
    <row r="1638" spans="28:31" x14ac:dyDescent="0.2">
      <c r="AB1638" s="234"/>
      <c r="AD1638" s="234"/>
      <c r="AE1638" s="234"/>
    </row>
    <row r="1639" spans="28:31" x14ac:dyDescent="0.2">
      <c r="AB1639" s="234"/>
      <c r="AD1639" s="234"/>
      <c r="AE1639" s="234"/>
    </row>
    <row r="1640" spans="28:31" x14ac:dyDescent="0.2">
      <c r="AB1640" s="234"/>
      <c r="AD1640" s="234"/>
      <c r="AE1640" s="234"/>
    </row>
    <row r="1641" spans="28:31" x14ac:dyDescent="0.2">
      <c r="AB1641" s="234"/>
      <c r="AD1641" s="234"/>
      <c r="AE1641" s="234"/>
    </row>
    <row r="1642" spans="28:31" x14ac:dyDescent="0.2">
      <c r="AB1642" s="234"/>
      <c r="AD1642" s="234"/>
      <c r="AE1642" s="234"/>
    </row>
    <row r="1643" spans="28:31" x14ac:dyDescent="0.2">
      <c r="AB1643" s="234"/>
      <c r="AD1643" s="234"/>
      <c r="AE1643" s="234"/>
    </row>
    <row r="1644" spans="28:31" x14ac:dyDescent="0.2">
      <c r="AB1644" s="234"/>
      <c r="AD1644" s="234"/>
      <c r="AE1644" s="234"/>
    </row>
    <row r="1645" spans="28:31" x14ac:dyDescent="0.2">
      <c r="AB1645" s="234"/>
      <c r="AD1645" s="234"/>
      <c r="AE1645" s="234"/>
    </row>
    <row r="1646" spans="28:31" x14ac:dyDescent="0.2">
      <c r="AB1646" s="234"/>
      <c r="AD1646" s="234"/>
      <c r="AE1646" s="234"/>
    </row>
    <row r="1647" spans="28:31" x14ac:dyDescent="0.2">
      <c r="AB1647" s="234"/>
      <c r="AD1647" s="234"/>
      <c r="AE1647" s="234"/>
    </row>
    <row r="1648" spans="28:31" x14ac:dyDescent="0.2">
      <c r="AB1648" s="234"/>
      <c r="AD1648" s="234"/>
      <c r="AE1648" s="234"/>
    </row>
    <row r="1649" spans="28:31" x14ac:dyDescent="0.2">
      <c r="AB1649" s="234"/>
      <c r="AD1649" s="234"/>
      <c r="AE1649" s="234"/>
    </row>
    <row r="1650" spans="28:31" x14ac:dyDescent="0.2">
      <c r="AB1650" s="234"/>
      <c r="AD1650" s="234"/>
      <c r="AE1650" s="234"/>
    </row>
    <row r="1651" spans="28:31" x14ac:dyDescent="0.2">
      <c r="AB1651" s="234"/>
      <c r="AD1651" s="234"/>
      <c r="AE1651" s="234"/>
    </row>
    <row r="1652" spans="28:31" x14ac:dyDescent="0.2">
      <c r="AB1652" s="234"/>
      <c r="AD1652" s="234"/>
      <c r="AE1652" s="234"/>
    </row>
    <row r="1653" spans="28:31" x14ac:dyDescent="0.2">
      <c r="AB1653" s="234"/>
      <c r="AD1653" s="234"/>
      <c r="AE1653" s="234"/>
    </row>
    <row r="1654" spans="28:31" x14ac:dyDescent="0.2">
      <c r="AB1654" s="234"/>
      <c r="AD1654" s="234"/>
      <c r="AE1654" s="234"/>
    </row>
    <row r="1655" spans="28:31" x14ac:dyDescent="0.2">
      <c r="AB1655" s="234"/>
      <c r="AD1655" s="234"/>
      <c r="AE1655" s="234"/>
    </row>
    <row r="1656" spans="28:31" x14ac:dyDescent="0.2">
      <c r="AB1656" s="234"/>
      <c r="AD1656" s="234"/>
      <c r="AE1656" s="234"/>
    </row>
    <row r="1657" spans="28:31" x14ac:dyDescent="0.2">
      <c r="AB1657" s="234"/>
      <c r="AD1657" s="234"/>
      <c r="AE1657" s="234"/>
    </row>
    <row r="1658" spans="28:31" x14ac:dyDescent="0.2">
      <c r="AB1658" s="234"/>
      <c r="AD1658" s="234"/>
      <c r="AE1658" s="234"/>
    </row>
    <row r="1659" spans="28:31" x14ac:dyDescent="0.2">
      <c r="AB1659" s="234"/>
      <c r="AD1659" s="234"/>
      <c r="AE1659" s="234"/>
    </row>
    <row r="1660" spans="28:31" x14ac:dyDescent="0.2">
      <c r="AB1660" s="234"/>
      <c r="AD1660" s="234"/>
      <c r="AE1660" s="234"/>
    </row>
    <row r="1661" spans="28:31" x14ac:dyDescent="0.2">
      <c r="AB1661" s="234"/>
      <c r="AD1661" s="234"/>
      <c r="AE1661" s="234"/>
    </row>
    <row r="1662" spans="28:31" x14ac:dyDescent="0.2">
      <c r="AB1662" s="234"/>
      <c r="AD1662" s="234"/>
      <c r="AE1662" s="234"/>
    </row>
    <row r="1663" spans="28:31" x14ac:dyDescent="0.2">
      <c r="AB1663" s="234"/>
      <c r="AD1663" s="234"/>
      <c r="AE1663" s="234"/>
    </row>
    <row r="1664" spans="28:31" x14ac:dyDescent="0.2">
      <c r="AB1664" s="234"/>
      <c r="AD1664" s="234"/>
      <c r="AE1664" s="234"/>
    </row>
    <row r="1665" spans="28:31" x14ac:dyDescent="0.2">
      <c r="AB1665" s="234"/>
      <c r="AD1665" s="234"/>
      <c r="AE1665" s="234"/>
    </row>
    <row r="1666" spans="28:31" x14ac:dyDescent="0.2">
      <c r="AB1666" s="234"/>
      <c r="AD1666" s="234"/>
      <c r="AE1666" s="234"/>
    </row>
    <row r="1667" spans="28:31" x14ac:dyDescent="0.2">
      <c r="AB1667" s="234"/>
      <c r="AD1667" s="234"/>
      <c r="AE1667" s="234"/>
    </row>
    <row r="1668" spans="28:31" x14ac:dyDescent="0.2">
      <c r="AB1668" s="234"/>
      <c r="AD1668" s="234"/>
      <c r="AE1668" s="234"/>
    </row>
    <row r="1669" spans="28:31" x14ac:dyDescent="0.2">
      <c r="AB1669" s="234"/>
      <c r="AD1669" s="234"/>
      <c r="AE1669" s="234"/>
    </row>
    <row r="1670" spans="28:31" x14ac:dyDescent="0.2">
      <c r="AB1670" s="234"/>
      <c r="AD1670" s="234"/>
      <c r="AE1670" s="234"/>
    </row>
    <row r="1671" spans="28:31" x14ac:dyDescent="0.2">
      <c r="AB1671" s="234"/>
      <c r="AD1671" s="234"/>
      <c r="AE1671" s="234"/>
    </row>
    <row r="1672" spans="28:31" x14ac:dyDescent="0.2">
      <c r="AB1672" s="234"/>
      <c r="AD1672" s="234"/>
      <c r="AE1672" s="234"/>
    </row>
    <row r="1673" spans="28:31" x14ac:dyDescent="0.2">
      <c r="AB1673" s="234"/>
      <c r="AD1673" s="234"/>
      <c r="AE1673" s="234"/>
    </row>
    <row r="1674" spans="28:31" x14ac:dyDescent="0.2">
      <c r="AB1674" s="234"/>
      <c r="AD1674" s="234"/>
      <c r="AE1674" s="234"/>
    </row>
    <row r="1675" spans="28:31" x14ac:dyDescent="0.2">
      <c r="AB1675" s="234"/>
      <c r="AD1675" s="234"/>
      <c r="AE1675" s="234"/>
    </row>
    <row r="1676" spans="28:31" x14ac:dyDescent="0.2">
      <c r="AB1676" s="234"/>
      <c r="AD1676" s="234"/>
      <c r="AE1676" s="234"/>
    </row>
    <row r="1677" spans="28:31" x14ac:dyDescent="0.2">
      <c r="AB1677" s="234"/>
      <c r="AD1677" s="234"/>
      <c r="AE1677" s="234"/>
    </row>
    <row r="1678" spans="28:31" x14ac:dyDescent="0.2">
      <c r="AB1678" s="234"/>
      <c r="AD1678" s="234"/>
      <c r="AE1678" s="234"/>
    </row>
    <row r="1679" spans="28:31" x14ac:dyDescent="0.2">
      <c r="AB1679" s="234"/>
      <c r="AD1679" s="234"/>
      <c r="AE1679" s="234"/>
    </row>
    <row r="1680" spans="28:31" x14ac:dyDescent="0.2">
      <c r="AB1680" s="234"/>
      <c r="AD1680" s="234"/>
      <c r="AE1680" s="234"/>
    </row>
    <row r="1681" spans="28:31" x14ac:dyDescent="0.2">
      <c r="AB1681" s="234"/>
      <c r="AD1681" s="234"/>
      <c r="AE1681" s="234"/>
    </row>
    <row r="1682" spans="28:31" x14ac:dyDescent="0.2">
      <c r="AB1682" s="234"/>
      <c r="AD1682" s="234"/>
      <c r="AE1682" s="234"/>
    </row>
    <row r="1683" spans="28:31" x14ac:dyDescent="0.2">
      <c r="AB1683" s="234"/>
      <c r="AD1683" s="234"/>
      <c r="AE1683" s="234"/>
    </row>
    <row r="1684" spans="28:31" x14ac:dyDescent="0.2">
      <c r="AB1684" s="234"/>
      <c r="AD1684" s="234"/>
      <c r="AE1684" s="234"/>
    </row>
    <row r="1685" spans="28:31" x14ac:dyDescent="0.2">
      <c r="AB1685" s="234"/>
      <c r="AD1685" s="234"/>
      <c r="AE1685" s="234"/>
    </row>
    <row r="1686" spans="28:31" x14ac:dyDescent="0.2">
      <c r="AB1686" s="234"/>
      <c r="AD1686" s="234"/>
      <c r="AE1686" s="234"/>
    </row>
    <row r="1687" spans="28:31" x14ac:dyDescent="0.2">
      <c r="AB1687" s="234"/>
      <c r="AD1687" s="234"/>
      <c r="AE1687" s="234"/>
    </row>
    <row r="1688" spans="28:31" x14ac:dyDescent="0.2">
      <c r="AB1688" s="234"/>
      <c r="AD1688" s="234"/>
      <c r="AE1688" s="234"/>
    </row>
    <row r="1689" spans="28:31" x14ac:dyDescent="0.2">
      <c r="AB1689" s="234"/>
      <c r="AD1689" s="234"/>
      <c r="AE1689" s="234"/>
    </row>
    <row r="1690" spans="28:31" x14ac:dyDescent="0.2">
      <c r="AB1690" s="234"/>
      <c r="AD1690" s="234"/>
      <c r="AE1690" s="234"/>
    </row>
    <row r="1691" spans="28:31" x14ac:dyDescent="0.2">
      <c r="AB1691" s="234"/>
      <c r="AD1691" s="234"/>
      <c r="AE1691" s="234"/>
    </row>
    <row r="1692" spans="28:31" x14ac:dyDescent="0.2">
      <c r="AB1692" s="234"/>
      <c r="AD1692" s="234"/>
      <c r="AE1692" s="234"/>
    </row>
    <row r="1693" spans="28:31" x14ac:dyDescent="0.2">
      <c r="AB1693" s="234"/>
      <c r="AD1693" s="234"/>
      <c r="AE1693" s="234"/>
    </row>
    <row r="1694" spans="28:31" x14ac:dyDescent="0.2">
      <c r="AB1694" s="234"/>
      <c r="AD1694" s="234"/>
      <c r="AE1694" s="234"/>
    </row>
    <row r="1695" spans="28:31" x14ac:dyDescent="0.2">
      <c r="AB1695" s="234"/>
      <c r="AD1695" s="234"/>
      <c r="AE1695" s="234"/>
    </row>
    <row r="1696" spans="28:31" x14ac:dyDescent="0.2">
      <c r="AB1696" s="234"/>
      <c r="AD1696" s="234"/>
      <c r="AE1696" s="234"/>
    </row>
    <row r="1697" spans="28:31" x14ac:dyDescent="0.2">
      <c r="AB1697" s="234"/>
      <c r="AD1697" s="234"/>
      <c r="AE1697" s="234"/>
    </row>
    <row r="1698" spans="28:31" x14ac:dyDescent="0.2">
      <c r="AB1698" s="234"/>
      <c r="AD1698" s="234"/>
      <c r="AE1698" s="234"/>
    </row>
    <row r="1699" spans="28:31" x14ac:dyDescent="0.2">
      <c r="AB1699" s="234"/>
      <c r="AD1699" s="234"/>
      <c r="AE1699" s="234"/>
    </row>
    <row r="1700" spans="28:31" x14ac:dyDescent="0.2">
      <c r="AB1700" s="234"/>
      <c r="AD1700" s="234"/>
      <c r="AE1700" s="234"/>
    </row>
    <row r="1701" spans="28:31" x14ac:dyDescent="0.2">
      <c r="AB1701" s="234"/>
      <c r="AD1701" s="234"/>
      <c r="AE1701" s="234"/>
    </row>
    <row r="1702" spans="28:31" x14ac:dyDescent="0.2">
      <c r="AB1702" s="234"/>
      <c r="AD1702" s="234"/>
      <c r="AE1702" s="234"/>
    </row>
    <row r="1703" spans="28:31" x14ac:dyDescent="0.2">
      <c r="AB1703" s="234"/>
      <c r="AD1703" s="234"/>
      <c r="AE1703" s="234"/>
    </row>
    <row r="1704" spans="28:31" x14ac:dyDescent="0.2">
      <c r="AB1704" s="234"/>
      <c r="AD1704" s="234"/>
      <c r="AE1704" s="234"/>
    </row>
    <row r="1705" spans="28:31" x14ac:dyDescent="0.2">
      <c r="AB1705" s="234"/>
      <c r="AD1705" s="234"/>
      <c r="AE1705" s="234"/>
    </row>
    <row r="1706" spans="28:31" x14ac:dyDescent="0.2">
      <c r="AB1706" s="234"/>
      <c r="AD1706" s="234"/>
      <c r="AE1706" s="234"/>
    </row>
    <row r="1707" spans="28:31" x14ac:dyDescent="0.2">
      <c r="AB1707" s="234"/>
      <c r="AD1707" s="234"/>
      <c r="AE1707" s="234"/>
    </row>
    <row r="1708" spans="28:31" x14ac:dyDescent="0.2">
      <c r="AB1708" s="234"/>
      <c r="AD1708" s="234"/>
      <c r="AE1708" s="234"/>
    </row>
    <row r="1709" spans="28:31" x14ac:dyDescent="0.2">
      <c r="AB1709" s="234"/>
      <c r="AD1709" s="234"/>
      <c r="AE1709" s="234"/>
    </row>
    <row r="1710" spans="28:31" x14ac:dyDescent="0.2">
      <c r="AB1710" s="234"/>
      <c r="AD1710" s="234"/>
      <c r="AE1710" s="234"/>
    </row>
    <row r="1711" spans="28:31" x14ac:dyDescent="0.2">
      <c r="AB1711" s="234"/>
      <c r="AD1711" s="234"/>
      <c r="AE1711" s="234"/>
    </row>
    <row r="1712" spans="28:31" x14ac:dyDescent="0.2">
      <c r="AB1712" s="234"/>
      <c r="AD1712" s="234"/>
      <c r="AE1712" s="234"/>
    </row>
    <row r="1713" spans="28:31" x14ac:dyDescent="0.2">
      <c r="AB1713" s="234"/>
      <c r="AD1713" s="234"/>
      <c r="AE1713" s="234"/>
    </row>
    <row r="1714" spans="28:31" x14ac:dyDescent="0.2">
      <c r="AB1714" s="234"/>
      <c r="AD1714" s="234"/>
      <c r="AE1714" s="234"/>
    </row>
    <row r="1715" spans="28:31" x14ac:dyDescent="0.2">
      <c r="AB1715" s="234"/>
      <c r="AD1715" s="234"/>
      <c r="AE1715" s="234"/>
    </row>
    <row r="1716" spans="28:31" x14ac:dyDescent="0.2">
      <c r="AB1716" s="234"/>
      <c r="AD1716" s="234"/>
      <c r="AE1716" s="234"/>
    </row>
    <row r="1717" spans="28:31" x14ac:dyDescent="0.2">
      <c r="AB1717" s="234"/>
      <c r="AD1717" s="234"/>
      <c r="AE1717" s="234"/>
    </row>
    <row r="1718" spans="28:31" x14ac:dyDescent="0.2">
      <c r="AB1718" s="234"/>
      <c r="AD1718" s="234"/>
      <c r="AE1718" s="234"/>
    </row>
    <row r="1719" spans="28:31" x14ac:dyDescent="0.2">
      <c r="AB1719" s="234"/>
      <c r="AD1719" s="234"/>
      <c r="AE1719" s="234"/>
    </row>
    <row r="1720" spans="28:31" x14ac:dyDescent="0.2">
      <c r="AB1720" s="234"/>
      <c r="AD1720" s="234"/>
      <c r="AE1720" s="234"/>
    </row>
    <row r="1721" spans="28:31" x14ac:dyDescent="0.2">
      <c r="AB1721" s="234"/>
      <c r="AD1721" s="234"/>
      <c r="AE1721" s="234"/>
    </row>
    <row r="1722" spans="28:31" x14ac:dyDescent="0.2">
      <c r="AB1722" s="234"/>
      <c r="AD1722" s="234"/>
      <c r="AE1722" s="234"/>
    </row>
    <row r="1723" spans="28:31" x14ac:dyDescent="0.2">
      <c r="AB1723" s="234"/>
      <c r="AD1723" s="234"/>
      <c r="AE1723" s="234"/>
    </row>
    <row r="1724" spans="28:31" x14ac:dyDescent="0.2">
      <c r="AB1724" s="234"/>
      <c r="AD1724" s="234"/>
      <c r="AE1724" s="234"/>
    </row>
    <row r="1725" spans="28:31" x14ac:dyDescent="0.2">
      <c r="AB1725" s="234"/>
      <c r="AD1725" s="234"/>
      <c r="AE1725" s="234"/>
    </row>
    <row r="1726" spans="28:31" x14ac:dyDescent="0.2">
      <c r="AB1726" s="234"/>
      <c r="AD1726" s="234"/>
      <c r="AE1726" s="234"/>
    </row>
    <row r="1727" spans="28:31" x14ac:dyDescent="0.2">
      <c r="AB1727" s="234"/>
      <c r="AD1727" s="234"/>
      <c r="AE1727" s="234"/>
    </row>
    <row r="1728" spans="28:31" x14ac:dyDescent="0.2">
      <c r="AB1728" s="234"/>
      <c r="AD1728" s="234"/>
      <c r="AE1728" s="234"/>
    </row>
    <row r="1729" spans="28:31" x14ac:dyDescent="0.2">
      <c r="AB1729" s="234"/>
      <c r="AD1729" s="234"/>
      <c r="AE1729" s="234"/>
    </row>
    <row r="1730" spans="28:31" x14ac:dyDescent="0.2">
      <c r="AB1730" s="234"/>
      <c r="AD1730" s="234"/>
      <c r="AE1730" s="234"/>
    </row>
    <row r="1731" spans="28:31" x14ac:dyDescent="0.2">
      <c r="AB1731" s="234"/>
      <c r="AD1731" s="234"/>
      <c r="AE1731" s="234"/>
    </row>
    <row r="1732" spans="28:31" x14ac:dyDescent="0.2">
      <c r="AB1732" s="234"/>
      <c r="AD1732" s="234"/>
      <c r="AE1732" s="234"/>
    </row>
    <row r="1733" spans="28:31" x14ac:dyDescent="0.2">
      <c r="AB1733" s="234"/>
      <c r="AD1733" s="234"/>
      <c r="AE1733" s="234"/>
    </row>
    <row r="1734" spans="28:31" x14ac:dyDescent="0.2">
      <c r="AB1734" s="234"/>
      <c r="AD1734" s="234"/>
      <c r="AE1734" s="234"/>
    </row>
    <row r="1735" spans="28:31" x14ac:dyDescent="0.2">
      <c r="AB1735" s="234"/>
      <c r="AD1735" s="234"/>
      <c r="AE1735" s="234"/>
    </row>
    <row r="1736" spans="28:31" x14ac:dyDescent="0.2">
      <c r="AB1736" s="234"/>
      <c r="AD1736" s="234"/>
      <c r="AE1736" s="234"/>
    </row>
    <row r="1737" spans="28:31" x14ac:dyDescent="0.2">
      <c r="AB1737" s="234"/>
      <c r="AD1737" s="234"/>
      <c r="AE1737" s="234"/>
    </row>
    <row r="1738" spans="28:31" x14ac:dyDescent="0.2">
      <c r="AB1738" s="234"/>
      <c r="AD1738" s="234"/>
      <c r="AE1738" s="234"/>
    </row>
    <row r="1739" spans="28:31" x14ac:dyDescent="0.2">
      <c r="AB1739" s="234"/>
      <c r="AD1739" s="234"/>
      <c r="AE1739" s="234"/>
    </row>
    <row r="1740" spans="28:31" x14ac:dyDescent="0.2">
      <c r="AB1740" s="234"/>
      <c r="AD1740" s="234"/>
      <c r="AE1740" s="234"/>
    </row>
    <row r="1741" spans="28:31" x14ac:dyDescent="0.2">
      <c r="AB1741" s="234"/>
      <c r="AD1741" s="234"/>
      <c r="AE1741" s="234"/>
    </row>
    <row r="1742" spans="28:31" x14ac:dyDescent="0.2">
      <c r="AB1742" s="234"/>
      <c r="AD1742" s="234"/>
      <c r="AE1742" s="234"/>
    </row>
    <row r="1743" spans="28:31" x14ac:dyDescent="0.2">
      <c r="AB1743" s="234"/>
      <c r="AD1743" s="234"/>
      <c r="AE1743" s="234"/>
    </row>
    <row r="1744" spans="28:31" x14ac:dyDescent="0.2">
      <c r="AB1744" s="234"/>
      <c r="AD1744" s="234"/>
      <c r="AE1744" s="234"/>
    </row>
    <row r="1745" spans="28:31" x14ac:dyDescent="0.2">
      <c r="AB1745" s="234"/>
      <c r="AD1745" s="234"/>
      <c r="AE1745" s="234"/>
    </row>
    <row r="1746" spans="28:31" x14ac:dyDescent="0.2">
      <c r="AB1746" s="234"/>
      <c r="AD1746" s="234"/>
      <c r="AE1746" s="234"/>
    </row>
    <row r="1747" spans="28:31" x14ac:dyDescent="0.2">
      <c r="AB1747" s="234"/>
      <c r="AD1747" s="234"/>
      <c r="AE1747" s="234"/>
    </row>
    <row r="1748" spans="28:31" x14ac:dyDescent="0.2">
      <c r="AB1748" s="234"/>
      <c r="AD1748" s="234"/>
      <c r="AE1748" s="234"/>
    </row>
    <row r="1749" spans="28:31" x14ac:dyDescent="0.2">
      <c r="AB1749" s="234"/>
      <c r="AD1749" s="234"/>
      <c r="AE1749" s="234"/>
    </row>
    <row r="1750" spans="28:31" x14ac:dyDescent="0.2">
      <c r="AB1750" s="234"/>
      <c r="AD1750" s="234"/>
      <c r="AE1750" s="234"/>
    </row>
    <row r="1751" spans="28:31" x14ac:dyDescent="0.2">
      <c r="AB1751" s="234"/>
      <c r="AD1751" s="234"/>
      <c r="AE1751" s="234"/>
    </row>
    <row r="1752" spans="28:31" x14ac:dyDescent="0.2">
      <c r="AB1752" s="234"/>
      <c r="AD1752" s="234"/>
      <c r="AE1752" s="234"/>
    </row>
    <row r="1753" spans="28:31" x14ac:dyDescent="0.2">
      <c r="AB1753" s="234"/>
      <c r="AD1753" s="234"/>
      <c r="AE1753" s="234"/>
    </row>
    <row r="1754" spans="28:31" x14ac:dyDescent="0.2">
      <c r="AB1754" s="234"/>
      <c r="AD1754" s="234"/>
      <c r="AE1754" s="234"/>
    </row>
    <row r="1755" spans="28:31" x14ac:dyDescent="0.2">
      <c r="AB1755" s="234"/>
      <c r="AD1755" s="234"/>
      <c r="AE1755" s="234"/>
    </row>
    <row r="1756" spans="28:31" x14ac:dyDescent="0.2">
      <c r="AB1756" s="234"/>
      <c r="AD1756" s="234"/>
      <c r="AE1756" s="234"/>
    </row>
    <row r="1757" spans="28:31" x14ac:dyDescent="0.2">
      <c r="AB1757" s="234"/>
      <c r="AD1757" s="234"/>
      <c r="AE1757" s="234"/>
    </row>
    <row r="1758" spans="28:31" x14ac:dyDescent="0.2">
      <c r="AB1758" s="234"/>
      <c r="AD1758" s="234"/>
      <c r="AE1758" s="234"/>
    </row>
    <row r="1759" spans="28:31" x14ac:dyDescent="0.2">
      <c r="AB1759" s="234"/>
      <c r="AD1759" s="234"/>
      <c r="AE1759" s="234"/>
    </row>
    <row r="1760" spans="28:31" x14ac:dyDescent="0.2">
      <c r="AB1760" s="234"/>
      <c r="AD1760" s="234"/>
      <c r="AE1760" s="234"/>
    </row>
    <row r="1761" spans="28:31" x14ac:dyDescent="0.2">
      <c r="AB1761" s="234"/>
      <c r="AD1761" s="234"/>
      <c r="AE1761" s="234"/>
    </row>
    <row r="1762" spans="28:31" x14ac:dyDescent="0.2">
      <c r="AB1762" s="234"/>
      <c r="AD1762" s="234"/>
      <c r="AE1762" s="234"/>
    </row>
    <row r="1763" spans="28:31" x14ac:dyDescent="0.2">
      <c r="AB1763" s="234"/>
      <c r="AD1763" s="234"/>
      <c r="AE1763" s="234"/>
    </row>
    <row r="1764" spans="28:31" x14ac:dyDescent="0.2">
      <c r="AB1764" s="234"/>
      <c r="AD1764" s="234"/>
      <c r="AE1764" s="234"/>
    </row>
    <row r="1765" spans="28:31" x14ac:dyDescent="0.2">
      <c r="AB1765" s="234"/>
      <c r="AD1765" s="234"/>
      <c r="AE1765" s="234"/>
    </row>
    <row r="1766" spans="28:31" x14ac:dyDescent="0.2">
      <c r="AB1766" s="234"/>
      <c r="AD1766" s="234"/>
      <c r="AE1766" s="234"/>
    </row>
    <row r="1767" spans="28:31" x14ac:dyDescent="0.2">
      <c r="AB1767" s="234"/>
      <c r="AD1767" s="234"/>
      <c r="AE1767" s="234"/>
    </row>
    <row r="1768" spans="28:31" x14ac:dyDescent="0.2">
      <c r="AB1768" s="234"/>
      <c r="AD1768" s="234"/>
      <c r="AE1768" s="234"/>
    </row>
    <row r="1769" spans="28:31" x14ac:dyDescent="0.2">
      <c r="AB1769" s="234"/>
      <c r="AD1769" s="234"/>
      <c r="AE1769" s="234"/>
    </row>
    <row r="1770" spans="28:31" x14ac:dyDescent="0.2">
      <c r="AB1770" s="234"/>
      <c r="AD1770" s="234"/>
      <c r="AE1770" s="234"/>
    </row>
    <row r="1771" spans="28:31" x14ac:dyDescent="0.2">
      <c r="AB1771" s="234"/>
      <c r="AD1771" s="234"/>
      <c r="AE1771" s="234"/>
    </row>
    <row r="1772" spans="28:31" x14ac:dyDescent="0.2">
      <c r="AB1772" s="234"/>
      <c r="AD1772" s="234"/>
      <c r="AE1772" s="234"/>
    </row>
    <row r="1773" spans="28:31" x14ac:dyDescent="0.2">
      <c r="AB1773" s="234"/>
      <c r="AD1773" s="234"/>
      <c r="AE1773" s="234"/>
    </row>
    <row r="1774" spans="28:31" x14ac:dyDescent="0.2">
      <c r="AB1774" s="234"/>
      <c r="AD1774" s="234"/>
      <c r="AE1774" s="234"/>
    </row>
    <row r="1775" spans="28:31" x14ac:dyDescent="0.2">
      <c r="AB1775" s="234"/>
      <c r="AD1775" s="234"/>
      <c r="AE1775" s="234"/>
    </row>
    <row r="1776" spans="28:31" x14ac:dyDescent="0.2">
      <c r="AB1776" s="234"/>
      <c r="AD1776" s="234"/>
      <c r="AE1776" s="234"/>
    </row>
    <row r="1777" spans="28:31" x14ac:dyDescent="0.2">
      <c r="AB1777" s="234"/>
      <c r="AD1777" s="234"/>
      <c r="AE1777" s="234"/>
    </row>
    <row r="1778" spans="28:31" x14ac:dyDescent="0.2">
      <c r="AB1778" s="234"/>
      <c r="AD1778" s="234"/>
      <c r="AE1778" s="234"/>
    </row>
    <row r="1779" spans="28:31" x14ac:dyDescent="0.2">
      <c r="AB1779" s="234"/>
      <c r="AD1779" s="234"/>
      <c r="AE1779" s="234"/>
    </row>
    <row r="1780" spans="28:31" x14ac:dyDescent="0.2">
      <c r="AB1780" s="234"/>
      <c r="AD1780" s="234"/>
      <c r="AE1780" s="234"/>
    </row>
    <row r="1781" spans="28:31" x14ac:dyDescent="0.2">
      <c r="AB1781" s="234"/>
      <c r="AD1781" s="234"/>
      <c r="AE1781" s="234"/>
    </row>
    <row r="1782" spans="28:31" x14ac:dyDescent="0.2">
      <c r="AB1782" s="234"/>
      <c r="AD1782" s="234"/>
      <c r="AE1782" s="234"/>
    </row>
    <row r="1783" spans="28:31" x14ac:dyDescent="0.2">
      <c r="AB1783" s="234"/>
      <c r="AD1783" s="234"/>
      <c r="AE1783" s="234"/>
    </row>
    <row r="1784" spans="28:31" x14ac:dyDescent="0.2">
      <c r="AB1784" s="234"/>
      <c r="AD1784" s="234"/>
      <c r="AE1784" s="234"/>
    </row>
    <row r="1785" spans="28:31" x14ac:dyDescent="0.2">
      <c r="AB1785" s="234"/>
      <c r="AD1785" s="234"/>
      <c r="AE1785" s="234"/>
    </row>
    <row r="1786" spans="28:31" x14ac:dyDescent="0.2">
      <c r="AB1786" s="234"/>
      <c r="AD1786" s="234"/>
      <c r="AE1786" s="234"/>
    </row>
    <row r="1787" spans="28:31" x14ac:dyDescent="0.2">
      <c r="AB1787" s="234"/>
      <c r="AD1787" s="234"/>
      <c r="AE1787" s="234"/>
    </row>
    <row r="1788" spans="28:31" x14ac:dyDescent="0.2">
      <c r="AB1788" s="234"/>
      <c r="AD1788" s="234"/>
      <c r="AE1788" s="234"/>
    </row>
    <row r="1789" spans="28:31" x14ac:dyDescent="0.2">
      <c r="AB1789" s="234"/>
      <c r="AD1789" s="234"/>
      <c r="AE1789" s="234"/>
    </row>
    <row r="1790" spans="28:31" x14ac:dyDescent="0.2">
      <c r="AB1790" s="234"/>
      <c r="AD1790" s="234"/>
      <c r="AE1790" s="234"/>
    </row>
    <row r="1791" spans="28:31" x14ac:dyDescent="0.2">
      <c r="AB1791" s="234"/>
      <c r="AD1791" s="234"/>
      <c r="AE1791" s="234"/>
    </row>
    <row r="1792" spans="28:31" x14ac:dyDescent="0.2">
      <c r="AB1792" s="234"/>
      <c r="AD1792" s="234"/>
      <c r="AE1792" s="234"/>
    </row>
    <row r="1793" spans="28:31" x14ac:dyDescent="0.2">
      <c r="AB1793" s="234"/>
      <c r="AD1793" s="234"/>
      <c r="AE1793" s="234"/>
    </row>
    <row r="1794" spans="28:31" x14ac:dyDescent="0.2">
      <c r="AB1794" s="234"/>
      <c r="AD1794" s="234"/>
      <c r="AE1794" s="234"/>
    </row>
    <row r="1795" spans="28:31" x14ac:dyDescent="0.2">
      <c r="AB1795" s="234"/>
      <c r="AD1795" s="234"/>
      <c r="AE1795" s="234"/>
    </row>
    <row r="1796" spans="28:31" x14ac:dyDescent="0.2">
      <c r="AB1796" s="234"/>
      <c r="AD1796" s="234"/>
      <c r="AE1796" s="234"/>
    </row>
    <row r="1797" spans="28:31" x14ac:dyDescent="0.2">
      <c r="AB1797" s="234"/>
      <c r="AD1797" s="234"/>
      <c r="AE1797" s="234"/>
    </row>
    <row r="1798" spans="28:31" x14ac:dyDescent="0.2">
      <c r="AB1798" s="234"/>
      <c r="AD1798" s="234"/>
      <c r="AE1798" s="234"/>
    </row>
    <row r="1799" spans="28:31" x14ac:dyDescent="0.2">
      <c r="AB1799" s="234"/>
      <c r="AD1799" s="234"/>
      <c r="AE1799" s="234"/>
    </row>
    <row r="1800" spans="28:31" x14ac:dyDescent="0.2">
      <c r="AB1800" s="234"/>
      <c r="AD1800" s="234"/>
      <c r="AE1800" s="234"/>
    </row>
    <row r="1801" spans="28:31" x14ac:dyDescent="0.2">
      <c r="AB1801" s="234"/>
      <c r="AD1801" s="234"/>
      <c r="AE1801" s="234"/>
    </row>
    <row r="1802" spans="28:31" x14ac:dyDescent="0.2">
      <c r="AB1802" s="234"/>
      <c r="AD1802" s="234"/>
      <c r="AE1802" s="234"/>
    </row>
    <row r="1803" spans="28:31" x14ac:dyDescent="0.2">
      <c r="AB1803" s="234"/>
      <c r="AD1803" s="234"/>
      <c r="AE1803" s="234"/>
    </row>
    <row r="1804" spans="28:31" x14ac:dyDescent="0.2">
      <c r="AB1804" s="234"/>
      <c r="AD1804" s="234"/>
      <c r="AE1804" s="234"/>
    </row>
    <row r="1805" spans="28:31" x14ac:dyDescent="0.2">
      <c r="AB1805" s="234"/>
      <c r="AD1805" s="234"/>
      <c r="AE1805" s="234"/>
    </row>
    <row r="1806" spans="28:31" x14ac:dyDescent="0.2">
      <c r="AB1806" s="234"/>
      <c r="AD1806" s="234"/>
      <c r="AE1806" s="234"/>
    </row>
    <row r="1807" spans="28:31" x14ac:dyDescent="0.2">
      <c r="AB1807" s="234"/>
      <c r="AD1807" s="234"/>
      <c r="AE1807" s="234"/>
    </row>
    <row r="1808" spans="28:31" x14ac:dyDescent="0.2">
      <c r="AB1808" s="234"/>
      <c r="AD1808" s="234"/>
      <c r="AE1808" s="234"/>
    </row>
    <row r="1809" spans="28:31" x14ac:dyDescent="0.2">
      <c r="AB1809" s="234"/>
      <c r="AD1809" s="234"/>
      <c r="AE1809" s="234"/>
    </row>
    <row r="1810" spans="28:31" x14ac:dyDescent="0.2">
      <c r="AB1810" s="234"/>
      <c r="AD1810" s="234"/>
      <c r="AE1810" s="234"/>
    </row>
    <row r="1811" spans="28:31" x14ac:dyDescent="0.2">
      <c r="AB1811" s="234"/>
      <c r="AD1811" s="234"/>
      <c r="AE1811" s="234"/>
    </row>
    <row r="1812" spans="28:31" x14ac:dyDescent="0.2">
      <c r="AB1812" s="234"/>
      <c r="AD1812" s="234"/>
      <c r="AE1812" s="234"/>
    </row>
    <row r="1813" spans="28:31" x14ac:dyDescent="0.2">
      <c r="AB1813" s="234"/>
      <c r="AD1813" s="234"/>
      <c r="AE1813" s="234"/>
    </row>
    <row r="1814" spans="28:31" x14ac:dyDescent="0.2">
      <c r="AB1814" s="234"/>
      <c r="AD1814" s="234"/>
      <c r="AE1814" s="234"/>
    </row>
    <row r="1815" spans="28:31" x14ac:dyDescent="0.2">
      <c r="AB1815" s="234"/>
      <c r="AD1815" s="234"/>
      <c r="AE1815" s="234"/>
    </row>
    <row r="1816" spans="28:31" x14ac:dyDescent="0.2">
      <c r="AB1816" s="234"/>
      <c r="AD1816" s="234"/>
      <c r="AE1816" s="234"/>
    </row>
    <row r="1817" spans="28:31" x14ac:dyDescent="0.2">
      <c r="AB1817" s="234"/>
      <c r="AD1817" s="234"/>
      <c r="AE1817" s="234"/>
    </row>
    <row r="1818" spans="28:31" x14ac:dyDescent="0.2">
      <c r="AB1818" s="234"/>
      <c r="AD1818" s="234"/>
      <c r="AE1818" s="234"/>
    </row>
    <row r="1819" spans="28:31" x14ac:dyDescent="0.2">
      <c r="AB1819" s="234"/>
      <c r="AD1819" s="234"/>
      <c r="AE1819" s="234"/>
    </row>
    <row r="1820" spans="28:31" x14ac:dyDescent="0.2">
      <c r="AB1820" s="234"/>
      <c r="AD1820" s="234"/>
      <c r="AE1820" s="234"/>
    </row>
    <row r="1821" spans="28:31" x14ac:dyDescent="0.2">
      <c r="AB1821" s="234"/>
      <c r="AD1821" s="234"/>
      <c r="AE1821" s="234"/>
    </row>
    <row r="1822" spans="28:31" x14ac:dyDescent="0.2">
      <c r="AB1822" s="234"/>
      <c r="AD1822" s="234"/>
      <c r="AE1822" s="234"/>
    </row>
    <row r="1823" spans="28:31" x14ac:dyDescent="0.2">
      <c r="AB1823" s="234"/>
      <c r="AD1823" s="234"/>
      <c r="AE1823" s="234"/>
    </row>
    <row r="1824" spans="28:31" x14ac:dyDescent="0.2">
      <c r="AB1824" s="234"/>
      <c r="AD1824" s="234"/>
      <c r="AE1824" s="234"/>
    </row>
    <row r="1825" spans="28:31" x14ac:dyDescent="0.2">
      <c r="AB1825" s="234"/>
      <c r="AD1825" s="234"/>
      <c r="AE1825" s="234"/>
    </row>
    <row r="1826" spans="28:31" x14ac:dyDescent="0.2">
      <c r="AB1826" s="234"/>
      <c r="AD1826" s="234"/>
      <c r="AE1826" s="234"/>
    </row>
    <row r="1827" spans="28:31" x14ac:dyDescent="0.2">
      <c r="AB1827" s="234"/>
      <c r="AD1827" s="234"/>
      <c r="AE1827" s="234"/>
    </row>
    <row r="1828" spans="28:31" x14ac:dyDescent="0.2">
      <c r="AB1828" s="234"/>
      <c r="AD1828" s="234"/>
      <c r="AE1828" s="234"/>
    </row>
    <row r="1829" spans="28:31" x14ac:dyDescent="0.2">
      <c r="AB1829" s="234"/>
      <c r="AD1829" s="234"/>
      <c r="AE1829" s="234"/>
    </row>
    <row r="1830" spans="28:31" x14ac:dyDescent="0.2">
      <c r="AB1830" s="234"/>
      <c r="AD1830" s="234"/>
      <c r="AE1830" s="234"/>
    </row>
    <row r="1831" spans="28:31" x14ac:dyDescent="0.2">
      <c r="AB1831" s="234"/>
      <c r="AD1831" s="234"/>
      <c r="AE1831" s="234"/>
    </row>
    <row r="1832" spans="28:31" x14ac:dyDescent="0.2">
      <c r="AB1832" s="234"/>
      <c r="AD1832" s="234"/>
      <c r="AE1832" s="234"/>
    </row>
    <row r="1833" spans="28:31" x14ac:dyDescent="0.2">
      <c r="AB1833" s="234"/>
      <c r="AD1833" s="234"/>
      <c r="AE1833" s="234"/>
    </row>
    <row r="1834" spans="28:31" x14ac:dyDescent="0.2">
      <c r="AB1834" s="234"/>
      <c r="AD1834" s="234"/>
      <c r="AE1834" s="234"/>
    </row>
    <row r="1835" spans="28:31" x14ac:dyDescent="0.2">
      <c r="AB1835" s="234"/>
      <c r="AD1835" s="234"/>
      <c r="AE1835" s="234"/>
    </row>
    <row r="1836" spans="28:31" x14ac:dyDescent="0.2">
      <c r="AB1836" s="234"/>
      <c r="AD1836" s="234"/>
      <c r="AE1836" s="234"/>
    </row>
    <row r="1837" spans="28:31" x14ac:dyDescent="0.2">
      <c r="AB1837" s="234"/>
      <c r="AD1837" s="234"/>
      <c r="AE1837" s="234"/>
    </row>
    <row r="1838" spans="28:31" x14ac:dyDescent="0.2">
      <c r="AB1838" s="234"/>
      <c r="AD1838" s="234"/>
      <c r="AE1838" s="234"/>
    </row>
    <row r="1839" spans="28:31" x14ac:dyDescent="0.2">
      <c r="AB1839" s="234"/>
      <c r="AD1839" s="234"/>
      <c r="AE1839" s="234"/>
    </row>
    <row r="1840" spans="28:31" x14ac:dyDescent="0.2">
      <c r="AB1840" s="234"/>
      <c r="AD1840" s="234"/>
      <c r="AE1840" s="234"/>
    </row>
    <row r="1841" spans="28:31" x14ac:dyDescent="0.2">
      <c r="AB1841" s="234"/>
      <c r="AD1841" s="234"/>
      <c r="AE1841" s="234"/>
    </row>
    <row r="1842" spans="28:31" x14ac:dyDescent="0.2">
      <c r="AB1842" s="234"/>
      <c r="AD1842" s="234"/>
      <c r="AE1842" s="234"/>
    </row>
    <row r="1843" spans="28:31" x14ac:dyDescent="0.2">
      <c r="AB1843" s="234"/>
      <c r="AD1843" s="234"/>
      <c r="AE1843" s="234"/>
    </row>
    <row r="1844" spans="28:31" x14ac:dyDescent="0.2">
      <c r="AB1844" s="234"/>
      <c r="AD1844" s="234"/>
      <c r="AE1844" s="234"/>
    </row>
    <row r="1845" spans="28:31" x14ac:dyDescent="0.2">
      <c r="AB1845" s="234"/>
      <c r="AD1845" s="234"/>
      <c r="AE1845" s="234"/>
    </row>
    <row r="1846" spans="28:31" x14ac:dyDescent="0.2">
      <c r="AB1846" s="234"/>
      <c r="AD1846" s="234"/>
      <c r="AE1846" s="234"/>
    </row>
    <row r="1847" spans="28:31" x14ac:dyDescent="0.2">
      <c r="AB1847" s="234"/>
      <c r="AD1847" s="234"/>
      <c r="AE1847" s="234"/>
    </row>
    <row r="1848" spans="28:31" x14ac:dyDescent="0.2">
      <c r="AB1848" s="234"/>
      <c r="AD1848" s="234"/>
      <c r="AE1848" s="234"/>
    </row>
    <row r="1849" spans="28:31" x14ac:dyDescent="0.2">
      <c r="AB1849" s="234"/>
      <c r="AD1849" s="234"/>
      <c r="AE1849" s="234"/>
    </row>
    <row r="1850" spans="28:31" x14ac:dyDescent="0.2">
      <c r="AB1850" s="234"/>
      <c r="AD1850" s="234"/>
      <c r="AE1850" s="234"/>
    </row>
    <row r="1851" spans="28:31" x14ac:dyDescent="0.2">
      <c r="AB1851" s="234"/>
      <c r="AD1851" s="234"/>
      <c r="AE1851" s="234"/>
    </row>
    <row r="1852" spans="28:31" x14ac:dyDescent="0.2">
      <c r="AB1852" s="234"/>
      <c r="AD1852" s="234"/>
      <c r="AE1852" s="234"/>
    </row>
    <row r="1853" spans="28:31" x14ac:dyDescent="0.2">
      <c r="AB1853" s="234"/>
      <c r="AD1853" s="234"/>
      <c r="AE1853" s="234"/>
    </row>
    <row r="1854" spans="28:31" x14ac:dyDescent="0.2">
      <c r="AB1854" s="234"/>
      <c r="AD1854" s="234"/>
      <c r="AE1854" s="234"/>
    </row>
    <row r="1855" spans="28:31" x14ac:dyDescent="0.2">
      <c r="AB1855" s="234"/>
      <c r="AD1855" s="234"/>
      <c r="AE1855" s="234"/>
    </row>
    <row r="1856" spans="28:31" x14ac:dyDescent="0.2">
      <c r="AB1856" s="234"/>
      <c r="AD1856" s="234"/>
      <c r="AE1856" s="234"/>
    </row>
    <row r="1857" spans="28:31" x14ac:dyDescent="0.2">
      <c r="AB1857" s="234"/>
      <c r="AD1857" s="234"/>
      <c r="AE1857" s="234"/>
    </row>
    <row r="1858" spans="28:31" x14ac:dyDescent="0.2">
      <c r="AB1858" s="234"/>
      <c r="AD1858" s="234"/>
      <c r="AE1858" s="234"/>
    </row>
    <row r="1859" spans="28:31" x14ac:dyDescent="0.2">
      <c r="AB1859" s="234"/>
      <c r="AD1859" s="234"/>
      <c r="AE1859" s="234"/>
    </row>
    <row r="1860" spans="28:31" x14ac:dyDescent="0.2">
      <c r="AB1860" s="234"/>
      <c r="AD1860" s="234"/>
      <c r="AE1860" s="234"/>
    </row>
    <row r="1861" spans="28:31" x14ac:dyDescent="0.2">
      <c r="AB1861" s="234"/>
      <c r="AD1861" s="234"/>
      <c r="AE1861" s="234"/>
    </row>
    <row r="1862" spans="28:31" x14ac:dyDescent="0.2">
      <c r="AB1862" s="234"/>
      <c r="AD1862" s="234"/>
      <c r="AE1862" s="234"/>
    </row>
    <row r="1863" spans="28:31" x14ac:dyDescent="0.2">
      <c r="AB1863" s="234"/>
      <c r="AD1863" s="234"/>
      <c r="AE1863" s="234"/>
    </row>
    <row r="1864" spans="28:31" x14ac:dyDescent="0.2">
      <c r="AB1864" s="234"/>
      <c r="AD1864" s="234"/>
      <c r="AE1864" s="234"/>
    </row>
    <row r="1865" spans="28:31" x14ac:dyDescent="0.2">
      <c r="AB1865" s="234"/>
      <c r="AD1865" s="234"/>
      <c r="AE1865" s="234"/>
    </row>
    <row r="1866" spans="28:31" x14ac:dyDescent="0.2">
      <c r="AB1866" s="234"/>
      <c r="AD1866" s="234"/>
      <c r="AE1866" s="234"/>
    </row>
    <row r="1867" spans="28:31" x14ac:dyDescent="0.2">
      <c r="AB1867" s="234"/>
      <c r="AD1867" s="234"/>
      <c r="AE1867" s="234"/>
    </row>
    <row r="1868" spans="28:31" x14ac:dyDescent="0.2">
      <c r="AB1868" s="234"/>
      <c r="AD1868" s="234"/>
      <c r="AE1868" s="234"/>
    </row>
    <row r="1869" spans="28:31" x14ac:dyDescent="0.2">
      <c r="AB1869" s="234"/>
      <c r="AD1869" s="234"/>
      <c r="AE1869" s="234"/>
    </row>
    <row r="1870" spans="28:31" x14ac:dyDescent="0.2">
      <c r="AB1870" s="234"/>
      <c r="AD1870" s="234"/>
      <c r="AE1870" s="234"/>
    </row>
    <row r="1871" spans="28:31" x14ac:dyDescent="0.2">
      <c r="AB1871" s="234"/>
      <c r="AD1871" s="234"/>
      <c r="AE1871" s="234"/>
    </row>
    <row r="1872" spans="28:31" x14ac:dyDescent="0.2">
      <c r="AB1872" s="234"/>
      <c r="AD1872" s="234"/>
      <c r="AE1872" s="234"/>
    </row>
    <row r="1873" spans="28:31" x14ac:dyDescent="0.2">
      <c r="AB1873" s="234"/>
      <c r="AD1873" s="234"/>
      <c r="AE1873" s="234"/>
    </row>
    <row r="1874" spans="28:31" x14ac:dyDescent="0.2">
      <c r="AB1874" s="234"/>
      <c r="AD1874" s="234"/>
      <c r="AE1874" s="234"/>
    </row>
    <row r="1875" spans="28:31" x14ac:dyDescent="0.2">
      <c r="AB1875" s="234"/>
      <c r="AD1875" s="234"/>
      <c r="AE1875" s="234"/>
    </row>
    <row r="1876" spans="28:31" x14ac:dyDescent="0.2">
      <c r="AB1876" s="234"/>
      <c r="AD1876" s="234"/>
      <c r="AE1876" s="234"/>
    </row>
    <row r="1877" spans="28:31" x14ac:dyDescent="0.2">
      <c r="AB1877" s="234"/>
      <c r="AD1877" s="234"/>
      <c r="AE1877" s="234"/>
    </row>
    <row r="1878" spans="28:31" x14ac:dyDescent="0.2">
      <c r="AB1878" s="234"/>
      <c r="AD1878" s="234"/>
      <c r="AE1878" s="234"/>
    </row>
    <row r="1879" spans="28:31" x14ac:dyDescent="0.2">
      <c r="AB1879" s="234"/>
      <c r="AD1879" s="234"/>
      <c r="AE1879" s="234"/>
    </row>
    <row r="1880" spans="28:31" x14ac:dyDescent="0.2">
      <c r="AB1880" s="234"/>
      <c r="AD1880" s="234"/>
      <c r="AE1880" s="234"/>
    </row>
    <row r="1881" spans="28:31" x14ac:dyDescent="0.2">
      <c r="AB1881" s="234"/>
      <c r="AD1881" s="234"/>
      <c r="AE1881" s="234"/>
    </row>
    <row r="1882" spans="28:31" x14ac:dyDescent="0.2">
      <c r="AB1882" s="234"/>
      <c r="AD1882" s="234"/>
      <c r="AE1882" s="234"/>
    </row>
    <row r="1883" spans="28:31" x14ac:dyDescent="0.2">
      <c r="AB1883" s="234"/>
      <c r="AD1883" s="234"/>
      <c r="AE1883" s="234"/>
    </row>
    <row r="1884" spans="28:31" x14ac:dyDescent="0.2">
      <c r="AB1884" s="234"/>
      <c r="AD1884" s="234"/>
      <c r="AE1884" s="234"/>
    </row>
    <row r="1885" spans="28:31" x14ac:dyDescent="0.2">
      <c r="AB1885" s="234"/>
      <c r="AD1885" s="234"/>
      <c r="AE1885" s="234"/>
    </row>
    <row r="1886" spans="28:31" x14ac:dyDescent="0.2">
      <c r="AB1886" s="234"/>
      <c r="AD1886" s="234"/>
      <c r="AE1886" s="234"/>
    </row>
    <row r="1887" spans="28:31" x14ac:dyDescent="0.2">
      <c r="AB1887" s="234"/>
      <c r="AD1887" s="234"/>
      <c r="AE1887" s="234"/>
    </row>
    <row r="1888" spans="28:31" x14ac:dyDescent="0.2">
      <c r="AB1888" s="234"/>
      <c r="AD1888" s="234"/>
      <c r="AE1888" s="234"/>
    </row>
    <row r="1889" spans="28:31" x14ac:dyDescent="0.2">
      <c r="AB1889" s="234"/>
      <c r="AD1889" s="234"/>
      <c r="AE1889" s="234"/>
    </row>
    <row r="1890" spans="28:31" x14ac:dyDescent="0.2">
      <c r="AB1890" s="234"/>
      <c r="AD1890" s="234"/>
      <c r="AE1890" s="234"/>
    </row>
    <row r="1891" spans="28:31" x14ac:dyDescent="0.2">
      <c r="AB1891" s="234"/>
      <c r="AD1891" s="234"/>
      <c r="AE1891" s="234"/>
    </row>
    <row r="1892" spans="28:31" x14ac:dyDescent="0.2">
      <c r="AB1892" s="234"/>
      <c r="AD1892" s="234"/>
      <c r="AE1892" s="234"/>
    </row>
    <row r="1893" spans="28:31" x14ac:dyDescent="0.2">
      <c r="AB1893" s="234"/>
      <c r="AD1893" s="234"/>
      <c r="AE1893" s="234"/>
    </row>
    <row r="1894" spans="28:31" x14ac:dyDescent="0.2">
      <c r="AB1894" s="234"/>
      <c r="AD1894" s="234"/>
      <c r="AE1894" s="234"/>
    </row>
    <row r="1895" spans="28:31" x14ac:dyDescent="0.2">
      <c r="AB1895" s="234"/>
      <c r="AD1895" s="234"/>
      <c r="AE1895" s="234"/>
    </row>
    <row r="1896" spans="28:31" x14ac:dyDescent="0.2">
      <c r="AB1896" s="234"/>
      <c r="AD1896" s="234"/>
      <c r="AE1896" s="234"/>
    </row>
    <row r="1897" spans="28:31" x14ac:dyDescent="0.2">
      <c r="AB1897" s="234"/>
      <c r="AD1897" s="234"/>
      <c r="AE1897" s="234"/>
    </row>
    <row r="1898" spans="28:31" x14ac:dyDescent="0.2">
      <c r="AB1898" s="234"/>
      <c r="AD1898" s="234"/>
      <c r="AE1898" s="234"/>
    </row>
    <row r="1899" spans="28:31" x14ac:dyDescent="0.2">
      <c r="AB1899" s="234"/>
      <c r="AD1899" s="234"/>
      <c r="AE1899" s="234"/>
    </row>
    <row r="1900" spans="28:31" x14ac:dyDescent="0.2">
      <c r="AB1900" s="234"/>
      <c r="AD1900" s="234"/>
      <c r="AE1900" s="234"/>
    </row>
    <row r="1901" spans="28:31" x14ac:dyDescent="0.2">
      <c r="AB1901" s="234"/>
      <c r="AD1901" s="234"/>
      <c r="AE1901" s="234"/>
    </row>
    <row r="1902" spans="28:31" x14ac:dyDescent="0.2">
      <c r="AB1902" s="234"/>
      <c r="AD1902" s="234"/>
      <c r="AE1902" s="234"/>
    </row>
    <row r="1903" spans="28:31" x14ac:dyDescent="0.2">
      <c r="AB1903" s="234"/>
      <c r="AD1903" s="234"/>
      <c r="AE1903" s="234"/>
    </row>
    <row r="1904" spans="28:31" x14ac:dyDescent="0.2">
      <c r="AB1904" s="234"/>
      <c r="AD1904" s="234"/>
      <c r="AE1904" s="234"/>
    </row>
    <row r="1905" spans="28:31" x14ac:dyDescent="0.2">
      <c r="AB1905" s="234"/>
      <c r="AD1905" s="234"/>
      <c r="AE1905" s="234"/>
    </row>
    <row r="1906" spans="28:31" x14ac:dyDescent="0.2">
      <c r="AB1906" s="234"/>
      <c r="AD1906" s="234"/>
      <c r="AE1906" s="234"/>
    </row>
    <row r="1907" spans="28:31" x14ac:dyDescent="0.2">
      <c r="AB1907" s="234"/>
      <c r="AD1907" s="234"/>
      <c r="AE1907" s="234"/>
    </row>
    <row r="1908" spans="28:31" x14ac:dyDescent="0.2">
      <c r="AB1908" s="234"/>
      <c r="AD1908" s="234"/>
      <c r="AE1908" s="234"/>
    </row>
    <row r="1909" spans="28:31" x14ac:dyDescent="0.2">
      <c r="AB1909" s="234"/>
      <c r="AD1909" s="234"/>
      <c r="AE1909" s="234"/>
    </row>
    <row r="1910" spans="28:31" x14ac:dyDescent="0.2">
      <c r="AB1910" s="234"/>
      <c r="AD1910" s="234"/>
      <c r="AE1910" s="234"/>
    </row>
    <row r="1911" spans="28:31" x14ac:dyDescent="0.2">
      <c r="AB1911" s="234"/>
      <c r="AD1911" s="234"/>
      <c r="AE1911" s="234"/>
    </row>
    <row r="1912" spans="28:31" x14ac:dyDescent="0.2">
      <c r="AB1912" s="234"/>
      <c r="AD1912" s="234"/>
      <c r="AE1912" s="234"/>
    </row>
    <row r="1913" spans="28:31" x14ac:dyDescent="0.2">
      <c r="AB1913" s="234"/>
      <c r="AD1913" s="234"/>
      <c r="AE1913" s="234"/>
    </row>
    <row r="1914" spans="28:31" x14ac:dyDescent="0.2">
      <c r="AB1914" s="234"/>
      <c r="AD1914" s="234"/>
      <c r="AE1914" s="234"/>
    </row>
    <row r="1915" spans="28:31" x14ac:dyDescent="0.2">
      <c r="AB1915" s="234"/>
      <c r="AD1915" s="234"/>
      <c r="AE1915" s="234"/>
    </row>
    <row r="1916" spans="28:31" x14ac:dyDescent="0.2">
      <c r="AB1916" s="234"/>
      <c r="AD1916" s="234"/>
      <c r="AE1916" s="234"/>
    </row>
    <row r="1917" spans="28:31" x14ac:dyDescent="0.2">
      <c r="AB1917" s="234"/>
      <c r="AD1917" s="234"/>
      <c r="AE1917" s="234"/>
    </row>
    <row r="1918" spans="28:31" x14ac:dyDescent="0.2">
      <c r="AB1918" s="234"/>
      <c r="AD1918" s="234"/>
      <c r="AE1918" s="234"/>
    </row>
    <row r="1919" spans="28:31" x14ac:dyDescent="0.2">
      <c r="AB1919" s="234"/>
      <c r="AD1919" s="234"/>
      <c r="AE1919" s="234"/>
    </row>
    <row r="1920" spans="28:31" x14ac:dyDescent="0.2">
      <c r="AB1920" s="234"/>
      <c r="AD1920" s="234"/>
      <c r="AE1920" s="234"/>
    </row>
    <row r="1921" spans="28:31" x14ac:dyDescent="0.2">
      <c r="AB1921" s="234"/>
      <c r="AD1921" s="234"/>
      <c r="AE1921" s="234"/>
    </row>
    <row r="1922" spans="28:31" x14ac:dyDescent="0.2">
      <c r="AB1922" s="234"/>
      <c r="AD1922" s="234"/>
      <c r="AE1922" s="234"/>
    </row>
    <row r="1923" spans="28:31" x14ac:dyDescent="0.2">
      <c r="AB1923" s="234"/>
      <c r="AD1923" s="234"/>
      <c r="AE1923" s="234"/>
    </row>
    <row r="1924" spans="28:31" x14ac:dyDescent="0.2">
      <c r="AB1924" s="234"/>
      <c r="AD1924" s="234"/>
      <c r="AE1924" s="234"/>
    </row>
    <row r="1925" spans="28:31" x14ac:dyDescent="0.2">
      <c r="AB1925" s="234"/>
      <c r="AD1925" s="234"/>
      <c r="AE1925" s="234"/>
    </row>
    <row r="1926" spans="28:31" x14ac:dyDescent="0.2">
      <c r="AB1926" s="234"/>
      <c r="AD1926" s="234"/>
      <c r="AE1926" s="234"/>
    </row>
    <row r="1927" spans="28:31" x14ac:dyDescent="0.2">
      <c r="AB1927" s="234"/>
      <c r="AD1927" s="234"/>
      <c r="AE1927" s="234"/>
    </row>
    <row r="1928" spans="28:31" x14ac:dyDescent="0.2">
      <c r="AB1928" s="234"/>
      <c r="AD1928" s="234"/>
      <c r="AE1928" s="234"/>
    </row>
    <row r="1929" spans="28:31" x14ac:dyDescent="0.2">
      <c r="AB1929" s="234"/>
      <c r="AD1929" s="234"/>
      <c r="AE1929" s="234"/>
    </row>
    <row r="1930" spans="28:31" x14ac:dyDescent="0.2">
      <c r="AB1930" s="234"/>
      <c r="AD1930" s="234"/>
      <c r="AE1930" s="234"/>
    </row>
    <row r="1931" spans="28:31" x14ac:dyDescent="0.2">
      <c r="AB1931" s="234"/>
      <c r="AD1931" s="234"/>
      <c r="AE1931" s="234"/>
    </row>
    <row r="1932" spans="28:31" x14ac:dyDescent="0.2">
      <c r="AB1932" s="234"/>
      <c r="AD1932" s="234"/>
      <c r="AE1932" s="234"/>
    </row>
    <row r="1933" spans="28:31" x14ac:dyDescent="0.2">
      <c r="AB1933" s="234"/>
      <c r="AD1933" s="234"/>
      <c r="AE1933" s="234"/>
    </row>
    <row r="1934" spans="28:31" x14ac:dyDescent="0.2">
      <c r="AB1934" s="234"/>
      <c r="AD1934" s="234"/>
      <c r="AE1934" s="234"/>
    </row>
    <row r="1935" spans="28:31" x14ac:dyDescent="0.2">
      <c r="AB1935" s="234"/>
      <c r="AD1935" s="234"/>
      <c r="AE1935" s="234"/>
    </row>
    <row r="1936" spans="28:31" x14ac:dyDescent="0.2">
      <c r="AB1936" s="234"/>
      <c r="AD1936" s="234"/>
      <c r="AE1936" s="234"/>
    </row>
    <row r="1937" spans="28:31" x14ac:dyDescent="0.2">
      <c r="AB1937" s="234"/>
      <c r="AD1937" s="234"/>
      <c r="AE1937" s="234"/>
    </row>
    <row r="1938" spans="28:31" x14ac:dyDescent="0.2">
      <c r="AB1938" s="234"/>
      <c r="AD1938" s="234"/>
      <c r="AE1938" s="234"/>
    </row>
    <row r="1939" spans="28:31" x14ac:dyDescent="0.2">
      <c r="AB1939" s="234"/>
      <c r="AD1939" s="234"/>
      <c r="AE1939" s="234"/>
    </row>
    <row r="1940" spans="28:31" x14ac:dyDescent="0.2">
      <c r="AB1940" s="234"/>
      <c r="AD1940" s="234"/>
      <c r="AE1940" s="234"/>
    </row>
    <row r="1941" spans="28:31" x14ac:dyDescent="0.2">
      <c r="AB1941" s="234"/>
      <c r="AD1941" s="234"/>
      <c r="AE1941" s="234"/>
    </row>
    <row r="1942" spans="28:31" x14ac:dyDescent="0.2">
      <c r="AB1942" s="234"/>
      <c r="AD1942" s="234"/>
      <c r="AE1942" s="234"/>
    </row>
    <row r="1943" spans="28:31" x14ac:dyDescent="0.2">
      <c r="AB1943" s="234"/>
      <c r="AD1943" s="234"/>
      <c r="AE1943" s="234"/>
    </row>
    <row r="1944" spans="28:31" x14ac:dyDescent="0.2">
      <c r="AB1944" s="234"/>
      <c r="AD1944" s="234"/>
      <c r="AE1944" s="234"/>
    </row>
    <row r="1945" spans="28:31" x14ac:dyDescent="0.2">
      <c r="AB1945" s="234"/>
      <c r="AD1945" s="234"/>
      <c r="AE1945" s="234"/>
    </row>
    <row r="1946" spans="28:31" x14ac:dyDescent="0.2">
      <c r="AB1946" s="234"/>
      <c r="AD1946" s="234"/>
      <c r="AE1946" s="234"/>
    </row>
    <row r="1947" spans="28:31" x14ac:dyDescent="0.2">
      <c r="AB1947" s="234"/>
      <c r="AD1947" s="234"/>
      <c r="AE1947" s="234"/>
    </row>
    <row r="1948" spans="28:31" x14ac:dyDescent="0.2">
      <c r="AB1948" s="234"/>
      <c r="AD1948" s="234"/>
      <c r="AE1948" s="234"/>
    </row>
    <row r="1949" spans="28:31" x14ac:dyDescent="0.2">
      <c r="AB1949" s="234"/>
      <c r="AD1949" s="234"/>
      <c r="AE1949" s="234"/>
    </row>
    <row r="1950" spans="28:31" x14ac:dyDescent="0.2">
      <c r="AB1950" s="234"/>
      <c r="AD1950" s="234"/>
      <c r="AE1950" s="234"/>
    </row>
    <row r="1951" spans="28:31" x14ac:dyDescent="0.2">
      <c r="AB1951" s="234"/>
      <c r="AD1951" s="234"/>
      <c r="AE1951" s="234"/>
    </row>
    <row r="1952" spans="28:31" x14ac:dyDescent="0.2">
      <c r="AB1952" s="234"/>
      <c r="AD1952" s="234"/>
      <c r="AE1952" s="234"/>
    </row>
    <row r="1953" spans="28:31" x14ac:dyDescent="0.2">
      <c r="AB1953" s="234"/>
      <c r="AD1953" s="234"/>
      <c r="AE1953" s="234"/>
    </row>
    <row r="1954" spans="28:31" x14ac:dyDescent="0.2">
      <c r="AB1954" s="234"/>
      <c r="AD1954" s="234"/>
      <c r="AE1954" s="234"/>
    </row>
    <row r="1955" spans="28:31" x14ac:dyDescent="0.2">
      <c r="AB1955" s="234"/>
      <c r="AD1955" s="234"/>
      <c r="AE1955" s="234"/>
    </row>
    <row r="1956" spans="28:31" x14ac:dyDescent="0.2">
      <c r="AB1956" s="234"/>
      <c r="AD1956" s="234"/>
      <c r="AE1956" s="234"/>
    </row>
    <row r="1957" spans="28:31" x14ac:dyDescent="0.2">
      <c r="AB1957" s="234"/>
      <c r="AD1957" s="234"/>
      <c r="AE1957" s="234"/>
    </row>
    <row r="1958" spans="28:31" x14ac:dyDescent="0.2">
      <c r="AB1958" s="234"/>
      <c r="AD1958" s="234"/>
      <c r="AE1958" s="234"/>
    </row>
    <row r="1959" spans="28:31" x14ac:dyDescent="0.2">
      <c r="AB1959" s="234"/>
      <c r="AD1959" s="234"/>
      <c r="AE1959" s="234"/>
    </row>
    <row r="1960" spans="28:31" x14ac:dyDescent="0.2">
      <c r="AB1960" s="234"/>
      <c r="AD1960" s="234"/>
      <c r="AE1960" s="234"/>
    </row>
    <row r="1961" spans="28:31" x14ac:dyDescent="0.2">
      <c r="AB1961" s="234"/>
      <c r="AD1961" s="234"/>
      <c r="AE1961" s="234"/>
    </row>
    <row r="1962" spans="28:31" x14ac:dyDescent="0.2">
      <c r="AB1962" s="234"/>
      <c r="AD1962" s="234"/>
      <c r="AE1962" s="234"/>
    </row>
    <row r="1963" spans="28:31" x14ac:dyDescent="0.2">
      <c r="AB1963" s="234"/>
      <c r="AD1963" s="234"/>
      <c r="AE1963" s="234"/>
    </row>
    <row r="1964" spans="28:31" x14ac:dyDescent="0.2">
      <c r="AB1964" s="234"/>
      <c r="AD1964" s="234"/>
      <c r="AE1964" s="234"/>
    </row>
    <row r="1965" spans="28:31" x14ac:dyDescent="0.2">
      <c r="AB1965" s="234"/>
      <c r="AD1965" s="234"/>
      <c r="AE1965" s="234"/>
    </row>
    <row r="1966" spans="28:31" x14ac:dyDescent="0.2">
      <c r="AB1966" s="234"/>
      <c r="AD1966" s="234"/>
      <c r="AE1966" s="234"/>
    </row>
    <row r="1967" spans="28:31" x14ac:dyDescent="0.2">
      <c r="AB1967" s="234"/>
      <c r="AD1967" s="234"/>
      <c r="AE1967" s="234"/>
    </row>
    <row r="1968" spans="28:31" x14ac:dyDescent="0.2">
      <c r="AB1968" s="234"/>
      <c r="AD1968" s="234"/>
      <c r="AE1968" s="234"/>
    </row>
    <row r="1969" spans="28:31" x14ac:dyDescent="0.2">
      <c r="AB1969" s="234"/>
      <c r="AD1969" s="234"/>
      <c r="AE1969" s="234"/>
    </row>
    <row r="1970" spans="28:31" x14ac:dyDescent="0.2">
      <c r="AB1970" s="234"/>
      <c r="AD1970" s="234"/>
      <c r="AE1970" s="234"/>
    </row>
    <row r="1971" spans="28:31" x14ac:dyDescent="0.2">
      <c r="AB1971" s="234"/>
      <c r="AD1971" s="234"/>
      <c r="AE1971" s="234"/>
    </row>
    <row r="1972" spans="28:31" x14ac:dyDescent="0.2">
      <c r="AB1972" s="234"/>
      <c r="AD1972" s="234"/>
      <c r="AE1972" s="234"/>
    </row>
    <row r="1973" spans="28:31" x14ac:dyDescent="0.2">
      <c r="AB1973" s="234"/>
      <c r="AD1973" s="234"/>
      <c r="AE1973" s="234"/>
    </row>
    <row r="1974" spans="28:31" x14ac:dyDescent="0.2">
      <c r="AB1974" s="234"/>
      <c r="AD1974" s="234"/>
      <c r="AE1974" s="234"/>
    </row>
    <row r="1975" spans="28:31" x14ac:dyDescent="0.2">
      <c r="AB1975" s="234"/>
      <c r="AD1975" s="234"/>
      <c r="AE1975" s="234"/>
    </row>
    <row r="1976" spans="28:31" x14ac:dyDescent="0.2">
      <c r="AB1976" s="234"/>
      <c r="AD1976" s="234"/>
      <c r="AE1976" s="234"/>
    </row>
    <row r="1977" spans="28:31" x14ac:dyDescent="0.2">
      <c r="AB1977" s="234"/>
      <c r="AD1977" s="234"/>
      <c r="AE1977" s="234"/>
    </row>
    <row r="1978" spans="28:31" x14ac:dyDescent="0.2">
      <c r="AB1978" s="234"/>
      <c r="AD1978" s="234"/>
      <c r="AE1978" s="234"/>
    </row>
    <row r="1979" spans="28:31" x14ac:dyDescent="0.2">
      <c r="AB1979" s="234"/>
      <c r="AD1979" s="234"/>
      <c r="AE1979" s="234"/>
    </row>
    <row r="1980" spans="28:31" x14ac:dyDescent="0.2">
      <c r="AB1980" s="234"/>
      <c r="AD1980" s="234"/>
      <c r="AE1980" s="234"/>
    </row>
    <row r="1981" spans="28:31" x14ac:dyDescent="0.2">
      <c r="AB1981" s="234"/>
      <c r="AD1981" s="234"/>
      <c r="AE1981" s="234"/>
    </row>
    <row r="1982" spans="28:31" x14ac:dyDescent="0.2">
      <c r="AB1982" s="234"/>
      <c r="AD1982" s="234"/>
      <c r="AE1982" s="234"/>
    </row>
    <row r="1983" spans="28:31" x14ac:dyDescent="0.2">
      <c r="AB1983" s="234"/>
      <c r="AD1983" s="234"/>
      <c r="AE1983" s="234"/>
    </row>
    <row r="1984" spans="28:31" x14ac:dyDescent="0.2">
      <c r="AB1984" s="234"/>
      <c r="AD1984" s="234"/>
      <c r="AE1984" s="234"/>
    </row>
    <row r="1985" spans="28:31" x14ac:dyDescent="0.2">
      <c r="AB1985" s="234"/>
      <c r="AD1985" s="234"/>
      <c r="AE1985" s="234"/>
    </row>
    <row r="1986" spans="28:31" x14ac:dyDescent="0.2">
      <c r="AB1986" s="234"/>
      <c r="AD1986" s="234"/>
      <c r="AE1986" s="234"/>
    </row>
    <row r="1987" spans="28:31" x14ac:dyDescent="0.2">
      <c r="AB1987" s="234"/>
      <c r="AD1987" s="234"/>
      <c r="AE1987" s="234"/>
    </row>
    <row r="1988" spans="28:31" x14ac:dyDescent="0.2">
      <c r="AB1988" s="234"/>
      <c r="AD1988" s="234"/>
      <c r="AE1988" s="234"/>
    </row>
    <row r="1989" spans="28:31" x14ac:dyDescent="0.2">
      <c r="AB1989" s="234"/>
      <c r="AD1989" s="234"/>
      <c r="AE1989" s="234"/>
    </row>
    <row r="1990" spans="28:31" x14ac:dyDescent="0.2">
      <c r="AB1990" s="234"/>
      <c r="AD1990" s="234"/>
      <c r="AE1990" s="234"/>
    </row>
    <row r="1991" spans="28:31" x14ac:dyDescent="0.2">
      <c r="AB1991" s="234"/>
      <c r="AD1991" s="234"/>
      <c r="AE1991" s="234"/>
    </row>
    <row r="1992" spans="28:31" x14ac:dyDescent="0.2">
      <c r="AB1992" s="234"/>
      <c r="AD1992" s="234"/>
      <c r="AE1992" s="234"/>
    </row>
    <row r="1993" spans="28:31" x14ac:dyDescent="0.2">
      <c r="AB1993" s="234"/>
      <c r="AD1993" s="234"/>
      <c r="AE1993" s="234"/>
    </row>
    <row r="1994" spans="28:31" x14ac:dyDescent="0.2">
      <c r="AB1994" s="234"/>
      <c r="AD1994" s="234"/>
      <c r="AE1994" s="234"/>
    </row>
    <row r="1995" spans="28:31" x14ac:dyDescent="0.2">
      <c r="AB1995" s="234"/>
      <c r="AD1995" s="234"/>
      <c r="AE1995" s="234"/>
    </row>
    <row r="1996" spans="28:31" x14ac:dyDescent="0.2">
      <c r="AB1996" s="234"/>
      <c r="AD1996" s="234"/>
      <c r="AE1996" s="234"/>
    </row>
    <row r="1997" spans="28:31" x14ac:dyDescent="0.2">
      <c r="AB1997" s="234"/>
      <c r="AD1997" s="234"/>
      <c r="AE1997" s="234"/>
    </row>
    <row r="1998" spans="28:31" x14ac:dyDescent="0.2">
      <c r="AB1998" s="234"/>
      <c r="AD1998" s="234"/>
      <c r="AE1998" s="234"/>
    </row>
    <row r="1999" spans="28:31" x14ac:dyDescent="0.2">
      <c r="AB1999" s="234"/>
      <c r="AD1999" s="234"/>
      <c r="AE1999" s="234"/>
    </row>
    <row r="2000" spans="28:31" x14ac:dyDescent="0.2">
      <c r="AB2000" s="234"/>
      <c r="AD2000" s="234"/>
      <c r="AE2000" s="234"/>
    </row>
    <row r="2001" spans="28:31" x14ac:dyDescent="0.2">
      <c r="AB2001" s="234"/>
      <c r="AD2001" s="234"/>
      <c r="AE2001" s="234"/>
    </row>
    <row r="2002" spans="28:31" x14ac:dyDescent="0.2">
      <c r="AB2002" s="234"/>
      <c r="AD2002" s="234"/>
      <c r="AE2002" s="234"/>
    </row>
    <row r="2003" spans="28:31" x14ac:dyDescent="0.2">
      <c r="AB2003" s="234"/>
      <c r="AD2003" s="234"/>
      <c r="AE2003" s="234"/>
    </row>
    <row r="2004" spans="28:31" x14ac:dyDescent="0.2">
      <c r="AB2004" s="234"/>
      <c r="AD2004" s="234"/>
      <c r="AE2004" s="234"/>
    </row>
    <row r="2005" spans="28:31" x14ac:dyDescent="0.2">
      <c r="AB2005" s="234"/>
      <c r="AD2005" s="234"/>
      <c r="AE2005" s="234"/>
    </row>
    <row r="2006" spans="28:31" x14ac:dyDescent="0.2">
      <c r="AB2006" s="234"/>
      <c r="AD2006" s="234"/>
      <c r="AE2006" s="234"/>
    </row>
    <row r="2007" spans="28:31" x14ac:dyDescent="0.2">
      <c r="AB2007" s="234"/>
      <c r="AD2007" s="234"/>
      <c r="AE2007" s="234"/>
    </row>
    <row r="2008" spans="28:31" x14ac:dyDescent="0.2">
      <c r="AB2008" s="234"/>
      <c r="AD2008" s="234"/>
      <c r="AE2008" s="234"/>
    </row>
    <row r="2009" spans="28:31" x14ac:dyDescent="0.2">
      <c r="AB2009" s="234"/>
      <c r="AD2009" s="234"/>
      <c r="AE2009" s="234"/>
    </row>
    <row r="2010" spans="28:31" x14ac:dyDescent="0.2">
      <c r="AB2010" s="234"/>
      <c r="AD2010" s="234"/>
      <c r="AE2010" s="234"/>
    </row>
    <row r="2011" spans="28:31" x14ac:dyDescent="0.2">
      <c r="AB2011" s="234"/>
      <c r="AD2011" s="234"/>
      <c r="AE2011" s="234"/>
    </row>
    <row r="2012" spans="28:31" x14ac:dyDescent="0.2">
      <c r="AB2012" s="234"/>
      <c r="AD2012" s="234"/>
      <c r="AE2012" s="234"/>
    </row>
    <row r="2013" spans="28:31" x14ac:dyDescent="0.2">
      <c r="AB2013" s="234"/>
      <c r="AD2013" s="234"/>
      <c r="AE2013" s="234"/>
    </row>
    <row r="2014" spans="28:31" x14ac:dyDescent="0.2">
      <c r="AB2014" s="234"/>
      <c r="AD2014" s="234"/>
      <c r="AE2014" s="234"/>
    </row>
    <row r="2015" spans="28:31" x14ac:dyDescent="0.2">
      <c r="AB2015" s="234"/>
      <c r="AD2015" s="234"/>
      <c r="AE2015" s="234"/>
    </row>
    <row r="2016" spans="28:31" x14ac:dyDescent="0.2">
      <c r="AB2016" s="234"/>
      <c r="AD2016" s="234"/>
      <c r="AE2016" s="234"/>
    </row>
    <row r="2017" spans="28:31" x14ac:dyDescent="0.2">
      <c r="AB2017" s="234"/>
      <c r="AD2017" s="234"/>
      <c r="AE2017" s="234"/>
    </row>
    <row r="2018" spans="28:31" x14ac:dyDescent="0.2">
      <c r="AB2018" s="234"/>
      <c r="AD2018" s="234"/>
      <c r="AE2018" s="234"/>
    </row>
    <row r="2019" spans="28:31" x14ac:dyDescent="0.2">
      <c r="AB2019" s="234"/>
      <c r="AD2019" s="234"/>
      <c r="AE2019" s="234"/>
    </row>
    <row r="2020" spans="28:31" x14ac:dyDescent="0.2">
      <c r="AB2020" s="234"/>
      <c r="AD2020" s="234"/>
      <c r="AE2020" s="234"/>
    </row>
    <row r="2021" spans="28:31" x14ac:dyDescent="0.2">
      <c r="AB2021" s="234"/>
      <c r="AD2021" s="234"/>
      <c r="AE2021" s="234"/>
    </row>
    <row r="2022" spans="28:31" x14ac:dyDescent="0.2">
      <c r="AB2022" s="234"/>
      <c r="AD2022" s="234"/>
      <c r="AE2022" s="234"/>
    </row>
    <row r="2023" spans="28:31" x14ac:dyDescent="0.2">
      <c r="AB2023" s="234"/>
      <c r="AD2023" s="234"/>
      <c r="AE2023" s="234"/>
    </row>
    <row r="2024" spans="28:31" x14ac:dyDescent="0.2">
      <c r="AB2024" s="234"/>
      <c r="AD2024" s="234"/>
      <c r="AE2024" s="234"/>
    </row>
    <row r="2025" spans="28:31" x14ac:dyDescent="0.2">
      <c r="AB2025" s="234"/>
      <c r="AD2025" s="234"/>
      <c r="AE2025" s="234"/>
    </row>
    <row r="2026" spans="28:31" x14ac:dyDescent="0.2">
      <c r="AB2026" s="234"/>
      <c r="AD2026" s="234"/>
      <c r="AE2026" s="234"/>
    </row>
    <row r="2027" spans="28:31" x14ac:dyDescent="0.2">
      <c r="AB2027" s="234"/>
      <c r="AD2027" s="234"/>
      <c r="AE2027" s="234"/>
    </row>
    <row r="2028" spans="28:31" x14ac:dyDescent="0.2">
      <c r="AB2028" s="234"/>
      <c r="AD2028" s="234"/>
      <c r="AE2028" s="234"/>
    </row>
    <row r="2029" spans="28:31" x14ac:dyDescent="0.2">
      <c r="AB2029" s="234"/>
      <c r="AD2029" s="234"/>
      <c r="AE2029" s="234"/>
    </row>
    <row r="2030" spans="28:31" x14ac:dyDescent="0.2">
      <c r="AB2030" s="234"/>
      <c r="AD2030" s="234"/>
      <c r="AE2030" s="234"/>
    </row>
    <row r="2031" spans="28:31" x14ac:dyDescent="0.2">
      <c r="AB2031" s="234"/>
      <c r="AD2031" s="234"/>
      <c r="AE2031" s="234"/>
    </row>
    <row r="2032" spans="28:31" x14ac:dyDescent="0.2">
      <c r="AB2032" s="234"/>
      <c r="AD2032" s="234"/>
      <c r="AE2032" s="234"/>
    </row>
    <row r="2033" spans="28:31" x14ac:dyDescent="0.2">
      <c r="AB2033" s="234"/>
      <c r="AD2033" s="234"/>
      <c r="AE2033" s="234"/>
    </row>
    <row r="2034" spans="28:31" x14ac:dyDescent="0.2">
      <c r="AB2034" s="234"/>
      <c r="AD2034" s="234"/>
      <c r="AE2034" s="234"/>
    </row>
    <row r="2035" spans="28:31" x14ac:dyDescent="0.2">
      <c r="AB2035" s="234"/>
      <c r="AD2035" s="234"/>
      <c r="AE2035" s="234"/>
    </row>
    <row r="2036" spans="28:31" x14ac:dyDescent="0.2">
      <c r="AB2036" s="234"/>
      <c r="AD2036" s="234"/>
      <c r="AE2036" s="234"/>
    </row>
    <row r="2037" spans="28:31" x14ac:dyDescent="0.2">
      <c r="AB2037" s="234"/>
      <c r="AD2037" s="234"/>
      <c r="AE2037" s="234"/>
    </row>
    <row r="2038" spans="28:31" x14ac:dyDescent="0.2">
      <c r="AB2038" s="234"/>
      <c r="AD2038" s="234"/>
      <c r="AE2038" s="234"/>
    </row>
    <row r="2039" spans="28:31" x14ac:dyDescent="0.2">
      <c r="AB2039" s="234"/>
      <c r="AD2039" s="234"/>
      <c r="AE2039" s="234"/>
    </row>
    <row r="2040" spans="28:31" x14ac:dyDescent="0.2">
      <c r="AB2040" s="234"/>
      <c r="AD2040" s="234"/>
      <c r="AE2040" s="234"/>
    </row>
    <row r="2041" spans="28:31" x14ac:dyDescent="0.2">
      <c r="AB2041" s="234"/>
      <c r="AD2041" s="234"/>
      <c r="AE2041" s="234"/>
    </row>
    <row r="2042" spans="28:31" x14ac:dyDescent="0.2">
      <c r="AB2042" s="234"/>
      <c r="AD2042" s="234"/>
      <c r="AE2042" s="234"/>
    </row>
    <row r="2043" spans="28:31" x14ac:dyDescent="0.2">
      <c r="AB2043" s="234"/>
      <c r="AD2043" s="234"/>
      <c r="AE2043" s="234"/>
    </row>
    <row r="2044" spans="28:31" x14ac:dyDescent="0.2">
      <c r="AB2044" s="234"/>
      <c r="AD2044" s="234"/>
      <c r="AE2044" s="234"/>
    </row>
    <row r="2045" spans="28:31" x14ac:dyDescent="0.2">
      <c r="AB2045" s="234"/>
      <c r="AD2045" s="234"/>
      <c r="AE2045" s="234"/>
    </row>
    <row r="2046" spans="28:31" x14ac:dyDescent="0.2">
      <c r="AB2046" s="234"/>
      <c r="AD2046" s="234"/>
      <c r="AE2046" s="234"/>
    </row>
    <row r="2047" spans="28:31" x14ac:dyDescent="0.2">
      <c r="AB2047" s="234"/>
      <c r="AD2047" s="234"/>
      <c r="AE2047" s="234"/>
    </row>
    <row r="2048" spans="28:31" x14ac:dyDescent="0.2">
      <c r="AB2048" s="234"/>
      <c r="AD2048" s="234"/>
      <c r="AE2048" s="234"/>
    </row>
    <row r="2049" spans="28:31" x14ac:dyDescent="0.2">
      <c r="AB2049" s="234"/>
      <c r="AD2049" s="234"/>
      <c r="AE2049" s="234"/>
    </row>
    <row r="2050" spans="28:31" x14ac:dyDescent="0.2">
      <c r="AB2050" s="234"/>
      <c r="AD2050" s="234"/>
      <c r="AE2050" s="234"/>
    </row>
    <row r="2051" spans="28:31" x14ac:dyDescent="0.2">
      <c r="AB2051" s="234"/>
      <c r="AD2051" s="234"/>
      <c r="AE2051" s="234"/>
    </row>
    <row r="2052" spans="28:31" x14ac:dyDescent="0.2">
      <c r="AB2052" s="234"/>
      <c r="AD2052" s="234"/>
      <c r="AE2052" s="234"/>
    </row>
    <row r="2053" spans="28:31" x14ac:dyDescent="0.2">
      <c r="AB2053" s="234"/>
      <c r="AD2053" s="234"/>
      <c r="AE2053" s="234"/>
    </row>
    <row r="2054" spans="28:31" x14ac:dyDescent="0.2">
      <c r="AB2054" s="234"/>
      <c r="AD2054" s="234"/>
      <c r="AE2054" s="234"/>
    </row>
    <row r="2055" spans="28:31" x14ac:dyDescent="0.2">
      <c r="AB2055" s="234"/>
      <c r="AD2055" s="234"/>
      <c r="AE2055" s="234"/>
    </row>
    <row r="2056" spans="28:31" x14ac:dyDescent="0.2">
      <c r="AB2056" s="234"/>
      <c r="AD2056" s="234"/>
      <c r="AE2056" s="234"/>
    </row>
    <row r="2057" spans="28:31" x14ac:dyDescent="0.2">
      <c r="AB2057" s="234"/>
      <c r="AD2057" s="234"/>
      <c r="AE2057" s="234"/>
    </row>
    <row r="2058" spans="28:31" x14ac:dyDescent="0.2">
      <c r="AB2058" s="234"/>
      <c r="AD2058" s="234"/>
      <c r="AE2058" s="234"/>
    </row>
    <row r="2059" spans="28:31" x14ac:dyDescent="0.2">
      <c r="AB2059" s="234"/>
      <c r="AD2059" s="234"/>
      <c r="AE2059" s="234"/>
    </row>
    <row r="2060" spans="28:31" x14ac:dyDescent="0.2">
      <c r="AB2060" s="234"/>
      <c r="AD2060" s="234"/>
      <c r="AE2060" s="234"/>
    </row>
    <row r="2061" spans="28:31" x14ac:dyDescent="0.2">
      <c r="AB2061" s="234"/>
      <c r="AD2061" s="234"/>
      <c r="AE2061" s="234"/>
    </row>
    <row r="2062" spans="28:31" x14ac:dyDescent="0.2">
      <c r="AB2062" s="234"/>
      <c r="AD2062" s="234"/>
      <c r="AE2062" s="234"/>
    </row>
    <row r="2063" spans="28:31" x14ac:dyDescent="0.2">
      <c r="AB2063" s="234"/>
      <c r="AD2063" s="234"/>
      <c r="AE2063" s="234"/>
    </row>
    <row r="2064" spans="28:31" x14ac:dyDescent="0.2">
      <c r="AB2064" s="234"/>
      <c r="AD2064" s="234"/>
      <c r="AE2064" s="234"/>
    </row>
    <row r="2065" spans="28:31" x14ac:dyDescent="0.2">
      <c r="AB2065" s="234"/>
      <c r="AD2065" s="234"/>
      <c r="AE2065" s="234"/>
    </row>
    <row r="2066" spans="28:31" x14ac:dyDescent="0.2">
      <c r="AB2066" s="234"/>
      <c r="AD2066" s="234"/>
      <c r="AE2066" s="234"/>
    </row>
    <row r="2067" spans="28:31" x14ac:dyDescent="0.2">
      <c r="AB2067" s="234"/>
      <c r="AD2067" s="234"/>
      <c r="AE2067" s="234"/>
    </row>
    <row r="2068" spans="28:31" x14ac:dyDescent="0.2">
      <c r="AB2068" s="234"/>
      <c r="AD2068" s="234"/>
      <c r="AE2068" s="234"/>
    </row>
    <row r="2069" spans="28:31" x14ac:dyDescent="0.2">
      <c r="AB2069" s="234"/>
      <c r="AD2069" s="234"/>
      <c r="AE2069" s="234"/>
    </row>
    <row r="2070" spans="28:31" x14ac:dyDescent="0.2">
      <c r="AB2070" s="234"/>
      <c r="AD2070" s="234"/>
      <c r="AE2070" s="234"/>
    </row>
    <row r="2071" spans="28:31" x14ac:dyDescent="0.2">
      <c r="AB2071" s="234"/>
      <c r="AD2071" s="234"/>
      <c r="AE2071" s="234"/>
    </row>
    <row r="2072" spans="28:31" x14ac:dyDescent="0.2">
      <c r="AB2072" s="234"/>
      <c r="AD2072" s="234"/>
      <c r="AE2072" s="234"/>
    </row>
    <row r="2073" spans="28:31" x14ac:dyDescent="0.2">
      <c r="AB2073" s="234"/>
      <c r="AD2073" s="234"/>
      <c r="AE2073" s="234"/>
    </row>
    <row r="2074" spans="28:31" x14ac:dyDescent="0.2">
      <c r="AB2074" s="234"/>
      <c r="AD2074" s="234"/>
      <c r="AE2074" s="234"/>
    </row>
    <row r="2075" spans="28:31" x14ac:dyDescent="0.2">
      <c r="AB2075" s="234"/>
      <c r="AD2075" s="234"/>
      <c r="AE2075" s="234"/>
    </row>
    <row r="2076" spans="28:31" x14ac:dyDescent="0.2">
      <c r="AB2076" s="234"/>
      <c r="AD2076" s="234"/>
      <c r="AE2076" s="234"/>
    </row>
    <row r="2077" spans="28:31" x14ac:dyDescent="0.2">
      <c r="AB2077" s="234"/>
      <c r="AD2077" s="234"/>
      <c r="AE2077" s="234"/>
    </row>
    <row r="2078" spans="28:31" x14ac:dyDescent="0.2">
      <c r="AB2078" s="234"/>
      <c r="AD2078" s="234"/>
      <c r="AE2078" s="234"/>
    </row>
    <row r="2079" spans="28:31" x14ac:dyDescent="0.2">
      <c r="AB2079" s="234"/>
      <c r="AD2079" s="234"/>
      <c r="AE2079" s="234"/>
    </row>
    <row r="2080" spans="28:31" x14ac:dyDescent="0.2">
      <c r="AB2080" s="234"/>
      <c r="AD2080" s="234"/>
      <c r="AE2080" s="234"/>
    </row>
    <row r="2081" spans="28:31" x14ac:dyDescent="0.2">
      <c r="AB2081" s="234"/>
      <c r="AD2081" s="234"/>
      <c r="AE2081" s="234"/>
    </row>
    <row r="2082" spans="28:31" x14ac:dyDescent="0.2">
      <c r="AB2082" s="234"/>
      <c r="AD2082" s="234"/>
      <c r="AE2082" s="234"/>
    </row>
    <row r="2083" spans="28:31" x14ac:dyDescent="0.2">
      <c r="AB2083" s="234"/>
      <c r="AD2083" s="234"/>
      <c r="AE2083" s="234"/>
    </row>
    <row r="2084" spans="28:31" x14ac:dyDescent="0.2">
      <c r="AB2084" s="234"/>
      <c r="AD2084" s="234"/>
      <c r="AE2084" s="234"/>
    </row>
    <row r="2085" spans="28:31" x14ac:dyDescent="0.2">
      <c r="AB2085" s="234"/>
      <c r="AD2085" s="234"/>
      <c r="AE2085" s="234"/>
    </row>
    <row r="2086" spans="28:31" x14ac:dyDescent="0.2">
      <c r="AB2086" s="234"/>
      <c r="AD2086" s="234"/>
      <c r="AE2086" s="234"/>
    </row>
    <row r="2087" spans="28:31" x14ac:dyDescent="0.2">
      <c r="AB2087" s="234"/>
      <c r="AD2087" s="234"/>
      <c r="AE2087" s="234"/>
    </row>
    <row r="2088" spans="28:31" x14ac:dyDescent="0.2">
      <c r="AB2088" s="234"/>
      <c r="AD2088" s="234"/>
      <c r="AE2088" s="234"/>
    </row>
    <row r="2089" spans="28:31" x14ac:dyDescent="0.2">
      <c r="AB2089" s="234"/>
      <c r="AD2089" s="234"/>
      <c r="AE2089" s="234"/>
    </row>
    <row r="2090" spans="28:31" x14ac:dyDescent="0.2">
      <c r="AB2090" s="234"/>
      <c r="AD2090" s="234"/>
      <c r="AE2090" s="234"/>
    </row>
    <row r="2091" spans="28:31" x14ac:dyDescent="0.2">
      <c r="AB2091" s="234"/>
      <c r="AD2091" s="234"/>
      <c r="AE2091" s="234"/>
    </row>
    <row r="2092" spans="28:31" x14ac:dyDescent="0.2">
      <c r="AB2092" s="234"/>
      <c r="AD2092" s="234"/>
      <c r="AE2092" s="234"/>
    </row>
    <row r="2093" spans="28:31" x14ac:dyDescent="0.2">
      <c r="AB2093" s="234"/>
      <c r="AD2093" s="234"/>
      <c r="AE2093" s="234"/>
    </row>
    <row r="2094" spans="28:31" x14ac:dyDescent="0.2">
      <c r="AB2094" s="234"/>
      <c r="AD2094" s="234"/>
      <c r="AE2094" s="234"/>
    </row>
    <row r="2095" spans="28:31" x14ac:dyDescent="0.2">
      <c r="AB2095" s="234"/>
      <c r="AD2095" s="234"/>
      <c r="AE2095" s="234"/>
    </row>
    <row r="2096" spans="28:31" x14ac:dyDescent="0.2">
      <c r="AB2096" s="234"/>
      <c r="AD2096" s="234"/>
      <c r="AE2096" s="234"/>
    </row>
    <row r="2097" spans="28:31" x14ac:dyDescent="0.2">
      <c r="AB2097" s="234"/>
      <c r="AD2097" s="234"/>
      <c r="AE2097" s="234"/>
    </row>
    <row r="2098" spans="28:31" x14ac:dyDescent="0.2">
      <c r="AB2098" s="234"/>
      <c r="AD2098" s="234"/>
      <c r="AE2098" s="234"/>
    </row>
    <row r="2099" spans="28:31" x14ac:dyDescent="0.2">
      <c r="AB2099" s="234"/>
      <c r="AD2099" s="234"/>
      <c r="AE2099" s="234"/>
    </row>
    <row r="2100" spans="28:31" x14ac:dyDescent="0.2">
      <c r="AB2100" s="234"/>
      <c r="AD2100" s="234"/>
      <c r="AE2100" s="234"/>
    </row>
    <row r="2101" spans="28:31" x14ac:dyDescent="0.2">
      <c r="AB2101" s="234"/>
      <c r="AD2101" s="234"/>
      <c r="AE2101" s="234"/>
    </row>
    <row r="2102" spans="28:31" x14ac:dyDescent="0.2">
      <c r="AB2102" s="234"/>
      <c r="AD2102" s="234"/>
      <c r="AE2102" s="234"/>
    </row>
    <row r="2103" spans="28:31" x14ac:dyDescent="0.2">
      <c r="AB2103" s="234"/>
      <c r="AD2103" s="234"/>
      <c r="AE2103" s="234"/>
    </row>
    <row r="2104" spans="28:31" x14ac:dyDescent="0.2">
      <c r="AB2104" s="234"/>
      <c r="AD2104" s="234"/>
      <c r="AE2104" s="234"/>
    </row>
    <row r="2105" spans="28:31" x14ac:dyDescent="0.2">
      <c r="AB2105" s="234"/>
      <c r="AD2105" s="234"/>
      <c r="AE2105" s="234"/>
    </row>
    <row r="2106" spans="28:31" x14ac:dyDescent="0.2">
      <c r="AB2106" s="234"/>
      <c r="AD2106" s="234"/>
      <c r="AE2106" s="234"/>
    </row>
    <row r="2107" spans="28:31" x14ac:dyDescent="0.2">
      <c r="AB2107" s="234"/>
      <c r="AD2107" s="234"/>
      <c r="AE2107" s="234"/>
    </row>
    <row r="2108" spans="28:31" x14ac:dyDescent="0.2">
      <c r="AB2108" s="234"/>
      <c r="AD2108" s="234"/>
      <c r="AE2108" s="234"/>
    </row>
    <row r="2109" spans="28:31" x14ac:dyDescent="0.2">
      <c r="AB2109" s="234"/>
      <c r="AD2109" s="234"/>
      <c r="AE2109" s="234"/>
    </row>
    <row r="2110" spans="28:31" x14ac:dyDescent="0.2">
      <c r="AB2110" s="234"/>
      <c r="AD2110" s="234"/>
      <c r="AE2110" s="234"/>
    </row>
    <row r="2111" spans="28:31" x14ac:dyDescent="0.2">
      <c r="AB2111" s="234"/>
      <c r="AD2111" s="234"/>
      <c r="AE2111" s="234"/>
    </row>
    <row r="2112" spans="28:31" x14ac:dyDescent="0.2">
      <c r="AB2112" s="234"/>
      <c r="AD2112" s="234"/>
      <c r="AE2112" s="234"/>
    </row>
    <row r="2113" spans="28:31" x14ac:dyDescent="0.2">
      <c r="AB2113" s="234"/>
      <c r="AD2113" s="234"/>
      <c r="AE2113" s="234"/>
    </row>
    <row r="2114" spans="28:31" x14ac:dyDescent="0.2">
      <c r="AB2114" s="234"/>
      <c r="AD2114" s="234"/>
      <c r="AE2114" s="234"/>
    </row>
    <row r="2115" spans="28:31" x14ac:dyDescent="0.2">
      <c r="AB2115" s="234"/>
      <c r="AD2115" s="234"/>
      <c r="AE2115" s="234"/>
    </row>
    <row r="2116" spans="28:31" x14ac:dyDescent="0.2">
      <c r="AB2116" s="234"/>
      <c r="AD2116" s="234"/>
      <c r="AE2116" s="234"/>
    </row>
    <row r="2117" spans="28:31" x14ac:dyDescent="0.2">
      <c r="AB2117" s="234"/>
      <c r="AD2117" s="234"/>
      <c r="AE2117" s="234"/>
    </row>
    <row r="2118" spans="28:31" x14ac:dyDescent="0.2">
      <c r="AB2118" s="234"/>
      <c r="AD2118" s="234"/>
      <c r="AE2118" s="234"/>
    </row>
    <row r="2119" spans="28:31" x14ac:dyDescent="0.2">
      <c r="AB2119" s="234"/>
      <c r="AD2119" s="234"/>
      <c r="AE2119" s="234"/>
    </row>
    <row r="2120" spans="28:31" x14ac:dyDescent="0.2">
      <c r="AB2120" s="234"/>
      <c r="AD2120" s="234"/>
      <c r="AE2120" s="234"/>
    </row>
    <row r="2121" spans="28:31" x14ac:dyDescent="0.2">
      <c r="AB2121" s="234"/>
      <c r="AD2121" s="234"/>
      <c r="AE2121" s="234"/>
    </row>
    <row r="2122" spans="28:31" x14ac:dyDescent="0.2">
      <c r="AB2122" s="234"/>
      <c r="AD2122" s="234"/>
      <c r="AE2122" s="234"/>
    </row>
    <row r="2123" spans="28:31" x14ac:dyDescent="0.2">
      <c r="AB2123" s="234"/>
      <c r="AD2123" s="234"/>
      <c r="AE2123" s="234"/>
    </row>
    <row r="2124" spans="28:31" x14ac:dyDescent="0.2">
      <c r="AB2124" s="234"/>
      <c r="AD2124" s="234"/>
      <c r="AE2124" s="234"/>
    </row>
    <row r="2125" spans="28:31" x14ac:dyDescent="0.2">
      <c r="AB2125" s="234"/>
      <c r="AD2125" s="234"/>
      <c r="AE2125" s="234"/>
    </row>
    <row r="2126" spans="28:31" x14ac:dyDescent="0.2">
      <c r="AB2126" s="234"/>
      <c r="AD2126" s="234"/>
      <c r="AE2126" s="234"/>
    </row>
    <row r="2127" spans="28:31" x14ac:dyDescent="0.2">
      <c r="AB2127" s="234"/>
      <c r="AD2127" s="234"/>
      <c r="AE2127" s="234"/>
    </row>
    <row r="2128" spans="28:31" x14ac:dyDescent="0.2">
      <c r="AB2128" s="234"/>
      <c r="AD2128" s="234"/>
      <c r="AE2128" s="234"/>
    </row>
    <row r="2129" spans="28:31" x14ac:dyDescent="0.2">
      <c r="AB2129" s="234"/>
      <c r="AD2129" s="234"/>
      <c r="AE2129" s="234"/>
    </row>
    <row r="2130" spans="28:31" x14ac:dyDescent="0.2">
      <c r="AB2130" s="234"/>
      <c r="AD2130" s="234"/>
      <c r="AE2130" s="234"/>
    </row>
    <row r="2131" spans="28:31" x14ac:dyDescent="0.2">
      <c r="AB2131" s="234"/>
      <c r="AD2131" s="234"/>
      <c r="AE2131" s="234"/>
    </row>
    <row r="2132" spans="28:31" x14ac:dyDescent="0.2">
      <c r="AB2132" s="234"/>
      <c r="AD2132" s="234"/>
      <c r="AE2132" s="234"/>
    </row>
    <row r="2133" spans="28:31" x14ac:dyDescent="0.2">
      <c r="AB2133" s="234"/>
      <c r="AD2133" s="234"/>
      <c r="AE2133" s="234"/>
    </row>
    <row r="2134" spans="28:31" x14ac:dyDescent="0.2">
      <c r="AB2134" s="234"/>
      <c r="AD2134" s="234"/>
      <c r="AE2134" s="234"/>
    </row>
    <row r="2135" spans="28:31" x14ac:dyDescent="0.2">
      <c r="AB2135" s="234"/>
      <c r="AD2135" s="234"/>
      <c r="AE2135" s="234"/>
    </row>
    <row r="2136" spans="28:31" x14ac:dyDescent="0.2">
      <c r="AB2136" s="234"/>
      <c r="AD2136" s="234"/>
      <c r="AE2136" s="234"/>
    </row>
    <row r="2137" spans="28:31" x14ac:dyDescent="0.2">
      <c r="AB2137" s="234"/>
      <c r="AD2137" s="234"/>
      <c r="AE2137" s="234"/>
    </row>
    <row r="2138" spans="28:31" x14ac:dyDescent="0.2">
      <c r="AB2138" s="234"/>
      <c r="AD2138" s="234"/>
      <c r="AE2138" s="234"/>
    </row>
    <row r="2139" spans="28:31" x14ac:dyDescent="0.2">
      <c r="AB2139" s="234"/>
      <c r="AD2139" s="234"/>
      <c r="AE2139" s="234"/>
    </row>
    <row r="2140" spans="28:31" x14ac:dyDescent="0.2">
      <c r="AB2140" s="234"/>
      <c r="AD2140" s="234"/>
      <c r="AE2140" s="234"/>
    </row>
    <row r="2141" spans="28:31" x14ac:dyDescent="0.2">
      <c r="AB2141" s="234"/>
      <c r="AD2141" s="234"/>
      <c r="AE2141" s="234"/>
    </row>
    <row r="2142" spans="28:31" x14ac:dyDescent="0.2">
      <c r="AB2142" s="234"/>
      <c r="AD2142" s="234"/>
      <c r="AE2142" s="234"/>
    </row>
    <row r="2143" spans="28:31" x14ac:dyDescent="0.2">
      <c r="AB2143" s="234"/>
      <c r="AD2143" s="234"/>
      <c r="AE2143" s="234"/>
    </row>
    <row r="2144" spans="28:31" x14ac:dyDescent="0.2">
      <c r="AB2144" s="234"/>
      <c r="AD2144" s="234"/>
      <c r="AE2144" s="234"/>
    </row>
    <row r="2145" spans="28:31" x14ac:dyDescent="0.2">
      <c r="AB2145" s="234"/>
      <c r="AD2145" s="234"/>
      <c r="AE2145" s="234"/>
    </row>
    <row r="2146" spans="28:31" x14ac:dyDescent="0.2">
      <c r="AB2146" s="234"/>
      <c r="AD2146" s="234"/>
      <c r="AE2146" s="234"/>
    </row>
    <row r="2147" spans="28:31" x14ac:dyDescent="0.2">
      <c r="AB2147" s="234"/>
      <c r="AD2147" s="234"/>
      <c r="AE2147" s="234"/>
    </row>
    <row r="2148" spans="28:31" x14ac:dyDescent="0.2">
      <c r="AB2148" s="234"/>
      <c r="AD2148" s="234"/>
      <c r="AE2148" s="234"/>
    </row>
    <row r="2149" spans="28:31" x14ac:dyDescent="0.2">
      <c r="AB2149" s="234"/>
      <c r="AD2149" s="234"/>
      <c r="AE2149" s="234"/>
    </row>
    <row r="2150" spans="28:31" x14ac:dyDescent="0.2">
      <c r="AB2150" s="234"/>
      <c r="AD2150" s="234"/>
      <c r="AE2150" s="234"/>
    </row>
    <row r="2151" spans="28:31" x14ac:dyDescent="0.2">
      <c r="AB2151" s="234"/>
      <c r="AD2151" s="234"/>
      <c r="AE2151" s="234"/>
    </row>
    <row r="2152" spans="28:31" x14ac:dyDescent="0.2">
      <c r="AB2152" s="234"/>
      <c r="AD2152" s="234"/>
      <c r="AE2152" s="234"/>
    </row>
    <row r="2153" spans="28:31" x14ac:dyDescent="0.2">
      <c r="AB2153" s="234"/>
      <c r="AD2153" s="234"/>
      <c r="AE2153" s="234"/>
    </row>
    <row r="2154" spans="28:31" x14ac:dyDescent="0.2">
      <c r="AB2154" s="234"/>
      <c r="AD2154" s="234"/>
      <c r="AE2154" s="234"/>
    </row>
    <row r="2155" spans="28:31" x14ac:dyDescent="0.2">
      <c r="AB2155" s="234"/>
      <c r="AD2155" s="234"/>
      <c r="AE2155" s="234"/>
    </row>
    <row r="2156" spans="28:31" x14ac:dyDescent="0.2">
      <c r="AB2156" s="234"/>
      <c r="AD2156" s="234"/>
      <c r="AE2156" s="234"/>
    </row>
    <row r="2157" spans="28:31" x14ac:dyDescent="0.2">
      <c r="AB2157" s="234"/>
      <c r="AD2157" s="234"/>
      <c r="AE2157" s="234"/>
    </row>
    <row r="2158" spans="28:31" x14ac:dyDescent="0.2">
      <c r="AB2158" s="234"/>
      <c r="AD2158" s="234"/>
      <c r="AE2158" s="234"/>
    </row>
    <row r="2159" spans="28:31" x14ac:dyDescent="0.2">
      <c r="AB2159" s="234"/>
      <c r="AD2159" s="234"/>
      <c r="AE2159" s="234"/>
    </row>
    <row r="2160" spans="28:31" x14ac:dyDescent="0.2">
      <c r="AB2160" s="234"/>
      <c r="AD2160" s="234"/>
      <c r="AE2160" s="234"/>
    </row>
    <row r="2161" spans="28:31" x14ac:dyDescent="0.2">
      <c r="AB2161" s="234"/>
      <c r="AD2161" s="234"/>
      <c r="AE2161" s="234"/>
    </row>
    <row r="2162" spans="28:31" x14ac:dyDescent="0.2">
      <c r="AB2162" s="234"/>
      <c r="AD2162" s="234"/>
      <c r="AE2162" s="234"/>
    </row>
    <row r="2163" spans="28:31" x14ac:dyDescent="0.2">
      <c r="AB2163" s="234"/>
      <c r="AD2163" s="234"/>
      <c r="AE2163" s="234"/>
    </row>
    <row r="2164" spans="28:31" x14ac:dyDescent="0.2">
      <c r="AB2164" s="234"/>
      <c r="AD2164" s="234"/>
      <c r="AE2164" s="234"/>
    </row>
    <row r="2165" spans="28:31" x14ac:dyDescent="0.2">
      <c r="AB2165" s="234"/>
      <c r="AD2165" s="234"/>
      <c r="AE2165" s="234"/>
    </row>
    <row r="2166" spans="28:31" x14ac:dyDescent="0.2">
      <c r="AB2166" s="234"/>
      <c r="AD2166" s="234"/>
      <c r="AE2166" s="234"/>
    </row>
    <row r="2167" spans="28:31" x14ac:dyDescent="0.2">
      <c r="AB2167" s="234"/>
      <c r="AD2167" s="234"/>
      <c r="AE2167" s="234"/>
    </row>
    <row r="2168" spans="28:31" x14ac:dyDescent="0.2">
      <c r="AB2168" s="234"/>
      <c r="AD2168" s="234"/>
      <c r="AE2168" s="234"/>
    </row>
    <row r="2169" spans="28:31" x14ac:dyDescent="0.2">
      <c r="AB2169" s="234"/>
      <c r="AD2169" s="234"/>
      <c r="AE2169" s="234"/>
    </row>
    <row r="2170" spans="28:31" x14ac:dyDescent="0.2">
      <c r="AB2170" s="234"/>
      <c r="AD2170" s="234"/>
      <c r="AE2170" s="234"/>
    </row>
    <row r="2171" spans="28:31" x14ac:dyDescent="0.2">
      <c r="AB2171" s="234"/>
      <c r="AD2171" s="234"/>
      <c r="AE2171" s="234"/>
    </row>
    <row r="2172" spans="28:31" x14ac:dyDescent="0.2">
      <c r="AB2172" s="234"/>
      <c r="AD2172" s="234"/>
      <c r="AE2172" s="234"/>
    </row>
    <row r="2173" spans="28:31" x14ac:dyDescent="0.2">
      <c r="AB2173" s="234"/>
      <c r="AD2173" s="234"/>
      <c r="AE2173" s="234"/>
    </row>
    <row r="2174" spans="28:31" x14ac:dyDescent="0.2">
      <c r="AB2174" s="234"/>
      <c r="AD2174" s="234"/>
      <c r="AE2174" s="234"/>
    </row>
    <row r="2175" spans="28:31" x14ac:dyDescent="0.2">
      <c r="AB2175" s="234"/>
      <c r="AD2175" s="234"/>
      <c r="AE2175" s="234"/>
    </row>
    <row r="2176" spans="28:31" x14ac:dyDescent="0.2">
      <c r="AB2176" s="234"/>
      <c r="AD2176" s="234"/>
      <c r="AE2176" s="234"/>
    </row>
    <row r="2177" spans="28:31" x14ac:dyDescent="0.2">
      <c r="AB2177" s="234"/>
      <c r="AD2177" s="234"/>
      <c r="AE2177" s="234"/>
    </row>
    <row r="2178" spans="28:31" x14ac:dyDescent="0.2">
      <c r="AB2178" s="234"/>
      <c r="AD2178" s="234"/>
      <c r="AE2178" s="234"/>
    </row>
    <row r="2179" spans="28:31" x14ac:dyDescent="0.2">
      <c r="AB2179" s="234"/>
      <c r="AD2179" s="234"/>
      <c r="AE2179" s="234"/>
    </row>
    <row r="2180" spans="28:31" x14ac:dyDescent="0.2">
      <c r="AB2180" s="234"/>
      <c r="AD2180" s="234"/>
      <c r="AE2180" s="234"/>
    </row>
    <row r="2181" spans="28:31" x14ac:dyDescent="0.2">
      <c r="AB2181" s="234"/>
      <c r="AD2181" s="234"/>
      <c r="AE2181" s="234"/>
    </row>
    <row r="2182" spans="28:31" x14ac:dyDescent="0.2">
      <c r="AB2182" s="234"/>
      <c r="AD2182" s="234"/>
      <c r="AE2182" s="234"/>
    </row>
    <row r="2183" spans="28:31" x14ac:dyDescent="0.2">
      <c r="AB2183" s="234"/>
      <c r="AD2183" s="234"/>
      <c r="AE2183" s="234"/>
    </row>
    <row r="2184" spans="28:31" x14ac:dyDescent="0.2">
      <c r="AB2184" s="234"/>
      <c r="AD2184" s="234"/>
      <c r="AE2184" s="234"/>
    </row>
    <row r="2185" spans="28:31" x14ac:dyDescent="0.2">
      <c r="AB2185" s="234"/>
      <c r="AD2185" s="234"/>
      <c r="AE2185" s="234"/>
    </row>
    <row r="2186" spans="28:31" x14ac:dyDescent="0.2">
      <c r="AB2186" s="234"/>
      <c r="AD2186" s="234"/>
      <c r="AE2186" s="234"/>
    </row>
    <row r="2187" spans="28:31" x14ac:dyDescent="0.2">
      <c r="AB2187" s="234"/>
      <c r="AD2187" s="234"/>
      <c r="AE2187" s="234"/>
    </row>
    <row r="2188" spans="28:31" x14ac:dyDescent="0.2">
      <c r="AB2188" s="234"/>
      <c r="AD2188" s="234"/>
      <c r="AE2188" s="234"/>
    </row>
    <row r="2189" spans="28:31" x14ac:dyDescent="0.2">
      <c r="AB2189" s="234"/>
      <c r="AD2189" s="234"/>
      <c r="AE2189" s="234"/>
    </row>
    <row r="2190" spans="28:31" x14ac:dyDescent="0.2">
      <c r="AB2190" s="234"/>
      <c r="AD2190" s="234"/>
      <c r="AE2190" s="234"/>
    </row>
    <row r="2191" spans="28:31" x14ac:dyDescent="0.2">
      <c r="AB2191" s="234"/>
      <c r="AD2191" s="234"/>
      <c r="AE2191" s="234"/>
    </row>
    <row r="2192" spans="28:31" x14ac:dyDescent="0.2">
      <c r="AB2192" s="234"/>
      <c r="AD2192" s="234"/>
      <c r="AE2192" s="234"/>
    </row>
    <row r="2193" spans="28:31" x14ac:dyDescent="0.2">
      <c r="AB2193" s="234"/>
      <c r="AD2193" s="234"/>
      <c r="AE2193" s="234"/>
    </row>
    <row r="2194" spans="28:31" x14ac:dyDescent="0.2">
      <c r="AB2194" s="234"/>
      <c r="AD2194" s="234"/>
      <c r="AE2194" s="234"/>
    </row>
    <row r="2195" spans="28:31" x14ac:dyDescent="0.2">
      <c r="AB2195" s="234"/>
      <c r="AD2195" s="234"/>
      <c r="AE2195" s="234"/>
    </row>
    <row r="2196" spans="28:31" x14ac:dyDescent="0.2">
      <c r="AB2196" s="234"/>
      <c r="AD2196" s="234"/>
      <c r="AE2196" s="234"/>
    </row>
    <row r="2197" spans="28:31" x14ac:dyDescent="0.2">
      <c r="AB2197" s="234"/>
      <c r="AD2197" s="234"/>
      <c r="AE2197" s="234"/>
    </row>
    <row r="2198" spans="28:31" x14ac:dyDescent="0.2">
      <c r="AB2198" s="234"/>
      <c r="AD2198" s="234"/>
      <c r="AE2198" s="234"/>
    </row>
    <row r="2199" spans="28:31" x14ac:dyDescent="0.2">
      <c r="AB2199" s="234"/>
      <c r="AD2199" s="234"/>
      <c r="AE2199" s="234"/>
    </row>
    <row r="2200" spans="28:31" x14ac:dyDescent="0.2">
      <c r="AB2200" s="234"/>
      <c r="AD2200" s="234"/>
      <c r="AE2200" s="234"/>
    </row>
    <row r="2201" spans="28:31" x14ac:dyDescent="0.2">
      <c r="AB2201" s="234"/>
      <c r="AD2201" s="234"/>
      <c r="AE2201" s="234"/>
    </row>
    <row r="2202" spans="28:31" x14ac:dyDescent="0.2">
      <c r="AB2202" s="234"/>
      <c r="AD2202" s="234"/>
      <c r="AE2202" s="234"/>
    </row>
    <row r="2203" spans="28:31" x14ac:dyDescent="0.2">
      <c r="AB2203" s="234"/>
      <c r="AD2203" s="234"/>
      <c r="AE2203" s="234"/>
    </row>
    <row r="2204" spans="28:31" x14ac:dyDescent="0.2">
      <c r="AB2204" s="234"/>
      <c r="AD2204" s="234"/>
      <c r="AE2204" s="234"/>
    </row>
    <row r="2205" spans="28:31" x14ac:dyDescent="0.2">
      <c r="AB2205" s="234"/>
      <c r="AD2205" s="234"/>
      <c r="AE2205" s="234"/>
    </row>
    <row r="2206" spans="28:31" x14ac:dyDescent="0.2">
      <c r="AB2206" s="234"/>
      <c r="AD2206" s="234"/>
      <c r="AE2206" s="234"/>
    </row>
    <row r="2207" spans="28:31" x14ac:dyDescent="0.2">
      <c r="AB2207" s="234"/>
      <c r="AD2207" s="234"/>
      <c r="AE2207" s="234"/>
    </row>
    <row r="2208" spans="28:31" x14ac:dyDescent="0.2">
      <c r="AB2208" s="234"/>
      <c r="AD2208" s="234"/>
      <c r="AE2208" s="234"/>
    </row>
    <row r="2209" spans="28:31" x14ac:dyDescent="0.2">
      <c r="AB2209" s="234"/>
      <c r="AD2209" s="234"/>
      <c r="AE2209" s="234"/>
    </row>
    <row r="2210" spans="28:31" x14ac:dyDescent="0.2">
      <c r="AB2210" s="234"/>
      <c r="AD2210" s="234"/>
      <c r="AE2210" s="234"/>
    </row>
    <row r="2211" spans="28:31" x14ac:dyDescent="0.2">
      <c r="AB2211" s="234"/>
      <c r="AD2211" s="234"/>
      <c r="AE2211" s="234"/>
    </row>
    <row r="2212" spans="28:31" x14ac:dyDescent="0.2">
      <c r="AB2212" s="234"/>
      <c r="AD2212" s="234"/>
      <c r="AE2212" s="234"/>
    </row>
    <row r="2213" spans="28:31" x14ac:dyDescent="0.2">
      <c r="AB2213" s="234"/>
      <c r="AD2213" s="234"/>
      <c r="AE2213" s="234"/>
    </row>
    <row r="2214" spans="28:31" x14ac:dyDescent="0.2">
      <c r="AB2214" s="234"/>
      <c r="AD2214" s="234"/>
      <c r="AE2214" s="234"/>
    </row>
    <row r="2215" spans="28:31" x14ac:dyDescent="0.2">
      <c r="AB2215" s="234"/>
      <c r="AD2215" s="234"/>
      <c r="AE2215" s="234"/>
    </row>
    <row r="2216" spans="28:31" x14ac:dyDescent="0.2">
      <c r="AB2216" s="234"/>
      <c r="AD2216" s="234"/>
      <c r="AE2216" s="234"/>
    </row>
    <row r="2217" spans="28:31" x14ac:dyDescent="0.2">
      <c r="AB2217" s="234"/>
      <c r="AD2217" s="234"/>
      <c r="AE2217" s="234"/>
    </row>
    <row r="2218" spans="28:31" x14ac:dyDescent="0.2">
      <c r="AB2218" s="234"/>
      <c r="AD2218" s="234"/>
      <c r="AE2218" s="234"/>
    </row>
    <row r="2219" spans="28:31" x14ac:dyDescent="0.2">
      <c r="AB2219" s="234"/>
      <c r="AD2219" s="234"/>
      <c r="AE2219" s="234"/>
    </row>
    <row r="2220" spans="28:31" x14ac:dyDescent="0.2">
      <c r="AB2220" s="234"/>
      <c r="AD2220" s="234"/>
      <c r="AE2220" s="234"/>
    </row>
    <row r="2221" spans="28:31" x14ac:dyDescent="0.2">
      <c r="AB2221" s="234"/>
      <c r="AD2221" s="234"/>
      <c r="AE2221" s="234"/>
    </row>
    <row r="2222" spans="28:31" x14ac:dyDescent="0.2">
      <c r="AB2222" s="234"/>
      <c r="AD2222" s="234"/>
      <c r="AE2222" s="234"/>
    </row>
    <row r="2223" spans="28:31" x14ac:dyDescent="0.2">
      <c r="AB2223" s="234"/>
      <c r="AD2223" s="234"/>
      <c r="AE2223" s="234"/>
    </row>
    <row r="2224" spans="28:31" x14ac:dyDescent="0.2">
      <c r="AB2224" s="234"/>
      <c r="AD2224" s="234"/>
      <c r="AE2224" s="234"/>
    </row>
    <row r="2225" spans="28:31" x14ac:dyDescent="0.2">
      <c r="AB2225" s="234"/>
      <c r="AD2225" s="234"/>
      <c r="AE2225" s="234"/>
    </row>
    <row r="2226" spans="28:31" x14ac:dyDescent="0.2">
      <c r="AB2226" s="234"/>
      <c r="AD2226" s="234"/>
      <c r="AE2226" s="234"/>
    </row>
    <row r="2227" spans="28:31" x14ac:dyDescent="0.2">
      <c r="AB2227" s="234"/>
      <c r="AD2227" s="234"/>
      <c r="AE2227" s="234"/>
    </row>
    <row r="2228" spans="28:31" x14ac:dyDescent="0.2">
      <c r="AB2228" s="234"/>
      <c r="AD2228" s="234"/>
      <c r="AE2228" s="234"/>
    </row>
    <row r="2229" spans="28:31" x14ac:dyDescent="0.2">
      <c r="AB2229" s="234"/>
      <c r="AD2229" s="234"/>
      <c r="AE2229" s="234"/>
    </row>
    <row r="2230" spans="28:31" x14ac:dyDescent="0.2">
      <c r="AB2230" s="234"/>
      <c r="AD2230" s="234"/>
      <c r="AE2230" s="234"/>
    </row>
    <row r="2231" spans="28:31" x14ac:dyDescent="0.2">
      <c r="AB2231" s="234"/>
      <c r="AD2231" s="234"/>
      <c r="AE2231" s="234"/>
    </row>
    <row r="2232" spans="28:31" x14ac:dyDescent="0.2">
      <c r="AB2232" s="234"/>
      <c r="AD2232" s="234"/>
      <c r="AE2232" s="234"/>
    </row>
    <row r="2233" spans="28:31" x14ac:dyDescent="0.2">
      <c r="AB2233" s="234"/>
      <c r="AD2233" s="234"/>
      <c r="AE2233" s="234"/>
    </row>
    <row r="2234" spans="28:31" x14ac:dyDescent="0.2">
      <c r="AB2234" s="234"/>
      <c r="AD2234" s="234"/>
      <c r="AE2234" s="234"/>
    </row>
    <row r="2235" spans="28:31" x14ac:dyDescent="0.2">
      <c r="AB2235" s="234"/>
      <c r="AD2235" s="234"/>
      <c r="AE2235" s="234"/>
    </row>
    <row r="2236" spans="28:31" x14ac:dyDescent="0.2">
      <c r="AB2236" s="234"/>
      <c r="AD2236" s="234"/>
      <c r="AE2236" s="234"/>
    </row>
    <row r="2237" spans="28:31" x14ac:dyDescent="0.2">
      <c r="AB2237" s="234"/>
      <c r="AD2237" s="234"/>
      <c r="AE2237" s="234"/>
    </row>
    <row r="2238" spans="28:31" x14ac:dyDescent="0.2">
      <c r="AB2238" s="234"/>
      <c r="AD2238" s="234"/>
      <c r="AE2238" s="234"/>
    </row>
    <row r="2239" spans="28:31" x14ac:dyDescent="0.2">
      <c r="AB2239" s="234"/>
      <c r="AD2239" s="234"/>
      <c r="AE2239" s="234"/>
    </row>
    <row r="2240" spans="28:31" x14ac:dyDescent="0.2">
      <c r="AB2240" s="234"/>
      <c r="AD2240" s="234"/>
      <c r="AE2240" s="234"/>
    </row>
    <row r="2241" spans="28:31" x14ac:dyDescent="0.2">
      <c r="AB2241" s="234"/>
      <c r="AD2241" s="234"/>
      <c r="AE2241" s="234"/>
    </row>
    <row r="2242" spans="28:31" x14ac:dyDescent="0.2">
      <c r="AB2242" s="234"/>
      <c r="AD2242" s="234"/>
      <c r="AE2242" s="234"/>
    </row>
    <row r="2243" spans="28:31" x14ac:dyDescent="0.2">
      <c r="AB2243" s="234"/>
      <c r="AD2243" s="234"/>
      <c r="AE2243" s="234"/>
    </row>
    <row r="2244" spans="28:31" x14ac:dyDescent="0.2">
      <c r="AB2244" s="234"/>
      <c r="AD2244" s="234"/>
      <c r="AE2244" s="234"/>
    </row>
    <row r="2245" spans="28:31" x14ac:dyDescent="0.2">
      <c r="AB2245" s="234"/>
      <c r="AD2245" s="234"/>
      <c r="AE2245" s="234"/>
    </row>
    <row r="2246" spans="28:31" x14ac:dyDescent="0.2">
      <c r="AB2246" s="234"/>
      <c r="AD2246" s="234"/>
      <c r="AE2246" s="234"/>
    </row>
    <row r="2247" spans="28:31" x14ac:dyDescent="0.2">
      <c r="AB2247" s="234"/>
      <c r="AD2247" s="234"/>
      <c r="AE2247" s="234"/>
    </row>
    <row r="2248" spans="28:31" x14ac:dyDescent="0.2">
      <c r="AB2248" s="234"/>
      <c r="AD2248" s="234"/>
      <c r="AE2248" s="234"/>
    </row>
    <row r="2249" spans="28:31" x14ac:dyDescent="0.2">
      <c r="AB2249" s="234"/>
      <c r="AD2249" s="234"/>
      <c r="AE2249" s="234"/>
    </row>
    <row r="2250" spans="28:31" x14ac:dyDescent="0.2">
      <c r="AB2250" s="234"/>
      <c r="AD2250" s="234"/>
      <c r="AE2250" s="234"/>
    </row>
    <row r="2251" spans="28:31" x14ac:dyDescent="0.2">
      <c r="AB2251" s="234"/>
      <c r="AD2251" s="234"/>
      <c r="AE2251" s="234"/>
    </row>
    <row r="2252" spans="28:31" x14ac:dyDescent="0.2">
      <c r="AB2252" s="234"/>
      <c r="AD2252" s="234"/>
      <c r="AE2252" s="234"/>
    </row>
    <row r="2253" spans="28:31" x14ac:dyDescent="0.2">
      <c r="AB2253" s="234"/>
      <c r="AD2253" s="234"/>
      <c r="AE2253" s="234"/>
    </row>
    <row r="2254" spans="28:31" x14ac:dyDescent="0.2">
      <c r="AB2254" s="234"/>
      <c r="AD2254" s="234"/>
      <c r="AE2254" s="234"/>
    </row>
    <row r="2255" spans="28:31" x14ac:dyDescent="0.2">
      <c r="AB2255" s="234"/>
      <c r="AD2255" s="234"/>
      <c r="AE2255" s="234"/>
    </row>
    <row r="2256" spans="28:31" x14ac:dyDescent="0.2">
      <c r="AB2256" s="234"/>
      <c r="AD2256" s="234"/>
      <c r="AE2256" s="234"/>
    </row>
    <row r="2257" spans="28:31" x14ac:dyDescent="0.2">
      <c r="AB2257" s="234"/>
      <c r="AD2257" s="234"/>
      <c r="AE2257" s="234"/>
    </row>
    <row r="2258" spans="28:31" x14ac:dyDescent="0.2">
      <c r="AB2258" s="234"/>
      <c r="AD2258" s="234"/>
      <c r="AE2258" s="234"/>
    </row>
    <row r="2259" spans="28:31" x14ac:dyDescent="0.2">
      <c r="AB2259" s="234"/>
      <c r="AD2259" s="234"/>
      <c r="AE2259" s="234"/>
    </row>
    <row r="2260" spans="28:31" x14ac:dyDescent="0.2">
      <c r="AB2260" s="234"/>
      <c r="AD2260" s="234"/>
      <c r="AE2260" s="234"/>
    </row>
    <row r="2261" spans="28:31" x14ac:dyDescent="0.2">
      <c r="AB2261" s="234"/>
      <c r="AD2261" s="234"/>
      <c r="AE2261" s="234"/>
    </row>
    <row r="2262" spans="28:31" x14ac:dyDescent="0.2">
      <c r="AB2262" s="234"/>
      <c r="AD2262" s="234"/>
      <c r="AE2262" s="234"/>
    </row>
    <row r="2263" spans="28:31" x14ac:dyDescent="0.2">
      <c r="AB2263" s="234"/>
      <c r="AD2263" s="234"/>
      <c r="AE2263" s="234"/>
    </row>
    <row r="2264" spans="28:31" x14ac:dyDescent="0.2">
      <c r="AB2264" s="234"/>
      <c r="AD2264" s="234"/>
      <c r="AE2264" s="234"/>
    </row>
    <row r="2265" spans="28:31" x14ac:dyDescent="0.2">
      <c r="AB2265" s="234"/>
      <c r="AD2265" s="234"/>
      <c r="AE2265" s="234"/>
    </row>
    <row r="2266" spans="28:31" x14ac:dyDescent="0.2">
      <c r="AB2266" s="234"/>
      <c r="AD2266" s="234"/>
      <c r="AE2266" s="234"/>
    </row>
    <row r="2267" spans="28:31" x14ac:dyDescent="0.2">
      <c r="AB2267" s="234"/>
      <c r="AD2267" s="234"/>
      <c r="AE2267" s="234"/>
    </row>
    <row r="2268" spans="28:31" x14ac:dyDescent="0.2">
      <c r="AB2268" s="234"/>
      <c r="AD2268" s="234"/>
      <c r="AE2268" s="234"/>
    </row>
    <row r="2269" spans="28:31" x14ac:dyDescent="0.2">
      <c r="AB2269" s="234"/>
      <c r="AD2269" s="234"/>
      <c r="AE2269" s="234"/>
    </row>
    <row r="2270" spans="28:31" x14ac:dyDescent="0.2">
      <c r="AB2270" s="234"/>
      <c r="AD2270" s="234"/>
      <c r="AE2270" s="234"/>
    </row>
    <row r="2271" spans="28:31" x14ac:dyDescent="0.2">
      <c r="AB2271" s="234"/>
      <c r="AD2271" s="234"/>
      <c r="AE2271" s="234"/>
    </row>
    <row r="2272" spans="28:31" x14ac:dyDescent="0.2">
      <c r="AB2272" s="234"/>
      <c r="AD2272" s="234"/>
      <c r="AE2272" s="234"/>
    </row>
    <row r="2273" spans="28:31" x14ac:dyDescent="0.2">
      <c r="AB2273" s="234"/>
      <c r="AD2273" s="234"/>
      <c r="AE2273" s="234"/>
    </row>
    <row r="2274" spans="28:31" x14ac:dyDescent="0.2">
      <c r="AB2274" s="234"/>
      <c r="AD2274" s="234"/>
      <c r="AE2274" s="234"/>
    </row>
    <row r="2275" spans="28:31" x14ac:dyDescent="0.2">
      <c r="AB2275" s="234"/>
      <c r="AD2275" s="234"/>
      <c r="AE2275" s="234"/>
    </row>
    <row r="2276" spans="28:31" x14ac:dyDescent="0.2">
      <c r="AB2276" s="234"/>
      <c r="AD2276" s="234"/>
      <c r="AE2276" s="234"/>
    </row>
    <row r="2277" spans="28:31" x14ac:dyDescent="0.2">
      <c r="AB2277" s="234"/>
      <c r="AD2277" s="234"/>
      <c r="AE2277" s="234"/>
    </row>
    <row r="2278" spans="28:31" x14ac:dyDescent="0.2">
      <c r="AB2278" s="234"/>
      <c r="AD2278" s="234"/>
      <c r="AE2278" s="234"/>
    </row>
    <row r="2279" spans="28:31" x14ac:dyDescent="0.2">
      <c r="AB2279" s="234"/>
      <c r="AD2279" s="234"/>
      <c r="AE2279" s="234"/>
    </row>
    <row r="2280" spans="28:31" x14ac:dyDescent="0.2">
      <c r="AB2280" s="234"/>
      <c r="AD2280" s="234"/>
      <c r="AE2280" s="234"/>
    </row>
    <row r="2281" spans="28:31" x14ac:dyDescent="0.2">
      <c r="AB2281" s="234"/>
      <c r="AD2281" s="234"/>
      <c r="AE2281" s="234"/>
    </row>
    <row r="2282" spans="28:31" x14ac:dyDescent="0.2">
      <c r="AB2282" s="234"/>
      <c r="AD2282" s="234"/>
      <c r="AE2282" s="234"/>
    </row>
    <row r="2283" spans="28:31" x14ac:dyDescent="0.2">
      <c r="AB2283" s="234"/>
      <c r="AD2283" s="234"/>
      <c r="AE2283" s="234"/>
    </row>
    <row r="2284" spans="28:31" x14ac:dyDescent="0.2">
      <c r="AB2284" s="234"/>
      <c r="AD2284" s="234"/>
      <c r="AE2284" s="234"/>
    </row>
    <row r="2285" spans="28:31" x14ac:dyDescent="0.2">
      <c r="AB2285" s="234"/>
      <c r="AD2285" s="234"/>
      <c r="AE2285" s="234"/>
    </row>
    <row r="2286" spans="28:31" x14ac:dyDescent="0.2">
      <c r="AB2286" s="234"/>
      <c r="AD2286" s="234"/>
      <c r="AE2286" s="234"/>
    </row>
    <row r="2287" spans="28:31" x14ac:dyDescent="0.2">
      <c r="AB2287" s="234"/>
      <c r="AD2287" s="234"/>
      <c r="AE2287" s="234"/>
    </row>
    <row r="2288" spans="28:31" x14ac:dyDescent="0.2">
      <c r="AB2288" s="234"/>
      <c r="AD2288" s="234"/>
      <c r="AE2288" s="234"/>
    </row>
    <row r="2289" spans="28:31" x14ac:dyDescent="0.2">
      <c r="AB2289" s="234"/>
      <c r="AD2289" s="234"/>
      <c r="AE2289" s="234"/>
    </row>
    <row r="2290" spans="28:31" x14ac:dyDescent="0.2">
      <c r="AB2290" s="234"/>
      <c r="AD2290" s="234"/>
      <c r="AE2290" s="234"/>
    </row>
    <row r="2291" spans="28:31" x14ac:dyDescent="0.2">
      <c r="AB2291" s="234"/>
      <c r="AD2291" s="234"/>
      <c r="AE2291" s="234"/>
    </row>
    <row r="2292" spans="28:31" x14ac:dyDescent="0.2">
      <c r="AB2292" s="234"/>
      <c r="AD2292" s="234"/>
      <c r="AE2292" s="234"/>
    </row>
    <row r="2293" spans="28:31" x14ac:dyDescent="0.2">
      <c r="AB2293" s="234"/>
      <c r="AD2293" s="234"/>
      <c r="AE2293" s="234"/>
    </row>
    <row r="2294" spans="28:31" x14ac:dyDescent="0.2">
      <c r="AB2294" s="234"/>
      <c r="AD2294" s="234"/>
      <c r="AE2294" s="234"/>
    </row>
    <row r="2295" spans="28:31" x14ac:dyDescent="0.2">
      <c r="AB2295" s="234"/>
      <c r="AD2295" s="234"/>
      <c r="AE2295" s="234"/>
    </row>
    <row r="2296" spans="28:31" x14ac:dyDescent="0.2">
      <c r="AB2296" s="234"/>
      <c r="AD2296" s="234"/>
      <c r="AE2296" s="234"/>
    </row>
    <row r="2297" spans="28:31" x14ac:dyDescent="0.2">
      <c r="AB2297" s="234"/>
      <c r="AD2297" s="234"/>
      <c r="AE2297" s="234"/>
    </row>
    <row r="2298" spans="28:31" x14ac:dyDescent="0.2">
      <c r="AB2298" s="234"/>
      <c r="AD2298" s="234"/>
      <c r="AE2298" s="234"/>
    </row>
    <row r="2299" spans="28:31" x14ac:dyDescent="0.2">
      <c r="AB2299" s="234"/>
      <c r="AD2299" s="234"/>
      <c r="AE2299" s="234"/>
    </row>
    <row r="2300" spans="28:31" x14ac:dyDescent="0.2">
      <c r="AB2300" s="234"/>
      <c r="AD2300" s="234"/>
      <c r="AE2300" s="234"/>
    </row>
    <row r="2301" spans="28:31" x14ac:dyDescent="0.2">
      <c r="AB2301" s="234"/>
      <c r="AD2301" s="234"/>
      <c r="AE2301" s="234"/>
    </row>
    <row r="2302" spans="28:31" x14ac:dyDescent="0.2">
      <c r="AB2302" s="234"/>
      <c r="AD2302" s="234"/>
      <c r="AE2302" s="234"/>
    </row>
    <row r="2303" spans="28:31" x14ac:dyDescent="0.2">
      <c r="AB2303" s="234"/>
      <c r="AD2303" s="234"/>
      <c r="AE2303" s="234"/>
    </row>
    <row r="2304" spans="28:31" x14ac:dyDescent="0.2">
      <c r="AB2304" s="234"/>
      <c r="AD2304" s="234"/>
      <c r="AE2304" s="234"/>
    </row>
    <row r="2305" spans="28:31" x14ac:dyDescent="0.2">
      <c r="AB2305" s="234"/>
      <c r="AD2305" s="234"/>
      <c r="AE2305" s="234"/>
    </row>
    <row r="2306" spans="28:31" x14ac:dyDescent="0.2">
      <c r="AB2306" s="234"/>
      <c r="AD2306" s="234"/>
      <c r="AE2306" s="234"/>
    </row>
    <row r="2307" spans="28:31" x14ac:dyDescent="0.2">
      <c r="AB2307" s="234"/>
      <c r="AD2307" s="234"/>
      <c r="AE2307" s="234"/>
    </row>
    <row r="2308" spans="28:31" x14ac:dyDescent="0.2">
      <c r="AB2308" s="234"/>
      <c r="AD2308" s="234"/>
      <c r="AE2308" s="234"/>
    </row>
    <row r="2309" spans="28:31" x14ac:dyDescent="0.2">
      <c r="AB2309" s="234"/>
      <c r="AD2309" s="234"/>
      <c r="AE2309" s="234"/>
    </row>
    <row r="2310" spans="28:31" x14ac:dyDescent="0.2">
      <c r="AB2310" s="234"/>
      <c r="AD2310" s="234"/>
      <c r="AE2310" s="234"/>
    </row>
    <row r="2311" spans="28:31" x14ac:dyDescent="0.2">
      <c r="AB2311" s="234"/>
      <c r="AD2311" s="234"/>
      <c r="AE2311" s="234"/>
    </row>
    <row r="2312" spans="28:31" x14ac:dyDescent="0.2">
      <c r="AB2312" s="234"/>
      <c r="AD2312" s="234"/>
      <c r="AE2312" s="234"/>
    </row>
    <row r="2313" spans="28:31" x14ac:dyDescent="0.2">
      <c r="AB2313" s="234"/>
      <c r="AD2313" s="234"/>
      <c r="AE2313" s="234"/>
    </row>
    <row r="2314" spans="28:31" x14ac:dyDescent="0.2">
      <c r="AB2314" s="234"/>
      <c r="AD2314" s="234"/>
      <c r="AE2314" s="234"/>
    </row>
    <row r="2315" spans="28:31" x14ac:dyDescent="0.2">
      <c r="AB2315" s="234"/>
      <c r="AD2315" s="234"/>
      <c r="AE2315" s="234"/>
    </row>
    <row r="2316" spans="28:31" x14ac:dyDescent="0.2">
      <c r="AB2316" s="234"/>
      <c r="AD2316" s="234"/>
      <c r="AE2316" s="234"/>
    </row>
    <row r="2317" spans="28:31" x14ac:dyDescent="0.2">
      <c r="AB2317" s="234"/>
      <c r="AD2317" s="234"/>
      <c r="AE2317" s="234"/>
    </row>
    <row r="2318" spans="28:31" x14ac:dyDescent="0.2">
      <c r="AB2318" s="234"/>
      <c r="AD2318" s="234"/>
      <c r="AE2318" s="234"/>
    </row>
    <row r="2319" spans="28:31" x14ac:dyDescent="0.2">
      <c r="AB2319" s="234"/>
      <c r="AD2319" s="234"/>
      <c r="AE2319" s="234"/>
    </row>
    <row r="2320" spans="28:31" x14ac:dyDescent="0.2">
      <c r="AB2320" s="234"/>
      <c r="AD2320" s="234"/>
      <c r="AE2320" s="234"/>
    </row>
    <row r="2321" spans="28:31" x14ac:dyDescent="0.2">
      <c r="AB2321" s="234"/>
      <c r="AD2321" s="234"/>
      <c r="AE2321" s="234"/>
    </row>
    <row r="2322" spans="28:31" x14ac:dyDescent="0.2">
      <c r="AB2322" s="234"/>
      <c r="AD2322" s="234"/>
      <c r="AE2322" s="234"/>
    </row>
    <row r="2323" spans="28:31" x14ac:dyDescent="0.2">
      <c r="AB2323" s="234"/>
      <c r="AD2323" s="234"/>
      <c r="AE2323" s="234"/>
    </row>
    <row r="2324" spans="28:31" x14ac:dyDescent="0.2">
      <c r="AB2324" s="234"/>
      <c r="AD2324" s="234"/>
      <c r="AE2324" s="234"/>
    </row>
    <row r="2325" spans="28:31" x14ac:dyDescent="0.2">
      <c r="AB2325" s="234"/>
      <c r="AD2325" s="234"/>
      <c r="AE2325" s="234"/>
    </row>
    <row r="2326" spans="28:31" x14ac:dyDescent="0.2">
      <c r="AB2326" s="234"/>
      <c r="AD2326" s="234"/>
      <c r="AE2326" s="234"/>
    </row>
    <row r="2327" spans="28:31" x14ac:dyDescent="0.2">
      <c r="AB2327" s="234"/>
      <c r="AD2327" s="234"/>
      <c r="AE2327" s="234"/>
    </row>
    <row r="2328" spans="28:31" x14ac:dyDescent="0.2">
      <c r="AB2328" s="234"/>
      <c r="AD2328" s="234"/>
      <c r="AE2328" s="234"/>
    </row>
    <row r="2329" spans="28:31" x14ac:dyDescent="0.2">
      <c r="AB2329" s="234"/>
      <c r="AD2329" s="234"/>
      <c r="AE2329" s="234"/>
    </row>
    <row r="2330" spans="28:31" x14ac:dyDescent="0.2">
      <c r="AB2330" s="234"/>
      <c r="AD2330" s="234"/>
      <c r="AE2330" s="234"/>
    </row>
    <row r="2331" spans="28:31" x14ac:dyDescent="0.2">
      <c r="AB2331" s="234"/>
      <c r="AD2331" s="234"/>
      <c r="AE2331" s="234"/>
    </row>
    <row r="2332" spans="28:31" x14ac:dyDescent="0.2">
      <c r="AB2332" s="234"/>
      <c r="AD2332" s="234"/>
      <c r="AE2332" s="234"/>
    </row>
    <row r="2333" spans="28:31" x14ac:dyDescent="0.2">
      <c r="AB2333" s="234"/>
      <c r="AD2333" s="234"/>
      <c r="AE2333" s="234"/>
    </row>
    <row r="2334" spans="28:31" x14ac:dyDescent="0.2">
      <c r="AB2334" s="234"/>
      <c r="AD2334" s="234"/>
      <c r="AE2334" s="234"/>
    </row>
    <row r="2335" spans="28:31" x14ac:dyDescent="0.2">
      <c r="AB2335" s="234"/>
      <c r="AD2335" s="234"/>
      <c r="AE2335" s="234"/>
    </row>
    <row r="2336" spans="28:31" x14ac:dyDescent="0.2">
      <c r="AB2336" s="234"/>
      <c r="AD2336" s="234"/>
      <c r="AE2336" s="234"/>
    </row>
    <row r="2337" spans="28:31" x14ac:dyDescent="0.2">
      <c r="AB2337" s="234"/>
      <c r="AD2337" s="234"/>
      <c r="AE2337" s="234"/>
    </row>
    <row r="2338" spans="28:31" x14ac:dyDescent="0.2">
      <c r="AB2338" s="234"/>
      <c r="AD2338" s="234"/>
      <c r="AE2338" s="234"/>
    </row>
    <row r="2339" spans="28:31" x14ac:dyDescent="0.2">
      <c r="AB2339" s="234"/>
      <c r="AD2339" s="234"/>
      <c r="AE2339" s="234"/>
    </row>
    <row r="2340" spans="28:31" x14ac:dyDescent="0.2">
      <c r="AB2340" s="234"/>
      <c r="AD2340" s="234"/>
      <c r="AE2340" s="234"/>
    </row>
    <row r="2341" spans="28:31" x14ac:dyDescent="0.2">
      <c r="AB2341" s="234"/>
      <c r="AD2341" s="234"/>
      <c r="AE2341" s="234"/>
    </row>
    <row r="2342" spans="28:31" x14ac:dyDescent="0.2">
      <c r="AB2342" s="234"/>
      <c r="AD2342" s="234"/>
      <c r="AE2342" s="234"/>
    </row>
    <row r="2343" spans="28:31" x14ac:dyDescent="0.2">
      <c r="AB2343" s="234"/>
      <c r="AD2343" s="234"/>
      <c r="AE2343" s="234"/>
    </row>
    <row r="2344" spans="28:31" x14ac:dyDescent="0.2">
      <c r="AB2344" s="234"/>
      <c r="AD2344" s="234"/>
      <c r="AE2344" s="234"/>
    </row>
    <row r="2345" spans="28:31" x14ac:dyDescent="0.2">
      <c r="AB2345" s="234"/>
      <c r="AD2345" s="234"/>
      <c r="AE2345" s="234"/>
    </row>
    <row r="2346" spans="28:31" x14ac:dyDescent="0.2">
      <c r="AB2346" s="234"/>
      <c r="AD2346" s="234"/>
      <c r="AE2346" s="234"/>
    </row>
    <row r="2347" spans="28:31" x14ac:dyDescent="0.2">
      <c r="AB2347" s="234"/>
      <c r="AD2347" s="234"/>
      <c r="AE2347" s="234"/>
    </row>
    <row r="2348" spans="28:31" x14ac:dyDescent="0.2">
      <c r="AB2348" s="234"/>
      <c r="AD2348" s="234"/>
      <c r="AE2348" s="234"/>
    </row>
    <row r="2349" spans="28:31" x14ac:dyDescent="0.2">
      <c r="AB2349" s="234"/>
      <c r="AD2349" s="234"/>
      <c r="AE2349" s="234"/>
    </row>
    <row r="2350" spans="28:31" x14ac:dyDescent="0.2">
      <c r="AB2350" s="234"/>
      <c r="AD2350" s="234"/>
      <c r="AE2350" s="234"/>
    </row>
    <row r="2351" spans="28:31" x14ac:dyDescent="0.2">
      <c r="AB2351" s="234"/>
      <c r="AD2351" s="234"/>
      <c r="AE2351" s="234"/>
    </row>
    <row r="2352" spans="28:31" x14ac:dyDescent="0.2">
      <c r="AB2352" s="234"/>
      <c r="AD2352" s="234"/>
      <c r="AE2352" s="234"/>
    </row>
    <row r="2353" spans="28:31" x14ac:dyDescent="0.2">
      <c r="AB2353" s="234"/>
      <c r="AD2353" s="234"/>
      <c r="AE2353" s="234"/>
    </row>
    <row r="2354" spans="28:31" x14ac:dyDescent="0.2">
      <c r="AB2354" s="234"/>
      <c r="AD2354" s="234"/>
      <c r="AE2354" s="234"/>
    </row>
    <row r="2355" spans="28:31" x14ac:dyDescent="0.2">
      <c r="AB2355" s="234"/>
      <c r="AD2355" s="234"/>
      <c r="AE2355" s="234"/>
    </row>
    <row r="2356" spans="28:31" x14ac:dyDescent="0.2">
      <c r="AB2356" s="234"/>
      <c r="AD2356" s="234"/>
      <c r="AE2356" s="234"/>
    </row>
    <row r="2357" spans="28:31" x14ac:dyDescent="0.2">
      <c r="AB2357" s="234"/>
      <c r="AD2357" s="234"/>
      <c r="AE2357" s="234"/>
    </row>
    <row r="2358" spans="28:31" x14ac:dyDescent="0.2">
      <c r="AB2358" s="234"/>
      <c r="AD2358" s="234"/>
      <c r="AE2358" s="234"/>
    </row>
    <row r="2359" spans="28:31" x14ac:dyDescent="0.2">
      <c r="AB2359" s="234"/>
      <c r="AD2359" s="234"/>
      <c r="AE2359" s="234"/>
    </row>
    <row r="2360" spans="28:31" x14ac:dyDescent="0.2">
      <c r="AB2360" s="234"/>
      <c r="AD2360" s="234"/>
      <c r="AE2360" s="234"/>
    </row>
    <row r="2361" spans="28:31" x14ac:dyDescent="0.2">
      <c r="AB2361" s="234"/>
      <c r="AD2361" s="234"/>
      <c r="AE2361" s="234"/>
    </row>
    <row r="2362" spans="28:31" x14ac:dyDescent="0.2">
      <c r="AB2362" s="234"/>
      <c r="AD2362" s="234"/>
      <c r="AE2362" s="234"/>
    </row>
    <row r="2363" spans="28:31" x14ac:dyDescent="0.2">
      <c r="AB2363" s="234"/>
      <c r="AD2363" s="234"/>
      <c r="AE2363" s="234"/>
    </row>
    <row r="2364" spans="28:31" x14ac:dyDescent="0.2">
      <c r="AB2364" s="234"/>
      <c r="AD2364" s="234"/>
      <c r="AE2364" s="234"/>
    </row>
    <row r="2365" spans="28:31" x14ac:dyDescent="0.2">
      <c r="AB2365" s="234"/>
      <c r="AD2365" s="234"/>
      <c r="AE2365" s="234"/>
    </row>
    <row r="2366" spans="28:31" x14ac:dyDescent="0.2">
      <c r="AB2366" s="234"/>
      <c r="AD2366" s="234"/>
      <c r="AE2366" s="234"/>
    </row>
    <row r="2367" spans="28:31" x14ac:dyDescent="0.2">
      <c r="AB2367" s="234"/>
      <c r="AD2367" s="234"/>
      <c r="AE2367" s="234"/>
    </row>
    <row r="2368" spans="28:31" x14ac:dyDescent="0.2">
      <c r="AB2368" s="234"/>
      <c r="AD2368" s="234"/>
      <c r="AE2368" s="234"/>
    </row>
    <row r="2369" spans="28:31" x14ac:dyDescent="0.2">
      <c r="AB2369" s="234"/>
      <c r="AD2369" s="234"/>
      <c r="AE2369" s="234"/>
    </row>
    <row r="2370" spans="28:31" x14ac:dyDescent="0.2">
      <c r="AB2370" s="234"/>
      <c r="AD2370" s="234"/>
      <c r="AE2370" s="234"/>
    </row>
    <row r="2371" spans="28:31" x14ac:dyDescent="0.2">
      <c r="AB2371" s="234"/>
      <c r="AD2371" s="234"/>
      <c r="AE2371" s="234"/>
    </row>
    <row r="2372" spans="28:31" x14ac:dyDescent="0.2">
      <c r="AB2372" s="234"/>
      <c r="AD2372" s="234"/>
      <c r="AE2372" s="234"/>
    </row>
    <row r="2373" spans="28:31" x14ac:dyDescent="0.2">
      <c r="AB2373" s="234"/>
      <c r="AD2373" s="234"/>
      <c r="AE2373" s="234"/>
    </row>
    <row r="2374" spans="28:31" x14ac:dyDescent="0.2">
      <c r="AB2374" s="234"/>
      <c r="AD2374" s="234"/>
      <c r="AE2374" s="234"/>
    </row>
    <row r="2375" spans="28:31" x14ac:dyDescent="0.2">
      <c r="AB2375" s="234"/>
      <c r="AD2375" s="234"/>
      <c r="AE2375" s="234"/>
    </row>
    <row r="2376" spans="28:31" x14ac:dyDescent="0.2">
      <c r="AB2376" s="234"/>
      <c r="AD2376" s="234"/>
      <c r="AE2376" s="234"/>
    </row>
    <row r="2377" spans="28:31" x14ac:dyDescent="0.2">
      <c r="AB2377" s="234"/>
      <c r="AD2377" s="234"/>
      <c r="AE2377" s="234"/>
    </row>
    <row r="2378" spans="28:31" x14ac:dyDescent="0.2">
      <c r="AB2378" s="234"/>
      <c r="AD2378" s="234"/>
      <c r="AE2378" s="234"/>
    </row>
    <row r="2379" spans="28:31" x14ac:dyDescent="0.2">
      <c r="AB2379" s="234"/>
      <c r="AD2379" s="234"/>
      <c r="AE2379" s="234"/>
    </row>
    <row r="2380" spans="28:31" x14ac:dyDescent="0.2">
      <c r="AB2380" s="234"/>
      <c r="AD2380" s="234"/>
      <c r="AE2380" s="234"/>
    </row>
    <row r="2381" spans="28:31" x14ac:dyDescent="0.2">
      <c r="AB2381" s="234"/>
      <c r="AD2381" s="234"/>
      <c r="AE2381" s="234"/>
    </row>
    <row r="2382" spans="28:31" x14ac:dyDescent="0.2">
      <c r="AB2382" s="234"/>
      <c r="AD2382" s="234"/>
      <c r="AE2382" s="234"/>
    </row>
    <row r="2383" spans="28:31" x14ac:dyDescent="0.2">
      <c r="AB2383" s="234"/>
      <c r="AD2383" s="234"/>
      <c r="AE2383" s="234"/>
    </row>
    <row r="2384" spans="28:31" x14ac:dyDescent="0.2">
      <c r="AB2384" s="234"/>
      <c r="AD2384" s="234"/>
      <c r="AE2384" s="234"/>
    </row>
    <row r="2385" spans="28:31" x14ac:dyDescent="0.2">
      <c r="AB2385" s="234"/>
      <c r="AD2385" s="234"/>
      <c r="AE2385" s="234"/>
    </row>
    <row r="2386" spans="28:31" x14ac:dyDescent="0.2">
      <c r="AB2386" s="234"/>
      <c r="AD2386" s="234"/>
      <c r="AE2386" s="234"/>
    </row>
    <row r="2387" spans="28:31" x14ac:dyDescent="0.2">
      <c r="AB2387" s="234"/>
      <c r="AD2387" s="234"/>
      <c r="AE2387" s="234"/>
    </row>
    <row r="2388" spans="28:31" x14ac:dyDescent="0.2">
      <c r="AB2388" s="234"/>
      <c r="AD2388" s="234"/>
      <c r="AE2388" s="234"/>
    </row>
    <row r="2389" spans="28:31" x14ac:dyDescent="0.2">
      <c r="AB2389" s="234"/>
      <c r="AD2389" s="234"/>
      <c r="AE2389" s="234"/>
    </row>
    <row r="2390" spans="28:31" x14ac:dyDescent="0.2">
      <c r="AB2390" s="234"/>
      <c r="AD2390" s="234"/>
      <c r="AE2390" s="234"/>
    </row>
    <row r="2391" spans="28:31" x14ac:dyDescent="0.2">
      <c r="AB2391" s="234"/>
      <c r="AD2391" s="234"/>
      <c r="AE2391" s="234"/>
    </row>
    <row r="2392" spans="28:31" x14ac:dyDescent="0.2">
      <c r="AB2392" s="234"/>
      <c r="AD2392" s="234"/>
      <c r="AE2392" s="234"/>
    </row>
    <row r="2393" spans="28:31" x14ac:dyDescent="0.2">
      <c r="AB2393" s="234"/>
      <c r="AD2393" s="234"/>
      <c r="AE2393" s="234"/>
    </row>
    <row r="2394" spans="28:31" x14ac:dyDescent="0.2">
      <c r="AB2394" s="234"/>
      <c r="AD2394" s="234"/>
      <c r="AE2394" s="234"/>
    </row>
    <row r="2395" spans="28:31" x14ac:dyDescent="0.2">
      <c r="AB2395" s="234"/>
      <c r="AD2395" s="234"/>
      <c r="AE2395" s="234"/>
    </row>
    <row r="2396" spans="28:31" x14ac:dyDescent="0.2">
      <c r="AB2396" s="234"/>
      <c r="AD2396" s="234"/>
      <c r="AE2396" s="234"/>
    </row>
    <row r="2397" spans="28:31" x14ac:dyDescent="0.2">
      <c r="AB2397" s="234"/>
      <c r="AD2397" s="234"/>
      <c r="AE2397" s="234"/>
    </row>
    <row r="2398" spans="28:31" x14ac:dyDescent="0.2">
      <c r="AB2398" s="234"/>
      <c r="AD2398" s="234"/>
      <c r="AE2398" s="234"/>
    </row>
    <row r="2399" spans="28:31" x14ac:dyDescent="0.2">
      <c r="AB2399" s="234"/>
      <c r="AD2399" s="234"/>
      <c r="AE2399" s="234"/>
    </row>
    <row r="2400" spans="28:31" x14ac:dyDescent="0.2">
      <c r="AB2400" s="234"/>
      <c r="AD2400" s="234"/>
      <c r="AE2400" s="234"/>
    </row>
    <row r="2401" spans="28:31" x14ac:dyDescent="0.2">
      <c r="AB2401" s="234"/>
      <c r="AD2401" s="234"/>
      <c r="AE2401" s="234"/>
    </row>
    <row r="2402" spans="28:31" x14ac:dyDescent="0.2">
      <c r="AB2402" s="234"/>
      <c r="AD2402" s="234"/>
      <c r="AE2402" s="234"/>
    </row>
    <row r="2403" spans="28:31" x14ac:dyDescent="0.2">
      <c r="AB2403" s="234"/>
      <c r="AD2403" s="234"/>
      <c r="AE2403" s="234"/>
    </row>
    <row r="2404" spans="28:31" x14ac:dyDescent="0.2">
      <c r="AB2404" s="234"/>
      <c r="AD2404" s="234"/>
      <c r="AE2404" s="234"/>
    </row>
    <row r="2405" spans="28:31" x14ac:dyDescent="0.2">
      <c r="AB2405" s="234"/>
      <c r="AD2405" s="234"/>
      <c r="AE2405" s="234"/>
    </row>
    <row r="2406" spans="28:31" x14ac:dyDescent="0.2">
      <c r="AB2406" s="234"/>
      <c r="AD2406" s="234"/>
      <c r="AE2406" s="234"/>
    </row>
    <row r="2407" spans="28:31" x14ac:dyDescent="0.2">
      <c r="AB2407" s="234"/>
      <c r="AD2407" s="234"/>
      <c r="AE2407" s="234"/>
    </row>
    <row r="2408" spans="28:31" x14ac:dyDescent="0.2">
      <c r="AB2408" s="234"/>
      <c r="AD2408" s="234"/>
      <c r="AE2408" s="234"/>
    </row>
    <row r="2409" spans="28:31" x14ac:dyDescent="0.2">
      <c r="AB2409" s="234"/>
      <c r="AD2409" s="234"/>
      <c r="AE2409" s="234"/>
    </row>
    <row r="2410" spans="28:31" x14ac:dyDescent="0.2">
      <c r="AB2410" s="234"/>
      <c r="AD2410" s="234"/>
      <c r="AE2410" s="234"/>
    </row>
    <row r="2411" spans="28:31" x14ac:dyDescent="0.2">
      <c r="AB2411" s="234"/>
      <c r="AD2411" s="234"/>
      <c r="AE2411" s="234"/>
    </row>
    <row r="2412" spans="28:31" x14ac:dyDescent="0.2">
      <c r="AB2412" s="234"/>
      <c r="AD2412" s="234"/>
      <c r="AE2412" s="234"/>
    </row>
    <row r="2413" spans="28:31" x14ac:dyDescent="0.2">
      <c r="AB2413" s="234"/>
      <c r="AD2413" s="234"/>
      <c r="AE2413" s="234"/>
    </row>
    <row r="2414" spans="28:31" x14ac:dyDescent="0.2">
      <c r="AB2414" s="234"/>
      <c r="AD2414" s="234"/>
      <c r="AE2414" s="234"/>
    </row>
    <row r="2415" spans="28:31" x14ac:dyDescent="0.2">
      <c r="AB2415" s="234"/>
      <c r="AD2415" s="234"/>
      <c r="AE2415" s="234"/>
    </row>
    <row r="2416" spans="28:31" x14ac:dyDescent="0.2">
      <c r="AB2416" s="234"/>
      <c r="AD2416" s="234"/>
      <c r="AE2416" s="234"/>
    </row>
    <row r="2417" spans="28:31" x14ac:dyDescent="0.2">
      <c r="AB2417" s="234"/>
      <c r="AD2417" s="234"/>
      <c r="AE2417" s="234"/>
    </row>
    <row r="2418" spans="28:31" x14ac:dyDescent="0.2">
      <c r="AB2418" s="234"/>
      <c r="AD2418" s="234"/>
      <c r="AE2418" s="234"/>
    </row>
    <row r="2419" spans="28:31" x14ac:dyDescent="0.2">
      <c r="AB2419" s="234"/>
      <c r="AD2419" s="234"/>
      <c r="AE2419" s="234"/>
    </row>
    <row r="2420" spans="28:31" x14ac:dyDescent="0.2">
      <c r="AB2420" s="234"/>
      <c r="AD2420" s="234"/>
      <c r="AE2420" s="234"/>
    </row>
    <row r="2421" spans="28:31" x14ac:dyDescent="0.2">
      <c r="AB2421" s="234"/>
      <c r="AD2421" s="234"/>
      <c r="AE2421" s="234"/>
    </row>
    <row r="2422" spans="28:31" x14ac:dyDescent="0.2">
      <c r="AB2422" s="234"/>
      <c r="AD2422" s="234"/>
      <c r="AE2422" s="234"/>
    </row>
    <row r="2423" spans="28:31" x14ac:dyDescent="0.2">
      <c r="AB2423" s="234"/>
      <c r="AD2423" s="234"/>
      <c r="AE2423" s="234"/>
    </row>
    <row r="2424" spans="28:31" x14ac:dyDescent="0.2">
      <c r="AB2424" s="234"/>
      <c r="AD2424" s="234"/>
      <c r="AE2424" s="234"/>
    </row>
    <row r="2425" spans="28:31" x14ac:dyDescent="0.2">
      <c r="AB2425" s="234"/>
      <c r="AD2425" s="234"/>
      <c r="AE2425" s="234"/>
    </row>
    <row r="2426" spans="28:31" x14ac:dyDescent="0.2">
      <c r="AB2426" s="234"/>
      <c r="AD2426" s="234"/>
      <c r="AE2426" s="234"/>
    </row>
    <row r="2427" spans="28:31" x14ac:dyDescent="0.2">
      <c r="AB2427" s="234"/>
      <c r="AD2427" s="234"/>
      <c r="AE2427" s="234"/>
    </row>
    <row r="2428" spans="28:31" x14ac:dyDescent="0.2">
      <c r="AB2428" s="234"/>
      <c r="AD2428" s="234"/>
      <c r="AE2428" s="234"/>
    </row>
    <row r="2429" spans="28:31" x14ac:dyDescent="0.2">
      <c r="AB2429" s="234"/>
      <c r="AD2429" s="234"/>
      <c r="AE2429" s="234"/>
    </row>
    <row r="2430" spans="28:31" x14ac:dyDescent="0.2">
      <c r="AB2430" s="234"/>
      <c r="AD2430" s="234"/>
      <c r="AE2430" s="234"/>
    </row>
    <row r="2431" spans="28:31" x14ac:dyDescent="0.2">
      <c r="AB2431" s="234"/>
      <c r="AD2431" s="234"/>
      <c r="AE2431" s="234"/>
    </row>
    <row r="2432" spans="28:31" x14ac:dyDescent="0.2">
      <c r="AB2432" s="234"/>
      <c r="AD2432" s="234"/>
      <c r="AE2432" s="234"/>
    </row>
    <row r="2433" spans="28:31" x14ac:dyDescent="0.2">
      <c r="AB2433" s="234"/>
      <c r="AD2433" s="234"/>
      <c r="AE2433" s="234"/>
    </row>
    <row r="2434" spans="28:31" x14ac:dyDescent="0.2">
      <c r="AB2434" s="234"/>
      <c r="AD2434" s="234"/>
      <c r="AE2434" s="234"/>
    </row>
    <row r="2435" spans="28:31" x14ac:dyDescent="0.2">
      <c r="AB2435" s="234"/>
      <c r="AD2435" s="234"/>
      <c r="AE2435" s="234"/>
    </row>
    <row r="2436" spans="28:31" x14ac:dyDescent="0.2">
      <c r="AB2436" s="234"/>
      <c r="AD2436" s="234"/>
      <c r="AE2436" s="234"/>
    </row>
    <row r="2437" spans="28:31" x14ac:dyDescent="0.2">
      <c r="AB2437" s="234"/>
      <c r="AD2437" s="234"/>
      <c r="AE2437" s="234"/>
    </row>
    <row r="2438" spans="28:31" x14ac:dyDescent="0.2">
      <c r="AB2438" s="234"/>
      <c r="AD2438" s="234"/>
      <c r="AE2438" s="234"/>
    </row>
    <row r="2439" spans="28:31" x14ac:dyDescent="0.2">
      <c r="AB2439" s="234"/>
      <c r="AD2439" s="234"/>
      <c r="AE2439" s="234"/>
    </row>
    <row r="2440" spans="28:31" x14ac:dyDescent="0.2">
      <c r="AB2440" s="234"/>
      <c r="AD2440" s="234"/>
      <c r="AE2440" s="234"/>
    </row>
    <row r="2441" spans="28:31" x14ac:dyDescent="0.2">
      <c r="AB2441" s="234"/>
      <c r="AD2441" s="234"/>
      <c r="AE2441" s="234"/>
    </row>
    <row r="2442" spans="28:31" x14ac:dyDescent="0.2">
      <c r="AB2442" s="234"/>
      <c r="AD2442" s="234"/>
      <c r="AE2442" s="234"/>
    </row>
    <row r="2443" spans="28:31" x14ac:dyDescent="0.2">
      <c r="AB2443" s="234"/>
      <c r="AD2443" s="234"/>
      <c r="AE2443" s="234"/>
    </row>
    <row r="2444" spans="28:31" x14ac:dyDescent="0.2">
      <c r="AB2444" s="234"/>
      <c r="AD2444" s="234"/>
      <c r="AE2444" s="234"/>
    </row>
    <row r="2445" spans="28:31" x14ac:dyDescent="0.2">
      <c r="AB2445" s="234"/>
      <c r="AD2445" s="234"/>
      <c r="AE2445" s="234"/>
    </row>
    <row r="2446" spans="28:31" x14ac:dyDescent="0.2">
      <c r="AB2446" s="234"/>
      <c r="AD2446" s="234"/>
      <c r="AE2446" s="234"/>
    </row>
    <row r="2447" spans="28:31" x14ac:dyDescent="0.2">
      <c r="AB2447" s="234"/>
      <c r="AD2447" s="234"/>
      <c r="AE2447" s="234"/>
    </row>
    <row r="2448" spans="28:31" x14ac:dyDescent="0.2">
      <c r="AB2448" s="234"/>
      <c r="AD2448" s="234"/>
      <c r="AE2448" s="234"/>
    </row>
    <row r="2449" spans="28:31" x14ac:dyDescent="0.2">
      <c r="AB2449" s="234"/>
      <c r="AD2449" s="234"/>
      <c r="AE2449" s="234"/>
    </row>
    <row r="2450" spans="28:31" x14ac:dyDescent="0.2">
      <c r="AB2450" s="234"/>
      <c r="AD2450" s="234"/>
      <c r="AE2450" s="234"/>
    </row>
    <row r="2451" spans="28:31" x14ac:dyDescent="0.2">
      <c r="AB2451" s="234"/>
      <c r="AD2451" s="234"/>
      <c r="AE2451" s="234"/>
    </row>
    <row r="2452" spans="28:31" x14ac:dyDescent="0.2">
      <c r="AB2452" s="234"/>
      <c r="AD2452" s="234"/>
      <c r="AE2452" s="234"/>
    </row>
    <row r="2453" spans="28:31" x14ac:dyDescent="0.2">
      <c r="AB2453" s="234"/>
      <c r="AD2453" s="234"/>
      <c r="AE2453" s="234"/>
    </row>
    <row r="2454" spans="28:31" x14ac:dyDescent="0.2">
      <c r="AB2454" s="234"/>
      <c r="AD2454" s="234"/>
      <c r="AE2454" s="234"/>
    </row>
    <row r="2455" spans="28:31" x14ac:dyDescent="0.2">
      <c r="AB2455" s="234"/>
      <c r="AD2455" s="234"/>
      <c r="AE2455" s="234"/>
    </row>
    <row r="2456" spans="28:31" x14ac:dyDescent="0.2">
      <c r="AB2456" s="234"/>
      <c r="AD2456" s="234"/>
      <c r="AE2456" s="234"/>
    </row>
    <row r="2457" spans="28:31" x14ac:dyDescent="0.2">
      <c r="AB2457" s="234"/>
      <c r="AD2457" s="234"/>
      <c r="AE2457" s="234"/>
    </row>
    <row r="2458" spans="28:31" x14ac:dyDescent="0.2">
      <c r="AB2458" s="234"/>
      <c r="AD2458" s="234"/>
      <c r="AE2458" s="234"/>
    </row>
    <row r="2459" spans="28:31" x14ac:dyDescent="0.2">
      <c r="AB2459" s="234"/>
      <c r="AD2459" s="234"/>
      <c r="AE2459" s="234"/>
    </row>
    <row r="2460" spans="28:31" x14ac:dyDescent="0.2">
      <c r="AB2460" s="234"/>
      <c r="AD2460" s="234"/>
      <c r="AE2460" s="234"/>
    </row>
    <row r="2461" spans="28:31" x14ac:dyDescent="0.2">
      <c r="AB2461" s="234"/>
      <c r="AD2461" s="234"/>
      <c r="AE2461" s="234"/>
    </row>
    <row r="2462" spans="28:31" x14ac:dyDescent="0.2">
      <c r="AB2462" s="234"/>
      <c r="AD2462" s="234"/>
      <c r="AE2462" s="234"/>
    </row>
    <row r="2463" spans="28:31" x14ac:dyDescent="0.2">
      <c r="AB2463" s="234"/>
      <c r="AD2463" s="234"/>
      <c r="AE2463" s="234"/>
    </row>
    <row r="2464" spans="28:31" x14ac:dyDescent="0.2">
      <c r="AB2464" s="234"/>
      <c r="AD2464" s="234"/>
      <c r="AE2464" s="234"/>
    </row>
    <row r="2465" spans="28:31" x14ac:dyDescent="0.2">
      <c r="AB2465" s="234"/>
      <c r="AD2465" s="234"/>
      <c r="AE2465" s="234"/>
    </row>
    <row r="2466" spans="28:31" x14ac:dyDescent="0.2">
      <c r="AB2466" s="234"/>
      <c r="AD2466" s="234"/>
      <c r="AE2466" s="234"/>
    </row>
    <row r="2467" spans="28:31" x14ac:dyDescent="0.2">
      <c r="AB2467" s="234"/>
      <c r="AD2467" s="234"/>
      <c r="AE2467" s="234"/>
    </row>
    <row r="2468" spans="28:31" x14ac:dyDescent="0.2">
      <c r="AB2468" s="234"/>
      <c r="AD2468" s="234"/>
      <c r="AE2468" s="234"/>
    </row>
    <row r="2469" spans="28:31" x14ac:dyDescent="0.2">
      <c r="AB2469" s="234"/>
      <c r="AD2469" s="234"/>
      <c r="AE2469" s="234"/>
    </row>
    <row r="2470" spans="28:31" x14ac:dyDescent="0.2">
      <c r="AB2470" s="234"/>
      <c r="AD2470" s="234"/>
      <c r="AE2470" s="234"/>
    </row>
    <row r="2471" spans="28:31" x14ac:dyDescent="0.2">
      <c r="AB2471" s="234"/>
      <c r="AD2471" s="234"/>
      <c r="AE2471" s="234"/>
    </row>
    <row r="2472" spans="28:31" x14ac:dyDescent="0.2">
      <c r="AB2472" s="234"/>
      <c r="AD2472" s="234"/>
      <c r="AE2472" s="234"/>
    </row>
    <row r="2473" spans="28:31" x14ac:dyDescent="0.2">
      <c r="AB2473" s="234"/>
      <c r="AD2473" s="234"/>
      <c r="AE2473" s="234"/>
    </row>
    <row r="2474" spans="28:31" x14ac:dyDescent="0.2">
      <c r="AB2474" s="234"/>
      <c r="AD2474" s="234"/>
      <c r="AE2474" s="234"/>
    </row>
    <row r="2475" spans="28:31" x14ac:dyDescent="0.2">
      <c r="AB2475" s="234"/>
      <c r="AD2475" s="234"/>
      <c r="AE2475" s="234"/>
    </row>
    <row r="2476" spans="28:31" x14ac:dyDescent="0.2">
      <c r="AB2476" s="234"/>
      <c r="AD2476" s="234"/>
      <c r="AE2476" s="234"/>
    </row>
    <row r="2477" spans="28:31" x14ac:dyDescent="0.2">
      <c r="AB2477" s="234"/>
      <c r="AD2477" s="234"/>
      <c r="AE2477" s="234"/>
    </row>
    <row r="2478" spans="28:31" x14ac:dyDescent="0.2">
      <c r="AB2478" s="234"/>
      <c r="AD2478" s="234"/>
      <c r="AE2478" s="234"/>
    </row>
    <row r="2479" spans="28:31" x14ac:dyDescent="0.2">
      <c r="AB2479" s="234"/>
      <c r="AD2479" s="234"/>
      <c r="AE2479" s="234"/>
    </row>
    <row r="2480" spans="28:31" x14ac:dyDescent="0.2">
      <c r="AB2480" s="234"/>
      <c r="AD2480" s="234"/>
      <c r="AE2480" s="234"/>
    </row>
    <row r="2481" spans="28:31" x14ac:dyDescent="0.2">
      <c r="AB2481" s="234"/>
      <c r="AD2481" s="234"/>
      <c r="AE2481" s="234"/>
    </row>
    <row r="2482" spans="28:31" x14ac:dyDescent="0.2">
      <c r="AB2482" s="234"/>
      <c r="AD2482" s="234"/>
      <c r="AE2482" s="234"/>
    </row>
    <row r="2483" spans="28:31" x14ac:dyDescent="0.2">
      <c r="AB2483" s="234"/>
      <c r="AD2483" s="234"/>
      <c r="AE2483" s="234"/>
    </row>
    <row r="2484" spans="28:31" x14ac:dyDescent="0.2">
      <c r="AB2484" s="234"/>
      <c r="AD2484" s="234"/>
      <c r="AE2484" s="234"/>
    </row>
    <row r="2485" spans="28:31" x14ac:dyDescent="0.2">
      <c r="AB2485" s="234"/>
      <c r="AD2485" s="234"/>
      <c r="AE2485" s="234"/>
    </row>
    <row r="2486" spans="28:31" x14ac:dyDescent="0.2">
      <c r="AB2486" s="234"/>
      <c r="AD2486" s="234"/>
      <c r="AE2486" s="234"/>
    </row>
    <row r="2487" spans="28:31" x14ac:dyDescent="0.2">
      <c r="AB2487" s="234"/>
      <c r="AD2487" s="234"/>
      <c r="AE2487" s="234"/>
    </row>
    <row r="2488" spans="28:31" x14ac:dyDescent="0.2">
      <c r="AB2488" s="234"/>
      <c r="AD2488" s="234"/>
      <c r="AE2488" s="234"/>
    </row>
    <row r="2489" spans="28:31" x14ac:dyDescent="0.2">
      <c r="AB2489" s="234"/>
      <c r="AD2489" s="234"/>
      <c r="AE2489" s="234"/>
    </row>
    <row r="2490" spans="28:31" x14ac:dyDescent="0.2">
      <c r="AB2490" s="234"/>
      <c r="AD2490" s="234"/>
      <c r="AE2490" s="234"/>
    </row>
    <row r="2491" spans="28:31" x14ac:dyDescent="0.2">
      <c r="AB2491" s="234"/>
      <c r="AD2491" s="234"/>
      <c r="AE2491" s="234"/>
    </row>
    <row r="2492" spans="28:31" x14ac:dyDescent="0.2">
      <c r="AB2492" s="234"/>
      <c r="AD2492" s="234"/>
      <c r="AE2492" s="234"/>
    </row>
    <row r="2493" spans="28:31" x14ac:dyDescent="0.2">
      <c r="AB2493" s="234"/>
      <c r="AD2493" s="234"/>
      <c r="AE2493" s="234"/>
    </row>
    <row r="2494" spans="28:31" x14ac:dyDescent="0.2">
      <c r="AB2494" s="234"/>
      <c r="AD2494" s="234"/>
      <c r="AE2494" s="234"/>
    </row>
    <row r="2495" spans="28:31" x14ac:dyDescent="0.2">
      <c r="AB2495" s="234"/>
      <c r="AD2495" s="234"/>
      <c r="AE2495" s="234"/>
    </row>
    <row r="2496" spans="28:31" x14ac:dyDescent="0.2">
      <c r="AB2496" s="234"/>
      <c r="AD2496" s="234"/>
      <c r="AE2496" s="234"/>
    </row>
    <row r="2497" spans="28:31" x14ac:dyDescent="0.2">
      <c r="AB2497" s="234"/>
      <c r="AD2497" s="234"/>
      <c r="AE2497" s="234"/>
    </row>
    <row r="2498" spans="28:31" x14ac:dyDescent="0.2">
      <c r="AB2498" s="234"/>
      <c r="AD2498" s="234"/>
      <c r="AE2498" s="234"/>
    </row>
    <row r="2499" spans="28:31" x14ac:dyDescent="0.2">
      <c r="AB2499" s="234"/>
      <c r="AD2499" s="234"/>
      <c r="AE2499" s="234"/>
    </row>
    <row r="2500" spans="28:31" x14ac:dyDescent="0.2">
      <c r="AB2500" s="234"/>
      <c r="AD2500" s="234"/>
      <c r="AE2500" s="234"/>
    </row>
    <row r="2501" spans="28:31" x14ac:dyDescent="0.2">
      <c r="AB2501" s="234"/>
      <c r="AD2501" s="234"/>
      <c r="AE2501" s="234"/>
    </row>
    <row r="2502" spans="28:31" x14ac:dyDescent="0.2">
      <c r="AB2502" s="234"/>
      <c r="AD2502" s="234"/>
      <c r="AE2502" s="234"/>
    </row>
    <row r="2503" spans="28:31" x14ac:dyDescent="0.2">
      <c r="AB2503" s="234"/>
      <c r="AD2503" s="234"/>
      <c r="AE2503" s="234"/>
    </row>
    <row r="2504" spans="28:31" x14ac:dyDescent="0.2">
      <c r="AB2504" s="234"/>
      <c r="AD2504" s="234"/>
      <c r="AE2504" s="234"/>
    </row>
    <row r="2505" spans="28:31" x14ac:dyDescent="0.2">
      <c r="AB2505" s="234"/>
      <c r="AD2505" s="234"/>
      <c r="AE2505" s="234"/>
    </row>
    <row r="2506" spans="28:31" x14ac:dyDescent="0.2">
      <c r="AB2506" s="234"/>
      <c r="AD2506" s="234"/>
      <c r="AE2506" s="234"/>
    </row>
    <row r="2507" spans="28:31" x14ac:dyDescent="0.2">
      <c r="AB2507" s="234"/>
      <c r="AD2507" s="234"/>
      <c r="AE2507" s="234"/>
    </row>
    <row r="2508" spans="28:31" x14ac:dyDescent="0.2">
      <c r="AB2508" s="234"/>
      <c r="AD2508" s="234"/>
      <c r="AE2508" s="234"/>
    </row>
    <row r="2509" spans="28:31" x14ac:dyDescent="0.2">
      <c r="AB2509" s="234"/>
      <c r="AD2509" s="234"/>
      <c r="AE2509" s="234"/>
    </row>
    <row r="2510" spans="28:31" x14ac:dyDescent="0.2">
      <c r="AB2510" s="234"/>
      <c r="AD2510" s="234"/>
      <c r="AE2510" s="234"/>
    </row>
    <row r="2511" spans="28:31" x14ac:dyDescent="0.2">
      <c r="AB2511" s="234"/>
      <c r="AD2511" s="234"/>
      <c r="AE2511" s="234"/>
    </row>
    <row r="2512" spans="28:31" x14ac:dyDescent="0.2">
      <c r="AB2512" s="234"/>
      <c r="AD2512" s="234"/>
      <c r="AE2512" s="234"/>
    </row>
    <row r="2513" spans="28:31" x14ac:dyDescent="0.2">
      <c r="AB2513" s="234"/>
      <c r="AD2513" s="234"/>
      <c r="AE2513" s="234"/>
    </row>
    <row r="2514" spans="28:31" x14ac:dyDescent="0.2">
      <c r="AB2514" s="234"/>
      <c r="AD2514" s="234"/>
      <c r="AE2514" s="234"/>
    </row>
    <row r="2515" spans="28:31" x14ac:dyDescent="0.2">
      <c r="AB2515" s="234"/>
      <c r="AD2515" s="234"/>
      <c r="AE2515" s="234"/>
    </row>
    <row r="2516" spans="28:31" x14ac:dyDescent="0.2">
      <c r="AB2516" s="234"/>
      <c r="AD2516" s="234"/>
      <c r="AE2516" s="234"/>
    </row>
    <row r="2517" spans="28:31" x14ac:dyDescent="0.2">
      <c r="AB2517" s="234"/>
      <c r="AD2517" s="234"/>
      <c r="AE2517" s="234"/>
    </row>
    <row r="2518" spans="28:31" x14ac:dyDescent="0.2">
      <c r="AB2518" s="234"/>
      <c r="AD2518" s="234"/>
      <c r="AE2518" s="234"/>
    </row>
    <row r="2519" spans="28:31" x14ac:dyDescent="0.2">
      <c r="AB2519" s="234"/>
      <c r="AD2519" s="234"/>
      <c r="AE2519" s="234"/>
    </row>
    <row r="2520" spans="28:31" x14ac:dyDescent="0.2">
      <c r="AB2520" s="234"/>
      <c r="AD2520" s="234"/>
      <c r="AE2520" s="234"/>
    </row>
    <row r="2521" spans="28:31" x14ac:dyDescent="0.2">
      <c r="AB2521" s="234"/>
      <c r="AD2521" s="234"/>
      <c r="AE2521" s="234"/>
    </row>
    <row r="2522" spans="28:31" x14ac:dyDescent="0.2">
      <c r="AB2522" s="234"/>
      <c r="AD2522" s="234"/>
      <c r="AE2522" s="234"/>
    </row>
    <row r="2523" spans="28:31" x14ac:dyDescent="0.2">
      <c r="AB2523" s="234"/>
      <c r="AD2523" s="234"/>
      <c r="AE2523" s="234"/>
    </row>
    <row r="2524" spans="28:31" x14ac:dyDescent="0.2">
      <c r="AB2524" s="234"/>
      <c r="AD2524" s="234"/>
      <c r="AE2524" s="234"/>
    </row>
    <row r="2525" spans="28:31" x14ac:dyDescent="0.2">
      <c r="AB2525" s="234"/>
      <c r="AD2525" s="234"/>
      <c r="AE2525" s="234"/>
    </row>
    <row r="2526" spans="28:31" x14ac:dyDescent="0.2">
      <c r="AB2526" s="234"/>
      <c r="AD2526" s="234"/>
      <c r="AE2526" s="234"/>
    </row>
    <row r="2527" spans="28:31" x14ac:dyDescent="0.2">
      <c r="AB2527" s="234"/>
      <c r="AD2527" s="234"/>
      <c r="AE2527" s="234"/>
    </row>
    <row r="2528" spans="28:31" x14ac:dyDescent="0.2">
      <c r="AB2528" s="234"/>
      <c r="AD2528" s="234"/>
      <c r="AE2528" s="234"/>
    </row>
    <row r="2529" spans="28:31" x14ac:dyDescent="0.2">
      <c r="AB2529" s="234"/>
      <c r="AD2529" s="234"/>
      <c r="AE2529" s="234"/>
    </row>
    <row r="2530" spans="28:31" x14ac:dyDescent="0.2">
      <c r="AB2530" s="234"/>
      <c r="AD2530" s="234"/>
      <c r="AE2530" s="234"/>
    </row>
    <row r="2531" spans="28:31" x14ac:dyDescent="0.2">
      <c r="AB2531" s="234"/>
      <c r="AD2531" s="234"/>
      <c r="AE2531" s="234"/>
    </row>
    <row r="2532" spans="28:31" x14ac:dyDescent="0.2">
      <c r="AB2532" s="234"/>
      <c r="AD2532" s="234"/>
      <c r="AE2532" s="234"/>
    </row>
    <row r="2533" spans="28:31" x14ac:dyDescent="0.2">
      <c r="AB2533" s="234"/>
      <c r="AD2533" s="234"/>
      <c r="AE2533" s="234"/>
    </row>
    <row r="2534" spans="28:31" x14ac:dyDescent="0.2">
      <c r="AB2534" s="234"/>
      <c r="AD2534" s="234"/>
      <c r="AE2534" s="234"/>
    </row>
    <row r="2535" spans="28:31" x14ac:dyDescent="0.2">
      <c r="AB2535" s="234"/>
      <c r="AD2535" s="234"/>
      <c r="AE2535" s="234"/>
    </row>
    <row r="2536" spans="28:31" x14ac:dyDescent="0.2">
      <c r="AB2536" s="234"/>
      <c r="AD2536" s="234"/>
      <c r="AE2536" s="234"/>
    </row>
    <row r="2537" spans="28:31" x14ac:dyDescent="0.2">
      <c r="AB2537" s="234"/>
      <c r="AD2537" s="234"/>
      <c r="AE2537" s="234"/>
    </row>
    <row r="2538" spans="28:31" x14ac:dyDescent="0.2">
      <c r="AB2538" s="234"/>
      <c r="AD2538" s="234"/>
      <c r="AE2538" s="234"/>
    </row>
    <row r="2539" spans="28:31" x14ac:dyDescent="0.2">
      <c r="AB2539" s="234"/>
      <c r="AD2539" s="234"/>
      <c r="AE2539" s="234"/>
    </row>
    <row r="2540" spans="28:31" x14ac:dyDescent="0.2">
      <c r="AB2540" s="234"/>
      <c r="AD2540" s="234"/>
      <c r="AE2540" s="234"/>
    </row>
    <row r="2541" spans="28:31" x14ac:dyDescent="0.2">
      <c r="AB2541" s="234"/>
      <c r="AD2541" s="234"/>
      <c r="AE2541" s="234"/>
    </row>
    <row r="2542" spans="28:31" x14ac:dyDescent="0.2">
      <c r="AB2542" s="234"/>
      <c r="AD2542" s="234"/>
      <c r="AE2542" s="234"/>
    </row>
    <row r="2543" spans="28:31" x14ac:dyDescent="0.2">
      <c r="AB2543" s="234"/>
      <c r="AD2543" s="234"/>
      <c r="AE2543" s="234"/>
    </row>
    <row r="2544" spans="28:31" x14ac:dyDescent="0.2">
      <c r="AB2544" s="234"/>
      <c r="AD2544" s="234"/>
      <c r="AE2544" s="234"/>
    </row>
    <row r="2545" spans="28:31" x14ac:dyDescent="0.2">
      <c r="AB2545" s="234"/>
      <c r="AD2545" s="234"/>
      <c r="AE2545" s="234"/>
    </row>
    <row r="2546" spans="28:31" x14ac:dyDescent="0.2">
      <c r="AB2546" s="234"/>
      <c r="AD2546" s="234"/>
      <c r="AE2546" s="234"/>
    </row>
    <row r="2547" spans="28:31" x14ac:dyDescent="0.2">
      <c r="AB2547" s="234"/>
      <c r="AD2547" s="234"/>
      <c r="AE2547" s="234"/>
    </row>
    <row r="2548" spans="28:31" x14ac:dyDescent="0.2">
      <c r="AB2548" s="234"/>
      <c r="AD2548" s="234"/>
      <c r="AE2548" s="234"/>
    </row>
    <row r="2549" spans="28:31" x14ac:dyDescent="0.2">
      <c r="AB2549" s="234"/>
      <c r="AD2549" s="234"/>
      <c r="AE2549" s="234"/>
    </row>
    <row r="2550" spans="28:31" x14ac:dyDescent="0.2">
      <c r="AB2550" s="234"/>
      <c r="AD2550" s="234"/>
      <c r="AE2550" s="234"/>
    </row>
    <row r="2551" spans="28:31" x14ac:dyDescent="0.2">
      <c r="AB2551" s="234"/>
      <c r="AD2551" s="234"/>
      <c r="AE2551" s="234"/>
    </row>
    <row r="2552" spans="28:31" x14ac:dyDescent="0.2">
      <c r="AB2552" s="234"/>
      <c r="AD2552" s="234"/>
      <c r="AE2552" s="234"/>
    </row>
    <row r="2553" spans="28:31" x14ac:dyDescent="0.2">
      <c r="AB2553" s="234"/>
      <c r="AD2553" s="234"/>
      <c r="AE2553" s="234"/>
    </row>
    <row r="2554" spans="28:31" x14ac:dyDescent="0.2">
      <c r="AB2554" s="234"/>
      <c r="AD2554" s="234"/>
      <c r="AE2554" s="234"/>
    </row>
    <row r="2555" spans="28:31" x14ac:dyDescent="0.2">
      <c r="AB2555" s="234"/>
      <c r="AD2555" s="234"/>
      <c r="AE2555" s="234"/>
    </row>
    <row r="2556" spans="28:31" x14ac:dyDescent="0.2">
      <c r="AB2556" s="234"/>
      <c r="AD2556" s="234"/>
      <c r="AE2556" s="234"/>
    </row>
    <row r="2557" spans="28:31" x14ac:dyDescent="0.2">
      <c r="AB2557" s="234"/>
      <c r="AD2557" s="234"/>
      <c r="AE2557" s="234"/>
    </row>
    <row r="2558" spans="28:31" x14ac:dyDescent="0.2">
      <c r="AB2558" s="234"/>
      <c r="AD2558" s="234"/>
      <c r="AE2558" s="234"/>
    </row>
    <row r="2559" spans="28:31" x14ac:dyDescent="0.2">
      <c r="AB2559" s="234"/>
      <c r="AD2559" s="234"/>
      <c r="AE2559" s="234"/>
    </row>
    <row r="2560" spans="28:31" x14ac:dyDescent="0.2">
      <c r="AB2560" s="234"/>
      <c r="AD2560" s="234"/>
      <c r="AE2560" s="234"/>
    </row>
    <row r="2561" spans="28:31" x14ac:dyDescent="0.2">
      <c r="AB2561" s="234"/>
      <c r="AD2561" s="234"/>
      <c r="AE2561" s="234"/>
    </row>
    <row r="2562" spans="28:31" x14ac:dyDescent="0.2">
      <c r="AB2562" s="234"/>
      <c r="AD2562" s="234"/>
      <c r="AE2562" s="234"/>
    </row>
    <row r="2563" spans="28:31" x14ac:dyDescent="0.2">
      <c r="AB2563" s="234"/>
      <c r="AD2563" s="234"/>
      <c r="AE2563" s="234"/>
    </row>
    <row r="2564" spans="28:31" x14ac:dyDescent="0.2">
      <c r="AB2564" s="234"/>
      <c r="AD2564" s="234"/>
      <c r="AE2564" s="234"/>
    </row>
    <row r="2565" spans="28:31" x14ac:dyDescent="0.2">
      <c r="AB2565" s="234"/>
      <c r="AD2565" s="234"/>
      <c r="AE2565" s="234"/>
    </row>
    <row r="2566" spans="28:31" x14ac:dyDescent="0.2">
      <c r="AB2566" s="234"/>
      <c r="AD2566" s="234"/>
      <c r="AE2566" s="234"/>
    </row>
    <row r="2567" spans="28:31" x14ac:dyDescent="0.2">
      <c r="AB2567" s="234"/>
      <c r="AD2567" s="234"/>
      <c r="AE2567" s="234"/>
    </row>
    <row r="2568" spans="28:31" x14ac:dyDescent="0.2">
      <c r="AB2568" s="234"/>
      <c r="AD2568" s="234"/>
      <c r="AE2568" s="234"/>
    </row>
    <row r="2569" spans="28:31" x14ac:dyDescent="0.2">
      <c r="AB2569" s="234"/>
      <c r="AD2569" s="234"/>
      <c r="AE2569" s="234"/>
    </row>
    <row r="2570" spans="28:31" x14ac:dyDescent="0.2">
      <c r="AB2570" s="234"/>
      <c r="AD2570" s="234"/>
      <c r="AE2570" s="234"/>
    </row>
    <row r="2571" spans="28:31" x14ac:dyDescent="0.2">
      <c r="AB2571" s="234"/>
      <c r="AD2571" s="234"/>
      <c r="AE2571" s="234"/>
    </row>
    <row r="2572" spans="28:31" x14ac:dyDescent="0.2">
      <c r="AB2572" s="234"/>
      <c r="AD2572" s="234"/>
      <c r="AE2572" s="234"/>
    </row>
    <row r="2573" spans="28:31" x14ac:dyDescent="0.2">
      <c r="AB2573" s="234"/>
      <c r="AD2573" s="234"/>
      <c r="AE2573" s="234"/>
    </row>
    <row r="2574" spans="28:31" x14ac:dyDescent="0.2">
      <c r="AB2574" s="234"/>
      <c r="AD2574" s="234"/>
      <c r="AE2574" s="234"/>
    </row>
    <row r="2575" spans="28:31" x14ac:dyDescent="0.2">
      <c r="AB2575" s="234"/>
      <c r="AD2575" s="234"/>
      <c r="AE2575" s="234"/>
    </row>
    <row r="2576" spans="28:31" x14ac:dyDescent="0.2">
      <c r="AB2576" s="234"/>
      <c r="AD2576" s="234"/>
      <c r="AE2576" s="234"/>
    </row>
    <row r="2577" spans="28:31" x14ac:dyDescent="0.2">
      <c r="AB2577" s="234"/>
      <c r="AD2577" s="234"/>
      <c r="AE2577" s="234"/>
    </row>
    <row r="2578" spans="28:31" x14ac:dyDescent="0.2">
      <c r="AB2578" s="234"/>
      <c r="AD2578" s="234"/>
      <c r="AE2578" s="234"/>
    </row>
    <row r="2579" spans="28:31" x14ac:dyDescent="0.2">
      <c r="AB2579" s="234"/>
      <c r="AD2579" s="234"/>
      <c r="AE2579" s="234"/>
    </row>
    <row r="2580" spans="28:31" x14ac:dyDescent="0.2">
      <c r="AB2580" s="234"/>
      <c r="AD2580" s="234"/>
      <c r="AE2580" s="234"/>
    </row>
    <row r="2581" spans="28:31" x14ac:dyDescent="0.2">
      <c r="AB2581" s="234"/>
      <c r="AD2581" s="234"/>
      <c r="AE2581" s="234"/>
    </row>
    <row r="2582" spans="28:31" x14ac:dyDescent="0.2">
      <c r="AB2582" s="234"/>
      <c r="AD2582" s="234"/>
      <c r="AE2582" s="234"/>
    </row>
    <row r="2583" spans="28:31" x14ac:dyDescent="0.2">
      <c r="AB2583" s="234"/>
      <c r="AD2583" s="234"/>
      <c r="AE2583" s="234"/>
    </row>
    <row r="2584" spans="28:31" x14ac:dyDescent="0.2">
      <c r="AB2584" s="234"/>
      <c r="AD2584" s="234"/>
      <c r="AE2584" s="234"/>
    </row>
    <row r="2585" spans="28:31" x14ac:dyDescent="0.2">
      <c r="AB2585" s="234"/>
      <c r="AD2585" s="234"/>
      <c r="AE2585" s="234"/>
    </row>
    <row r="2586" spans="28:31" x14ac:dyDescent="0.2">
      <c r="AB2586" s="234"/>
      <c r="AD2586" s="234"/>
      <c r="AE2586" s="234"/>
    </row>
    <row r="2587" spans="28:31" x14ac:dyDescent="0.2">
      <c r="AB2587" s="234"/>
      <c r="AD2587" s="234"/>
      <c r="AE2587" s="234"/>
    </row>
    <row r="2588" spans="28:31" x14ac:dyDescent="0.2">
      <c r="AB2588" s="234"/>
      <c r="AD2588" s="234"/>
      <c r="AE2588" s="234"/>
    </row>
    <row r="2589" spans="28:31" x14ac:dyDescent="0.2">
      <c r="AB2589" s="234"/>
      <c r="AD2589" s="234"/>
      <c r="AE2589" s="234"/>
    </row>
    <row r="2590" spans="28:31" x14ac:dyDescent="0.2">
      <c r="AB2590" s="234"/>
      <c r="AD2590" s="234"/>
      <c r="AE2590" s="234"/>
    </row>
    <row r="2591" spans="28:31" x14ac:dyDescent="0.2">
      <c r="AB2591" s="234"/>
      <c r="AD2591" s="234"/>
      <c r="AE2591" s="234"/>
    </row>
    <row r="2592" spans="28:31" x14ac:dyDescent="0.2">
      <c r="AB2592" s="234"/>
      <c r="AD2592" s="234"/>
      <c r="AE2592" s="234"/>
    </row>
    <row r="2593" spans="28:31" x14ac:dyDescent="0.2">
      <c r="AB2593" s="234"/>
      <c r="AD2593" s="234"/>
      <c r="AE2593" s="234"/>
    </row>
    <row r="2594" spans="28:31" x14ac:dyDescent="0.2">
      <c r="AB2594" s="234"/>
      <c r="AD2594" s="234"/>
      <c r="AE2594" s="234"/>
    </row>
    <row r="2595" spans="28:31" x14ac:dyDescent="0.2">
      <c r="AB2595" s="234"/>
      <c r="AD2595" s="234"/>
      <c r="AE2595" s="234"/>
    </row>
    <row r="2596" spans="28:31" x14ac:dyDescent="0.2">
      <c r="AB2596" s="234"/>
      <c r="AD2596" s="234"/>
      <c r="AE2596" s="234"/>
    </row>
    <row r="2597" spans="28:31" x14ac:dyDescent="0.2">
      <c r="AB2597" s="234"/>
      <c r="AD2597" s="234"/>
      <c r="AE2597" s="234"/>
    </row>
    <row r="2598" spans="28:31" x14ac:dyDescent="0.2">
      <c r="AB2598" s="234"/>
      <c r="AD2598" s="234"/>
      <c r="AE2598" s="234"/>
    </row>
    <row r="2599" spans="28:31" x14ac:dyDescent="0.2">
      <c r="AB2599" s="234"/>
      <c r="AD2599" s="234"/>
      <c r="AE2599" s="234"/>
    </row>
    <row r="2600" spans="28:31" x14ac:dyDescent="0.2">
      <c r="AB2600" s="234"/>
      <c r="AD2600" s="234"/>
      <c r="AE2600" s="234"/>
    </row>
    <row r="2601" spans="28:31" x14ac:dyDescent="0.2">
      <c r="AB2601" s="234"/>
      <c r="AD2601" s="234"/>
      <c r="AE2601" s="234"/>
    </row>
    <row r="2602" spans="28:31" x14ac:dyDescent="0.2">
      <c r="AB2602" s="234"/>
      <c r="AD2602" s="234"/>
      <c r="AE2602" s="234"/>
    </row>
    <row r="2603" spans="28:31" x14ac:dyDescent="0.2">
      <c r="AB2603" s="234"/>
      <c r="AD2603" s="234"/>
      <c r="AE2603" s="234"/>
    </row>
    <row r="2604" spans="28:31" x14ac:dyDescent="0.2">
      <c r="AB2604" s="234"/>
      <c r="AD2604" s="234"/>
      <c r="AE2604" s="234"/>
    </row>
    <row r="2605" spans="28:31" x14ac:dyDescent="0.2">
      <c r="AB2605" s="234"/>
      <c r="AD2605" s="234"/>
      <c r="AE2605" s="234"/>
    </row>
    <row r="2606" spans="28:31" x14ac:dyDescent="0.2">
      <c r="AB2606" s="234"/>
      <c r="AD2606" s="234"/>
      <c r="AE2606" s="234"/>
    </row>
    <row r="2607" spans="28:31" x14ac:dyDescent="0.2">
      <c r="AB2607" s="234"/>
      <c r="AD2607" s="234"/>
      <c r="AE2607" s="234"/>
    </row>
    <row r="2608" spans="28:31" x14ac:dyDescent="0.2">
      <c r="AB2608" s="234"/>
      <c r="AD2608" s="234"/>
      <c r="AE2608" s="234"/>
    </row>
    <row r="2609" spans="28:31" x14ac:dyDescent="0.2">
      <c r="AB2609" s="234"/>
      <c r="AD2609" s="234"/>
      <c r="AE2609" s="234"/>
    </row>
    <row r="2610" spans="28:31" x14ac:dyDescent="0.2">
      <c r="AB2610" s="234"/>
      <c r="AD2610" s="234"/>
      <c r="AE2610" s="234"/>
    </row>
    <row r="2611" spans="28:31" x14ac:dyDescent="0.2">
      <c r="AB2611" s="234"/>
      <c r="AD2611" s="234"/>
      <c r="AE2611" s="234"/>
    </row>
    <row r="2612" spans="28:31" x14ac:dyDescent="0.2">
      <c r="AB2612" s="234"/>
      <c r="AD2612" s="234"/>
      <c r="AE2612" s="234"/>
    </row>
    <row r="2613" spans="28:31" x14ac:dyDescent="0.2">
      <c r="AB2613" s="234"/>
      <c r="AD2613" s="234"/>
      <c r="AE2613" s="234"/>
    </row>
    <row r="2614" spans="28:31" x14ac:dyDescent="0.2">
      <c r="AB2614" s="234"/>
      <c r="AD2614" s="234"/>
      <c r="AE2614" s="234"/>
    </row>
    <row r="2615" spans="28:31" x14ac:dyDescent="0.2">
      <c r="AB2615" s="234"/>
      <c r="AD2615" s="234"/>
      <c r="AE2615" s="234"/>
    </row>
    <row r="2616" spans="28:31" x14ac:dyDescent="0.2">
      <c r="AB2616" s="234"/>
      <c r="AD2616" s="234"/>
      <c r="AE2616" s="234"/>
    </row>
    <row r="2617" spans="28:31" x14ac:dyDescent="0.2">
      <c r="AB2617" s="234"/>
      <c r="AD2617" s="234"/>
      <c r="AE2617" s="234"/>
    </row>
    <row r="2618" spans="28:31" x14ac:dyDescent="0.2">
      <c r="AB2618" s="234"/>
      <c r="AD2618" s="234"/>
      <c r="AE2618" s="234"/>
    </row>
    <row r="2619" spans="28:31" x14ac:dyDescent="0.2">
      <c r="AB2619" s="234"/>
      <c r="AD2619" s="234"/>
      <c r="AE2619" s="234"/>
    </row>
    <row r="2620" spans="28:31" x14ac:dyDescent="0.2">
      <c r="AB2620" s="234"/>
      <c r="AD2620" s="234"/>
      <c r="AE2620" s="234"/>
    </row>
    <row r="2621" spans="28:31" x14ac:dyDescent="0.2">
      <c r="AB2621" s="234"/>
      <c r="AD2621" s="234"/>
      <c r="AE2621" s="234"/>
    </row>
    <row r="2622" spans="28:31" x14ac:dyDescent="0.2">
      <c r="AB2622" s="234"/>
      <c r="AD2622" s="234"/>
      <c r="AE2622" s="234"/>
    </row>
    <row r="2623" spans="28:31" x14ac:dyDescent="0.2">
      <c r="AB2623" s="234"/>
      <c r="AD2623" s="234"/>
      <c r="AE2623" s="234"/>
    </row>
    <row r="2624" spans="28:31" x14ac:dyDescent="0.2">
      <c r="AB2624" s="234"/>
      <c r="AD2624" s="234"/>
      <c r="AE2624" s="234"/>
    </row>
    <row r="2625" spans="28:31" x14ac:dyDescent="0.2">
      <c r="AB2625" s="234"/>
      <c r="AD2625" s="234"/>
      <c r="AE2625" s="234"/>
    </row>
    <row r="2626" spans="28:31" x14ac:dyDescent="0.2">
      <c r="AB2626" s="234"/>
      <c r="AD2626" s="234"/>
      <c r="AE2626" s="234"/>
    </row>
    <row r="2627" spans="28:31" x14ac:dyDescent="0.2">
      <c r="AB2627" s="234"/>
      <c r="AD2627" s="234"/>
      <c r="AE2627" s="234"/>
    </row>
    <row r="2628" spans="28:31" x14ac:dyDescent="0.2">
      <c r="AB2628" s="234"/>
      <c r="AD2628" s="234"/>
      <c r="AE2628" s="234"/>
    </row>
    <row r="2629" spans="28:31" x14ac:dyDescent="0.2">
      <c r="AB2629" s="234"/>
      <c r="AD2629" s="234"/>
      <c r="AE2629" s="234"/>
    </row>
    <row r="2630" spans="28:31" x14ac:dyDescent="0.2">
      <c r="AB2630" s="234"/>
      <c r="AD2630" s="234"/>
      <c r="AE2630" s="234"/>
    </row>
    <row r="2631" spans="28:31" x14ac:dyDescent="0.2">
      <c r="AB2631" s="234"/>
      <c r="AD2631" s="234"/>
      <c r="AE2631" s="234"/>
    </row>
    <row r="2632" spans="28:31" x14ac:dyDescent="0.2">
      <c r="AB2632" s="234"/>
      <c r="AD2632" s="234"/>
      <c r="AE2632" s="234"/>
    </row>
    <row r="2633" spans="28:31" x14ac:dyDescent="0.2">
      <c r="AB2633" s="234"/>
      <c r="AD2633" s="234"/>
      <c r="AE2633" s="234"/>
    </row>
    <row r="2634" spans="28:31" x14ac:dyDescent="0.2">
      <c r="AB2634" s="234"/>
      <c r="AD2634" s="234"/>
      <c r="AE2634" s="234"/>
    </row>
    <row r="2635" spans="28:31" x14ac:dyDescent="0.2">
      <c r="AB2635" s="234"/>
      <c r="AD2635" s="234"/>
      <c r="AE2635" s="234"/>
    </row>
    <row r="2636" spans="28:31" x14ac:dyDescent="0.2">
      <c r="AB2636" s="234"/>
      <c r="AD2636" s="234"/>
      <c r="AE2636" s="234"/>
    </row>
    <row r="2637" spans="28:31" x14ac:dyDescent="0.2">
      <c r="AB2637" s="234"/>
      <c r="AD2637" s="234"/>
      <c r="AE2637" s="234"/>
    </row>
    <row r="2638" spans="28:31" x14ac:dyDescent="0.2">
      <c r="AB2638" s="234"/>
      <c r="AD2638" s="234"/>
      <c r="AE2638" s="234"/>
    </row>
    <row r="2639" spans="28:31" x14ac:dyDescent="0.2">
      <c r="AB2639" s="234"/>
      <c r="AD2639" s="234"/>
      <c r="AE2639" s="234"/>
    </row>
    <row r="2640" spans="28:31" x14ac:dyDescent="0.2">
      <c r="AB2640" s="234"/>
      <c r="AD2640" s="234"/>
      <c r="AE2640" s="234"/>
    </row>
    <row r="2641" spans="28:31" x14ac:dyDescent="0.2">
      <c r="AB2641" s="234"/>
      <c r="AD2641" s="234"/>
      <c r="AE2641" s="234"/>
    </row>
    <row r="2642" spans="28:31" x14ac:dyDescent="0.2">
      <c r="AB2642" s="234"/>
      <c r="AD2642" s="234"/>
      <c r="AE2642" s="234"/>
    </row>
    <row r="2643" spans="28:31" x14ac:dyDescent="0.2">
      <c r="AB2643" s="234"/>
      <c r="AD2643" s="234"/>
      <c r="AE2643" s="234"/>
    </row>
    <row r="2644" spans="28:31" x14ac:dyDescent="0.2">
      <c r="AB2644" s="234"/>
      <c r="AD2644" s="234"/>
      <c r="AE2644" s="234"/>
    </row>
    <row r="2645" spans="28:31" x14ac:dyDescent="0.2">
      <c r="AB2645" s="234"/>
      <c r="AD2645" s="234"/>
      <c r="AE2645" s="234"/>
    </row>
    <row r="2646" spans="28:31" x14ac:dyDescent="0.2">
      <c r="AB2646" s="234"/>
      <c r="AD2646" s="234"/>
      <c r="AE2646" s="234"/>
    </row>
    <row r="2647" spans="28:31" x14ac:dyDescent="0.2">
      <c r="AB2647" s="234"/>
      <c r="AD2647" s="234"/>
      <c r="AE2647" s="234"/>
    </row>
    <row r="2648" spans="28:31" x14ac:dyDescent="0.2">
      <c r="AB2648" s="234"/>
      <c r="AD2648" s="234"/>
      <c r="AE2648" s="234"/>
    </row>
    <row r="2649" spans="28:31" x14ac:dyDescent="0.2">
      <c r="AB2649" s="234"/>
      <c r="AD2649" s="234"/>
      <c r="AE2649" s="234"/>
    </row>
    <row r="2650" spans="28:31" x14ac:dyDescent="0.2">
      <c r="AB2650" s="234"/>
      <c r="AD2650" s="234"/>
      <c r="AE2650" s="234"/>
    </row>
    <row r="2651" spans="28:31" x14ac:dyDescent="0.2">
      <c r="AB2651" s="234"/>
      <c r="AD2651" s="234"/>
      <c r="AE2651" s="234"/>
    </row>
    <row r="2652" spans="28:31" x14ac:dyDescent="0.2">
      <c r="AB2652" s="234"/>
      <c r="AD2652" s="234"/>
      <c r="AE2652" s="234"/>
    </row>
    <row r="2653" spans="28:31" x14ac:dyDescent="0.2">
      <c r="AB2653" s="234"/>
      <c r="AD2653" s="234"/>
      <c r="AE2653" s="234"/>
    </row>
    <row r="2654" spans="28:31" x14ac:dyDescent="0.2">
      <c r="AB2654" s="234"/>
      <c r="AD2654" s="234"/>
      <c r="AE2654" s="234"/>
    </row>
    <row r="2655" spans="28:31" x14ac:dyDescent="0.2">
      <c r="AB2655" s="234"/>
      <c r="AD2655" s="234"/>
      <c r="AE2655" s="234"/>
    </row>
    <row r="2656" spans="28:31" x14ac:dyDescent="0.2">
      <c r="AB2656" s="234"/>
      <c r="AD2656" s="234"/>
      <c r="AE2656" s="234"/>
    </row>
    <row r="2657" spans="28:31" x14ac:dyDescent="0.2">
      <c r="AB2657" s="234"/>
      <c r="AD2657" s="234"/>
      <c r="AE2657" s="234"/>
    </row>
    <row r="2658" spans="28:31" x14ac:dyDescent="0.2">
      <c r="AB2658" s="234"/>
      <c r="AD2658" s="234"/>
      <c r="AE2658" s="234"/>
    </row>
    <row r="2659" spans="28:31" x14ac:dyDescent="0.2">
      <c r="AB2659" s="234"/>
      <c r="AD2659" s="234"/>
      <c r="AE2659" s="234"/>
    </row>
    <row r="2660" spans="28:31" x14ac:dyDescent="0.2">
      <c r="AB2660" s="234"/>
      <c r="AD2660" s="234"/>
      <c r="AE2660" s="234"/>
    </row>
    <row r="2661" spans="28:31" x14ac:dyDescent="0.2">
      <c r="AB2661" s="234"/>
      <c r="AD2661" s="234"/>
      <c r="AE2661" s="234"/>
    </row>
    <row r="2662" spans="28:31" x14ac:dyDescent="0.2">
      <c r="AB2662" s="234"/>
      <c r="AD2662" s="234"/>
      <c r="AE2662" s="234"/>
    </row>
    <row r="2663" spans="28:31" x14ac:dyDescent="0.2">
      <c r="AB2663" s="234"/>
      <c r="AD2663" s="234"/>
      <c r="AE2663" s="234"/>
    </row>
    <row r="2664" spans="28:31" x14ac:dyDescent="0.2">
      <c r="AB2664" s="234"/>
      <c r="AD2664" s="234"/>
      <c r="AE2664" s="234"/>
    </row>
    <row r="2665" spans="28:31" x14ac:dyDescent="0.2">
      <c r="AB2665" s="234"/>
      <c r="AD2665" s="234"/>
      <c r="AE2665" s="234"/>
    </row>
    <row r="2666" spans="28:31" x14ac:dyDescent="0.2">
      <c r="AB2666" s="234"/>
      <c r="AD2666" s="234"/>
      <c r="AE2666" s="234"/>
    </row>
    <row r="2667" spans="28:31" x14ac:dyDescent="0.2">
      <c r="AB2667" s="234"/>
      <c r="AD2667" s="234"/>
      <c r="AE2667" s="234"/>
    </row>
    <row r="2668" spans="28:31" x14ac:dyDescent="0.2">
      <c r="AB2668" s="234"/>
      <c r="AD2668" s="234"/>
      <c r="AE2668" s="234"/>
    </row>
    <row r="2669" spans="28:31" x14ac:dyDescent="0.2">
      <c r="AB2669" s="234"/>
      <c r="AD2669" s="234"/>
      <c r="AE2669" s="234"/>
    </row>
    <row r="2670" spans="28:31" x14ac:dyDescent="0.2">
      <c r="AB2670" s="234"/>
      <c r="AD2670" s="234"/>
      <c r="AE2670" s="234"/>
    </row>
    <row r="2671" spans="28:31" x14ac:dyDescent="0.2">
      <c r="AB2671" s="234"/>
      <c r="AD2671" s="234"/>
      <c r="AE2671" s="234"/>
    </row>
    <row r="2672" spans="28:31" x14ac:dyDescent="0.2">
      <c r="AB2672" s="234"/>
      <c r="AD2672" s="234"/>
      <c r="AE2672" s="234"/>
    </row>
    <row r="2673" spans="28:31" x14ac:dyDescent="0.2">
      <c r="AB2673" s="234"/>
      <c r="AD2673" s="234"/>
      <c r="AE2673" s="234"/>
    </row>
    <row r="2674" spans="28:31" x14ac:dyDescent="0.2">
      <c r="AB2674" s="234"/>
      <c r="AD2674" s="234"/>
      <c r="AE2674" s="234"/>
    </row>
    <row r="2675" spans="28:31" x14ac:dyDescent="0.2">
      <c r="AB2675" s="234"/>
      <c r="AD2675" s="234"/>
      <c r="AE2675" s="234"/>
    </row>
    <row r="2676" spans="28:31" x14ac:dyDescent="0.2">
      <c r="AB2676" s="234"/>
      <c r="AD2676" s="234"/>
      <c r="AE2676" s="234"/>
    </row>
    <row r="2677" spans="28:31" x14ac:dyDescent="0.2">
      <c r="AB2677" s="234"/>
      <c r="AD2677" s="234"/>
      <c r="AE2677" s="234"/>
    </row>
    <row r="2678" spans="28:31" x14ac:dyDescent="0.2">
      <c r="AB2678" s="234"/>
      <c r="AD2678" s="234"/>
      <c r="AE2678" s="234"/>
    </row>
    <row r="2679" spans="28:31" x14ac:dyDescent="0.2">
      <c r="AB2679" s="234"/>
      <c r="AD2679" s="234"/>
      <c r="AE2679" s="234"/>
    </row>
    <row r="2680" spans="28:31" x14ac:dyDescent="0.2">
      <c r="AB2680" s="234"/>
      <c r="AD2680" s="234"/>
      <c r="AE2680" s="234"/>
    </row>
    <row r="2681" spans="28:31" x14ac:dyDescent="0.2">
      <c r="AB2681" s="234"/>
      <c r="AD2681" s="234"/>
      <c r="AE2681" s="234"/>
    </row>
    <row r="2682" spans="28:31" x14ac:dyDescent="0.2">
      <c r="AB2682" s="234"/>
      <c r="AD2682" s="234"/>
      <c r="AE2682" s="234"/>
    </row>
    <row r="2683" spans="28:31" x14ac:dyDescent="0.2">
      <c r="AB2683" s="234"/>
      <c r="AD2683" s="234"/>
      <c r="AE2683" s="234"/>
    </row>
    <row r="2684" spans="28:31" x14ac:dyDescent="0.2">
      <c r="AB2684" s="234"/>
      <c r="AD2684" s="234"/>
      <c r="AE2684" s="234"/>
    </row>
    <row r="2685" spans="28:31" x14ac:dyDescent="0.2">
      <c r="AB2685" s="234"/>
      <c r="AD2685" s="234"/>
      <c r="AE2685" s="234"/>
    </row>
    <row r="2686" spans="28:31" x14ac:dyDescent="0.2">
      <c r="AB2686" s="234"/>
      <c r="AD2686" s="234"/>
      <c r="AE2686" s="234"/>
    </row>
    <row r="2687" spans="28:31" x14ac:dyDescent="0.2">
      <c r="AB2687" s="234"/>
      <c r="AD2687" s="234"/>
      <c r="AE2687" s="234"/>
    </row>
    <row r="2688" spans="28:31" x14ac:dyDescent="0.2">
      <c r="AB2688" s="234"/>
      <c r="AD2688" s="234"/>
      <c r="AE2688" s="234"/>
    </row>
    <row r="2689" spans="28:31" x14ac:dyDescent="0.2">
      <c r="AB2689" s="234"/>
      <c r="AD2689" s="234"/>
      <c r="AE2689" s="234"/>
    </row>
    <row r="2690" spans="28:31" x14ac:dyDescent="0.2">
      <c r="AB2690" s="234"/>
      <c r="AD2690" s="234"/>
      <c r="AE2690" s="234"/>
    </row>
    <row r="2691" spans="28:31" x14ac:dyDescent="0.2">
      <c r="AB2691" s="234"/>
      <c r="AD2691" s="234"/>
      <c r="AE2691" s="234"/>
    </row>
    <row r="2692" spans="28:31" x14ac:dyDescent="0.2">
      <c r="AB2692" s="234"/>
      <c r="AD2692" s="234"/>
      <c r="AE2692" s="234"/>
    </row>
    <row r="2693" spans="28:31" x14ac:dyDescent="0.2">
      <c r="AB2693" s="234"/>
      <c r="AD2693" s="234"/>
      <c r="AE2693" s="234"/>
    </row>
    <row r="2694" spans="28:31" x14ac:dyDescent="0.2">
      <c r="AB2694" s="234"/>
      <c r="AD2694" s="234"/>
      <c r="AE2694" s="234"/>
    </row>
    <row r="2695" spans="28:31" x14ac:dyDescent="0.2">
      <c r="AB2695" s="234"/>
      <c r="AD2695" s="234"/>
      <c r="AE2695" s="234"/>
    </row>
    <row r="2696" spans="28:31" x14ac:dyDescent="0.2">
      <c r="AB2696" s="234"/>
      <c r="AD2696" s="234"/>
      <c r="AE2696" s="234"/>
    </row>
    <row r="2697" spans="28:31" x14ac:dyDescent="0.2">
      <c r="AB2697" s="234"/>
      <c r="AD2697" s="234"/>
      <c r="AE2697" s="234"/>
    </row>
    <row r="2698" spans="28:31" x14ac:dyDescent="0.2">
      <c r="AB2698" s="234"/>
      <c r="AD2698" s="234"/>
      <c r="AE2698" s="234"/>
    </row>
    <row r="2699" spans="28:31" x14ac:dyDescent="0.2">
      <c r="AB2699" s="234"/>
      <c r="AD2699" s="234"/>
      <c r="AE2699" s="234"/>
    </row>
    <row r="2700" spans="28:31" x14ac:dyDescent="0.2">
      <c r="AB2700" s="234"/>
      <c r="AD2700" s="234"/>
      <c r="AE2700" s="234"/>
    </row>
    <row r="2701" spans="28:31" x14ac:dyDescent="0.2">
      <c r="AB2701" s="234"/>
      <c r="AD2701" s="234"/>
      <c r="AE2701" s="234"/>
    </row>
    <row r="2702" spans="28:31" x14ac:dyDescent="0.2">
      <c r="AB2702" s="234"/>
      <c r="AD2702" s="234"/>
      <c r="AE2702" s="234"/>
    </row>
    <row r="2703" spans="28:31" x14ac:dyDescent="0.2">
      <c r="AB2703" s="234"/>
      <c r="AD2703" s="234"/>
      <c r="AE2703" s="234"/>
    </row>
    <row r="2704" spans="28:31" x14ac:dyDescent="0.2">
      <c r="AB2704" s="234"/>
      <c r="AD2704" s="234"/>
      <c r="AE2704" s="234"/>
    </row>
    <row r="2705" spans="28:31" x14ac:dyDescent="0.2">
      <c r="AB2705" s="234"/>
      <c r="AD2705" s="234"/>
      <c r="AE2705" s="234"/>
    </row>
    <row r="2706" spans="28:31" x14ac:dyDescent="0.2">
      <c r="AB2706" s="234"/>
      <c r="AD2706" s="234"/>
      <c r="AE2706" s="234"/>
    </row>
    <row r="2707" spans="28:31" x14ac:dyDescent="0.2">
      <c r="AB2707" s="234"/>
      <c r="AD2707" s="234"/>
      <c r="AE2707" s="234"/>
    </row>
    <row r="2708" spans="28:31" x14ac:dyDescent="0.2">
      <c r="AB2708" s="234"/>
      <c r="AD2708" s="234"/>
      <c r="AE2708" s="234"/>
    </row>
    <row r="2709" spans="28:31" x14ac:dyDescent="0.2">
      <c r="AB2709" s="234"/>
      <c r="AD2709" s="234"/>
      <c r="AE2709" s="234"/>
    </row>
    <row r="2710" spans="28:31" x14ac:dyDescent="0.2">
      <c r="AB2710" s="234"/>
      <c r="AD2710" s="234"/>
      <c r="AE2710" s="234"/>
    </row>
    <row r="2711" spans="28:31" x14ac:dyDescent="0.2">
      <c r="AB2711" s="234"/>
      <c r="AD2711" s="234"/>
      <c r="AE2711" s="234"/>
    </row>
    <row r="2712" spans="28:31" x14ac:dyDescent="0.2">
      <c r="AB2712" s="234"/>
      <c r="AD2712" s="234"/>
      <c r="AE2712" s="234"/>
    </row>
    <row r="2713" spans="28:31" x14ac:dyDescent="0.2">
      <c r="AB2713" s="234"/>
      <c r="AD2713" s="234"/>
      <c r="AE2713" s="234"/>
    </row>
    <row r="2714" spans="28:31" x14ac:dyDescent="0.2">
      <c r="AB2714" s="234"/>
      <c r="AD2714" s="234"/>
      <c r="AE2714" s="234"/>
    </row>
    <row r="2715" spans="28:31" x14ac:dyDescent="0.2">
      <c r="AB2715" s="234"/>
      <c r="AD2715" s="234"/>
      <c r="AE2715" s="234"/>
    </row>
    <row r="2716" spans="28:31" x14ac:dyDescent="0.2">
      <c r="AB2716" s="234"/>
      <c r="AD2716" s="234"/>
      <c r="AE2716" s="234"/>
    </row>
    <row r="2717" spans="28:31" x14ac:dyDescent="0.2">
      <c r="AB2717" s="234"/>
      <c r="AD2717" s="234"/>
      <c r="AE2717" s="234"/>
    </row>
    <row r="2718" spans="28:31" x14ac:dyDescent="0.2">
      <c r="AB2718" s="234"/>
      <c r="AD2718" s="234"/>
      <c r="AE2718" s="234"/>
    </row>
    <row r="2719" spans="28:31" x14ac:dyDescent="0.2">
      <c r="AB2719" s="234"/>
      <c r="AD2719" s="234"/>
      <c r="AE2719" s="234"/>
    </row>
    <row r="2720" spans="28:31" x14ac:dyDescent="0.2">
      <c r="AB2720" s="234"/>
      <c r="AD2720" s="234"/>
      <c r="AE2720" s="234"/>
    </row>
    <row r="2721" spans="28:31" x14ac:dyDescent="0.2">
      <c r="AB2721" s="234"/>
      <c r="AD2721" s="234"/>
      <c r="AE2721" s="234"/>
    </row>
    <row r="2722" spans="28:31" x14ac:dyDescent="0.2">
      <c r="AB2722" s="234"/>
      <c r="AD2722" s="234"/>
      <c r="AE2722" s="234"/>
    </row>
    <row r="2723" spans="28:31" x14ac:dyDescent="0.2">
      <c r="AB2723" s="234"/>
      <c r="AD2723" s="234"/>
      <c r="AE2723" s="234"/>
    </row>
    <row r="2724" spans="28:31" x14ac:dyDescent="0.2">
      <c r="AB2724" s="234"/>
      <c r="AD2724" s="234"/>
      <c r="AE2724" s="234"/>
    </row>
    <row r="2725" spans="28:31" x14ac:dyDescent="0.2">
      <c r="AB2725" s="234"/>
      <c r="AD2725" s="234"/>
      <c r="AE2725" s="234"/>
    </row>
    <row r="2726" spans="28:31" x14ac:dyDescent="0.2">
      <c r="AB2726" s="234"/>
      <c r="AD2726" s="234"/>
      <c r="AE2726" s="234"/>
    </row>
    <row r="2727" spans="28:31" x14ac:dyDescent="0.2">
      <c r="AB2727" s="234"/>
      <c r="AD2727" s="234"/>
      <c r="AE2727" s="234"/>
    </row>
    <row r="2728" spans="28:31" x14ac:dyDescent="0.2">
      <c r="AB2728" s="234"/>
      <c r="AD2728" s="234"/>
      <c r="AE2728" s="234"/>
    </row>
    <row r="2729" spans="28:31" x14ac:dyDescent="0.2">
      <c r="AB2729" s="234"/>
      <c r="AD2729" s="234"/>
      <c r="AE2729" s="234"/>
    </row>
    <row r="2730" spans="28:31" x14ac:dyDescent="0.2">
      <c r="AB2730" s="234"/>
      <c r="AD2730" s="234"/>
      <c r="AE2730" s="234"/>
    </row>
    <row r="2731" spans="28:31" x14ac:dyDescent="0.2">
      <c r="AB2731" s="234"/>
      <c r="AD2731" s="234"/>
      <c r="AE2731" s="234"/>
    </row>
    <row r="2732" spans="28:31" x14ac:dyDescent="0.2">
      <c r="AB2732" s="234"/>
      <c r="AD2732" s="234"/>
      <c r="AE2732" s="234"/>
    </row>
    <row r="2733" spans="28:31" x14ac:dyDescent="0.2">
      <c r="AB2733" s="234"/>
      <c r="AD2733" s="234"/>
      <c r="AE2733" s="234"/>
    </row>
    <row r="2734" spans="28:31" x14ac:dyDescent="0.2">
      <c r="AB2734" s="234"/>
      <c r="AD2734" s="234"/>
      <c r="AE2734" s="234"/>
    </row>
    <row r="2735" spans="28:31" x14ac:dyDescent="0.2">
      <c r="AB2735" s="234"/>
      <c r="AD2735" s="234"/>
      <c r="AE2735" s="234"/>
    </row>
    <row r="2736" spans="28:31" x14ac:dyDescent="0.2">
      <c r="AB2736" s="234"/>
      <c r="AD2736" s="234"/>
      <c r="AE2736" s="234"/>
    </row>
    <row r="2737" spans="28:31" x14ac:dyDescent="0.2">
      <c r="AB2737" s="234"/>
      <c r="AD2737" s="234"/>
      <c r="AE2737" s="234"/>
    </row>
    <row r="2738" spans="28:31" x14ac:dyDescent="0.2">
      <c r="AB2738" s="234"/>
      <c r="AD2738" s="234"/>
      <c r="AE2738" s="234"/>
    </row>
    <row r="2739" spans="28:31" x14ac:dyDescent="0.2">
      <c r="AB2739" s="234"/>
      <c r="AD2739" s="234"/>
      <c r="AE2739" s="234"/>
    </row>
    <row r="2740" spans="28:31" x14ac:dyDescent="0.2">
      <c r="AB2740" s="234"/>
      <c r="AD2740" s="234"/>
      <c r="AE2740" s="234"/>
    </row>
    <row r="2741" spans="28:31" x14ac:dyDescent="0.2">
      <c r="AB2741" s="234"/>
      <c r="AD2741" s="234"/>
      <c r="AE2741" s="234"/>
    </row>
    <row r="2742" spans="28:31" x14ac:dyDescent="0.2">
      <c r="AB2742" s="234"/>
      <c r="AD2742" s="234"/>
      <c r="AE2742" s="234"/>
    </row>
    <row r="2743" spans="28:31" x14ac:dyDescent="0.2">
      <c r="AB2743" s="234"/>
      <c r="AD2743" s="234"/>
      <c r="AE2743" s="234"/>
    </row>
    <row r="2744" spans="28:31" x14ac:dyDescent="0.2">
      <c r="AB2744" s="234"/>
      <c r="AD2744" s="234"/>
      <c r="AE2744" s="234"/>
    </row>
    <row r="2745" spans="28:31" x14ac:dyDescent="0.2">
      <c r="AB2745" s="234"/>
      <c r="AD2745" s="234"/>
      <c r="AE2745" s="234"/>
    </row>
    <row r="2746" spans="28:31" x14ac:dyDescent="0.2">
      <c r="AB2746" s="234"/>
      <c r="AD2746" s="234"/>
      <c r="AE2746" s="234"/>
    </row>
    <row r="2747" spans="28:31" x14ac:dyDescent="0.2">
      <c r="AB2747" s="234"/>
      <c r="AD2747" s="234"/>
      <c r="AE2747" s="234"/>
    </row>
    <row r="2748" spans="28:31" x14ac:dyDescent="0.2">
      <c r="AB2748" s="234"/>
      <c r="AD2748" s="234"/>
      <c r="AE2748" s="234"/>
    </row>
    <row r="2749" spans="28:31" x14ac:dyDescent="0.2">
      <c r="AB2749" s="234"/>
      <c r="AD2749" s="234"/>
      <c r="AE2749" s="234"/>
    </row>
    <row r="2750" spans="28:31" x14ac:dyDescent="0.2">
      <c r="AB2750" s="234"/>
      <c r="AD2750" s="234"/>
      <c r="AE2750" s="234"/>
    </row>
    <row r="2751" spans="28:31" x14ac:dyDescent="0.2">
      <c r="AB2751" s="234"/>
      <c r="AD2751" s="234"/>
      <c r="AE2751" s="234"/>
    </row>
    <row r="2752" spans="28:31" x14ac:dyDescent="0.2">
      <c r="AB2752" s="234"/>
      <c r="AD2752" s="234"/>
      <c r="AE2752" s="234"/>
    </row>
    <row r="2753" spans="28:31" x14ac:dyDescent="0.2">
      <c r="AB2753" s="234"/>
      <c r="AD2753" s="234"/>
      <c r="AE2753" s="234"/>
    </row>
    <row r="2754" spans="28:31" x14ac:dyDescent="0.2">
      <c r="AB2754" s="234"/>
      <c r="AD2754" s="234"/>
      <c r="AE2754" s="234"/>
    </row>
    <row r="2755" spans="28:31" x14ac:dyDescent="0.2">
      <c r="AB2755" s="234"/>
      <c r="AD2755" s="234"/>
      <c r="AE2755" s="234"/>
    </row>
    <row r="2756" spans="28:31" x14ac:dyDescent="0.2">
      <c r="AB2756" s="234"/>
      <c r="AD2756" s="234"/>
      <c r="AE2756" s="234"/>
    </row>
    <row r="2757" spans="28:31" x14ac:dyDescent="0.2">
      <c r="AB2757" s="234"/>
      <c r="AD2757" s="234"/>
      <c r="AE2757" s="234"/>
    </row>
    <row r="2758" spans="28:31" x14ac:dyDescent="0.2">
      <c r="AB2758" s="234"/>
      <c r="AD2758" s="234"/>
      <c r="AE2758" s="234"/>
    </row>
    <row r="2759" spans="28:31" x14ac:dyDescent="0.2">
      <c r="AB2759" s="234"/>
      <c r="AD2759" s="234"/>
      <c r="AE2759" s="234"/>
    </row>
    <row r="2760" spans="28:31" x14ac:dyDescent="0.2">
      <c r="AB2760" s="234"/>
      <c r="AD2760" s="234"/>
      <c r="AE2760" s="234"/>
    </row>
    <row r="2761" spans="28:31" x14ac:dyDescent="0.2">
      <c r="AB2761" s="234"/>
      <c r="AD2761" s="234"/>
      <c r="AE2761" s="234"/>
    </row>
    <row r="2762" spans="28:31" x14ac:dyDescent="0.2">
      <c r="AB2762" s="234"/>
      <c r="AD2762" s="234"/>
      <c r="AE2762" s="234"/>
    </row>
    <row r="2763" spans="28:31" x14ac:dyDescent="0.2">
      <c r="AB2763" s="234"/>
      <c r="AD2763" s="234"/>
      <c r="AE2763" s="234"/>
    </row>
    <row r="2764" spans="28:31" x14ac:dyDescent="0.2">
      <c r="AB2764" s="234"/>
      <c r="AD2764" s="234"/>
      <c r="AE2764" s="234"/>
    </row>
    <row r="2765" spans="28:31" x14ac:dyDescent="0.2">
      <c r="AB2765" s="234"/>
      <c r="AD2765" s="234"/>
      <c r="AE2765" s="234"/>
    </row>
    <row r="2766" spans="28:31" x14ac:dyDescent="0.2">
      <c r="AB2766" s="234"/>
      <c r="AD2766" s="234"/>
      <c r="AE2766" s="234"/>
    </row>
    <row r="2767" spans="28:31" x14ac:dyDescent="0.2">
      <c r="AB2767" s="234"/>
      <c r="AD2767" s="234"/>
      <c r="AE2767" s="234"/>
    </row>
    <row r="2768" spans="28:31" x14ac:dyDescent="0.2">
      <c r="AB2768" s="234"/>
      <c r="AD2768" s="234"/>
      <c r="AE2768" s="234"/>
    </row>
    <row r="2769" spans="28:31" x14ac:dyDescent="0.2">
      <c r="AB2769" s="234"/>
      <c r="AD2769" s="234"/>
      <c r="AE2769" s="234"/>
    </row>
    <row r="2770" spans="28:31" x14ac:dyDescent="0.2">
      <c r="AB2770" s="234"/>
      <c r="AD2770" s="234"/>
      <c r="AE2770" s="234"/>
    </row>
    <row r="2771" spans="28:31" x14ac:dyDescent="0.2">
      <c r="AB2771" s="234"/>
      <c r="AD2771" s="234"/>
      <c r="AE2771" s="234"/>
    </row>
    <row r="2772" spans="28:31" x14ac:dyDescent="0.2">
      <c r="AB2772" s="234"/>
      <c r="AD2772" s="234"/>
      <c r="AE2772" s="234"/>
    </row>
    <row r="2773" spans="28:31" x14ac:dyDescent="0.2">
      <c r="AB2773" s="234"/>
      <c r="AD2773" s="234"/>
      <c r="AE2773" s="234"/>
    </row>
    <row r="2774" spans="28:31" x14ac:dyDescent="0.2">
      <c r="AB2774" s="234"/>
      <c r="AD2774" s="234"/>
      <c r="AE2774" s="234"/>
    </row>
    <row r="2775" spans="28:31" x14ac:dyDescent="0.2">
      <c r="AB2775" s="234"/>
      <c r="AD2775" s="234"/>
      <c r="AE2775" s="234"/>
    </row>
    <row r="2776" spans="28:31" x14ac:dyDescent="0.2">
      <c r="AB2776" s="234"/>
      <c r="AD2776" s="234"/>
      <c r="AE2776" s="234"/>
    </row>
    <row r="2777" spans="28:31" x14ac:dyDescent="0.2">
      <c r="AB2777" s="234"/>
      <c r="AD2777" s="234"/>
      <c r="AE2777" s="234"/>
    </row>
    <row r="2778" spans="28:31" x14ac:dyDescent="0.2">
      <c r="AB2778" s="234"/>
      <c r="AD2778" s="234"/>
      <c r="AE2778" s="234"/>
    </row>
    <row r="2779" spans="28:31" x14ac:dyDescent="0.2">
      <c r="AB2779" s="234"/>
      <c r="AD2779" s="234"/>
      <c r="AE2779" s="234"/>
    </row>
    <row r="2780" spans="28:31" x14ac:dyDescent="0.2">
      <c r="AB2780" s="234"/>
      <c r="AD2780" s="234"/>
      <c r="AE2780" s="234"/>
    </row>
    <row r="2781" spans="28:31" x14ac:dyDescent="0.2">
      <c r="AB2781" s="234"/>
      <c r="AD2781" s="234"/>
      <c r="AE2781" s="234"/>
    </row>
    <row r="2782" spans="28:31" x14ac:dyDescent="0.2">
      <c r="AB2782" s="234"/>
      <c r="AD2782" s="234"/>
      <c r="AE2782" s="234"/>
    </row>
    <row r="2783" spans="28:31" x14ac:dyDescent="0.2">
      <c r="AB2783" s="234"/>
      <c r="AD2783" s="234"/>
      <c r="AE2783" s="234"/>
    </row>
    <row r="2784" spans="28:31" x14ac:dyDescent="0.2">
      <c r="AB2784" s="234"/>
      <c r="AD2784" s="234"/>
      <c r="AE2784" s="234"/>
    </row>
    <row r="2785" spans="28:31" x14ac:dyDescent="0.2">
      <c r="AB2785" s="234"/>
      <c r="AD2785" s="234"/>
      <c r="AE2785" s="234"/>
    </row>
    <row r="2786" spans="28:31" x14ac:dyDescent="0.2">
      <c r="AB2786" s="234"/>
      <c r="AD2786" s="234"/>
      <c r="AE2786" s="234"/>
    </row>
    <row r="2787" spans="28:31" x14ac:dyDescent="0.2">
      <c r="AB2787" s="234"/>
      <c r="AD2787" s="234"/>
      <c r="AE2787" s="234"/>
    </row>
    <row r="2788" spans="28:31" x14ac:dyDescent="0.2">
      <c r="AB2788" s="234"/>
      <c r="AD2788" s="234"/>
      <c r="AE2788" s="234"/>
    </row>
    <row r="2789" spans="28:31" x14ac:dyDescent="0.2">
      <c r="AB2789" s="234"/>
      <c r="AD2789" s="234"/>
      <c r="AE2789" s="234"/>
    </row>
    <row r="2790" spans="28:31" x14ac:dyDescent="0.2">
      <c r="AB2790" s="234"/>
      <c r="AD2790" s="234"/>
      <c r="AE2790" s="234"/>
    </row>
    <row r="2791" spans="28:31" x14ac:dyDescent="0.2">
      <c r="AB2791" s="234"/>
      <c r="AD2791" s="234"/>
      <c r="AE2791" s="234"/>
    </row>
    <row r="2792" spans="28:31" x14ac:dyDescent="0.2">
      <c r="AB2792" s="234"/>
      <c r="AD2792" s="234"/>
      <c r="AE2792" s="234"/>
    </row>
    <row r="2793" spans="28:31" x14ac:dyDescent="0.2">
      <c r="AB2793" s="234"/>
      <c r="AD2793" s="234"/>
      <c r="AE2793" s="234"/>
    </row>
    <row r="2794" spans="28:31" x14ac:dyDescent="0.2">
      <c r="AB2794" s="234"/>
      <c r="AD2794" s="234"/>
      <c r="AE2794" s="234"/>
    </row>
    <row r="2795" spans="28:31" x14ac:dyDescent="0.2">
      <c r="AB2795" s="234"/>
      <c r="AD2795" s="234"/>
      <c r="AE2795" s="234"/>
    </row>
    <row r="2796" spans="28:31" x14ac:dyDescent="0.2">
      <c r="AB2796" s="234"/>
      <c r="AD2796" s="234"/>
      <c r="AE2796" s="234"/>
    </row>
    <row r="2797" spans="28:31" x14ac:dyDescent="0.2">
      <c r="AB2797" s="234"/>
      <c r="AD2797" s="234"/>
      <c r="AE2797" s="234"/>
    </row>
    <row r="2798" spans="28:31" x14ac:dyDescent="0.2">
      <c r="AB2798" s="234"/>
      <c r="AD2798" s="234"/>
      <c r="AE2798" s="234"/>
    </row>
    <row r="2799" spans="28:31" x14ac:dyDescent="0.2">
      <c r="AB2799" s="234"/>
      <c r="AD2799" s="234"/>
      <c r="AE2799" s="234"/>
    </row>
    <row r="2800" spans="28:31" x14ac:dyDescent="0.2">
      <c r="AB2800" s="234"/>
      <c r="AD2800" s="234"/>
      <c r="AE2800" s="234"/>
    </row>
    <row r="2801" spans="28:31" x14ac:dyDescent="0.2">
      <c r="AB2801" s="234"/>
      <c r="AD2801" s="234"/>
      <c r="AE2801" s="234"/>
    </row>
    <row r="2802" spans="28:31" x14ac:dyDescent="0.2">
      <c r="AB2802" s="234"/>
      <c r="AD2802" s="234"/>
      <c r="AE2802" s="234"/>
    </row>
    <row r="2803" spans="28:31" x14ac:dyDescent="0.2">
      <c r="AB2803" s="234"/>
      <c r="AD2803" s="234"/>
      <c r="AE2803" s="234"/>
    </row>
    <row r="2804" spans="28:31" x14ac:dyDescent="0.2">
      <c r="AB2804" s="234"/>
      <c r="AD2804" s="234"/>
      <c r="AE2804" s="234"/>
    </row>
    <row r="2805" spans="28:31" x14ac:dyDescent="0.2">
      <c r="AB2805" s="234"/>
      <c r="AD2805" s="234"/>
      <c r="AE2805" s="234"/>
    </row>
    <row r="2806" spans="28:31" x14ac:dyDescent="0.2">
      <c r="AB2806" s="234"/>
      <c r="AD2806" s="234"/>
      <c r="AE2806" s="234"/>
    </row>
    <row r="2807" spans="28:31" x14ac:dyDescent="0.2">
      <c r="AB2807" s="234"/>
      <c r="AD2807" s="234"/>
      <c r="AE2807" s="234"/>
    </row>
    <row r="2808" spans="28:31" x14ac:dyDescent="0.2">
      <c r="AB2808" s="234"/>
      <c r="AD2808" s="234"/>
      <c r="AE2808" s="234"/>
    </row>
    <row r="2809" spans="28:31" x14ac:dyDescent="0.2">
      <c r="AB2809" s="234"/>
      <c r="AD2809" s="234"/>
      <c r="AE2809" s="234"/>
    </row>
    <row r="2810" spans="28:31" x14ac:dyDescent="0.2">
      <c r="AB2810" s="234"/>
      <c r="AD2810" s="234"/>
      <c r="AE2810" s="234"/>
    </row>
    <row r="2811" spans="28:31" x14ac:dyDescent="0.2">
      <c r="AB2811" s="234"/>
      <c r="AD2811" s="234"/>
      <c r="AE2811" s="234"/>
    </row>
    <row r="2812" spans="28:31" x14ac:dyDescent="0.2">
      <c r="AB2812" s="234"/>
      <c r="AD2812" s="234"/>
      <c r="AE2812" s="234"/>
    </row>
    <row r="2813" spans="28:31" x14ac:dyDescent="0.2">
      <c r="AB2813" s="234"/>
      <c r="AD2813" s="234"/>
      <c r="AE2813" s="234"/>
    </row>
    <row r="2814" spans="28:31" x14ac:dyDescent="0.2">
      <c r="AB2814" s="234"/>
      <c r="AD2814" s="234"/>
      <c r="AE2814" s="234"/>
    </row>
    <row r="2815" spans="28:31" x14ac:dyDescent="0.2">
      <c r="AB2815" s="234"/>
      <c r="AD2815" s="234"/>
      <c r="AE2815" s="234"/>
    </row>
    <row r="2816" spans="28:31" x14ac:dyDescent="0.2">
      <c r="AB2816" s="234"/>
      <c r="AD2816" s="234"/>
      <c r="AE2816" s="234"/>
    </row>
    <row r="2817" spans="28:31" x14ac:dyDescent="0.2">
      <c r="AB2817" s="234"/>
      <c r="AD2817" s="234"/>
      <c r="AE2817" s="234"/>
    </row>
    <row r="2818" spans="28:31" x14ac:dyDescent="0.2">
      <c r="AB2818" s="234"/>
      <c r="AD2818" s="234"/>
      <c r="AE2818" s="234"/>
    </row>
    <row r="2819" spans="28:31" x14ac:dyDescent="0.2">
      <c r="AB2819" s="234"/>
      <c r="AD2819" s="234"/>
      <c r="AE2819" s="234"/>
    </row>
    <row r="2820" spans="28:31" x14ac:dyDescent="0.2">
      <c r="AB2820" s="234"/>
      <c r="AD2820" s="234"/>
      <c r="AE2820" s="234"/>
    </row>
    <row r="2821" spans="28:31" x14ac:dyDescent="0.2">
      <c r="AB2821" s="234"/>
      <c r="AD2821" s="234"/>
      <c r="AE2821" s="234"/>
    </row>
    <row r="2822" spans="28:31" x14ac:dyDescent="0.2">
      <c r="AB2822" s="234"/>
      <c r="AD2822" s="234"/>
      <c r="AE2822" s="234"/>
    </row>
    <row r="2823" spans="28:31" x14ac:dyDescent="0.2">
      <c r="AB2823" s="234"/>
      <c r="AD2823" s="234"/>
      <c r="AE2823" s="234"/>
    </row>
    <row r="2824" spans="28:31" x14ac:dyDescent="0.2">
      <c r="AB2824" s="234"/>
      <c r="AD2824" s="234"/>
      <c r="AE2824" s="234"/>
    </row>
    <row r="2825" spans="28:31" x14ac:dyDescent="0.2">
      <c r="AB2825" s="234"/>
      <c r="AD2825" s="234"/>
      <c r="AE2825" s="234"/>
    </row>
    <row r="2826" spans="28:31" x14ac:dyDescent="0.2">
      <c r="AB2826" s="234"/>
      <c r="AD2826" s="234"/>
      <c r="AE2826" s="234"/>
    </row>
    <row r="2827" spans="28:31" x14ac:dyDescent="0.2">
      <c r="AB2827" s="234"/>
      <c r="AD2827" s="234"/>
      <c r="AE2827" s="234"/>
    </row>
    <row r="2828" spans="28:31" x14ac:dyDescent="0.2">
      <c r="AB2828" s="234"/>
      <c r="AD2828" s="234"/>
      <c r="AE2828" s="234"/>
    </row>
    <row r="2829" spans="28:31" x14ac:dyDescent="0.2">
      <c r="AB2829" s="234"/>
      <c r="AD2829" s="234"/>
      <c r="AE2829" s="234"/>
    </row>
    <row r="2830" spans="28:31" x14ac:dyDescent="0.2">
      <c r="AB2830" s="234"/>
      <c r="AD2830" s="234"/>
      <c r="AE2830" s="234"/>
    </row>
    <row r="2831" spans="28:31" x14ac:dyDescent="0.2">
      <c r="AB2831" s="234"/>
      <c r="AD2831" s="234"/>
      <c r="AE2831" s="234"/>
    </row>
    <row r="2832" spans="28:31" x14ac:dyDescent="0.2">
      <c r="AB2832" s="234"/>
      <c r="AD2832" s="234"/>
      <c r="AE2832" s="234"/>
    </row>
    <row r="2833" spans="28:31" x14ac:dyDescent="0.2">
      <c r="AB2833" s="234"/>
      <c r="AD2833" s="234"/>
      <c r="AE2833" s="234"/>
    </row>
    <row r="2834" spans="28:31" x14ac:dyDescent="0.2">
      <c r="AB2834" s="234"/>
      <c r="AD2834" s="234"/>
      <c r="AE2834" s="234"/>
    </row>
    <row r="2835" spans="28:31" x14ac:dyDescent="0.2">
      <c r="AB2835" s="234"/>
      <c r="AD2835" s="234"/>
      <c r="AE2835" s="234"/>
    </row>
    <row r="2836" spans="28:31" x14ac:dyDescent="0.2">
      <c r="AB2836" s="234"/>
      <c r="AD2836" s="234"/>
      <c r="AE2836" s="234"/>
    </row>
    <row r="2837" spans="28:31" x14ac:dyDescent="0.2">
      <c r="AB2837" s="234"/>
      <c r="AD2837" s="234"/>
      <c r="AE2837" s="234"/>
    </row>
    <row r="2838" spans="28:31" x14ac:dyDescent="0.2">
      <c r="AB2838" s="234"/>
      <c r="AD2838" s="234"/>
      <c r="AE2838" s="234"/>
    </row>
    <row r="2839" spans="28:31" x14ac:dyDescent="0.2">
      <c r="AB2839" s="234"/>
      <c r="AD2839" s="234"/>
      <c r="AE2839" s="234"/>
    </row>
    <row r="2840" spans="28:31" x14ac:dyDescent="0.2">
      <c r="AB2840" s="234"/>
      <c r="AD2840" s="234"/>
      <c r="AE2840" s="234"/>
    </row>
    <row r="2841" spans="28:31" x14ac:dyDescent="0.2">
      <c r="AB2841" s="234"/>
      <c r="AD2841" s="234"/>
      <c r="AE2841" s="234"/>
    </row>
    <row r="2842" spans="28:31" x14ac:dyDescent="0.2">
      <c r="AB2842" s="234"/>
      <c r="AD2842" s="234"/>
      <c r="AE2842" s="234"/>
    </row>
    <row r="2843" spans="28:31" x14ac:dyDescent="0.2">
      <c r="AB2843" s="234"/>
      <c r="AD2843" s="234"/>
      <c r="AE2843" s="234"/>
    </row>
    <row r="2844" spans="28:31" x14ac:dyDescent="0.2">
      <c r="AB2844" s="234"/>
      <c r="AD2844" s="234"/>
      <c r="AE2844" s="234"/>
    </row>
    <row r="2845" spans="28:31" x14ac:dyDescent="0.2">
      <c r="AB2845" s="234"/>
      <c r="AD2845" s="234"/>
      <c r="AE2845" s="234"/>
    </row>
    <row r="2846" spans="28:31" x14ac:dyDescent="0.2">
      <c r="AB2846" s="234"/>
      <c r="AD2846" s="234"/>
      <c r="AE2846" s="234"/>
    </row>
    <row r="2847" spans="28:31" x14ac:dyDescent="0.2">
      <c r="AB2847" s="234"/>
      <c r="AD2847" s="234"/>
      <c r="AE2847" s="234"/>
    </row>
    <row r="2848" spans="28:31" x14ac:dyDescent="0.2">
      <c r="AB2848" s="234"/>
      <c r="AD2848" s="234"/>
      <c r="AE2848" s="234"/>
    </row>
    <row r="2849" spans="28:31" x14ac:dyDescent="0.2">
      <c r="AB2849" s="234"/>
      <c r="AD2849" s="234"/>
      <c r="AE2849" s="234"/>
    </row>
    <row r="2850" spans="28:31" x14ac:dyDescent="0.2">
      <c r="AB2850" s="234"/>
      <c r="AD2850" s="234"/>
      <c r="AE2850" s="234"/>
    </row>
    <row r="2851" spans="28:31" x14ac:dyDescent="0.2">
      <c r="AB2851" s="234"/>
      <c r="AD2851" s="234"/>
      <c r="AE2851" s="234"/>
    </row>
    <row r="2852" spans="28:31" x14ac:dyDescent="0.2">
      <c r="AB2852" s="234"/>
      <c r="AD2852" s="234"/>
      <c r="AE2852" s="234"/>
    </row>
    <row r="2853" spans="28:31" x14ac:dyDescent="0.2">
      <c r="AB2853" s="234"/>
      <c r="AD2853" s="234"/>
      <c r="AE2853" s="234"/>
    </row>
    <row r="2854" spans="28:31" x14ac:dyDescent="0.2">
      <c r="AB2854" s="234"/>
      <c r="AD2854" s="234"/>
      <c r="AE2854" s="234"/>
    </row>
    <row r="2855" spans="28:31" x14ac:dyDescent="0.2">
      <c r="AB2855" s="234"/>
      <c r="AD2855" s="234"/>
      <c r="AE2855" s="234"/>
    </row>
    <row r="2856" spans="28:31" x14ac:dyDescent="0.2">
      <c r="AB2856" s="234"/>
      <c r="AD2856" s="234"/>
      <c r="AE2856" s="234"/>
    </row>
    <row r="2857" spans="28:31" x14ac:dyDescent="0.2">
      <c r="AB2857" s="234"/>
      <c r="AD2857" s="234"/>
      <c r="AE2857" s="234"/>
    </row>
    <row r="2858" spans="28:31" x14ac:dyDescent="0.2">
      <c r="AB2858" s="234"/>
      <c r="AD2858" s="234"/>
      <c r="AE2858" s="234"/>
    </row>
    <row r="2859" spans="28:31" x14ac:dyDescent="0.2">
      <c r="AB2859" s="234"/>
      <c r="AD2859" s="234"/>
      <c r="AE2859" s="234"/>
    </row>
    <row r="2860" spans="28:31" x14ac:dyDescent="0.2">
      <c r="AB2860" s="234"/>
      <c r="AD2860" s="234"/>
      <c r="AE2860" s="234"/>
    </row>
    <row r="2861" spans="28:31" x14ac:dyDescent="0.2">
      <c r="AB2861" s="234"/>
      <c r="AD2861" s="234"/>
      <c r="AE2861" s="234"/>
    </row>
    <row r="2862" spans="28:31" x14ac:dyDescent="0.2">
      <c r="AB2862" s="234"/>
      <c r="AD2862" s="234"/>
      <c r="AE2862" s="234"/>
    </row>
    <row r="2863" spans="28:31" x14ac:dyDescent="0.2">
      <c r="AB2863" s="234"/>
      <c r="AD2863" s="234"/>
      <c r="AE2863" s="234"/>
    </row>
    <row r="2864" spans="28:31" x14ac:dyDescent="0.2">
      <c r="AB2864" s="234"/>
      <c r="AD2864" s="234"/>
      <c r="AE2864" s="234"/>
    </row>
    <row r="2865" spans="28:31" x14ac:dyDescent="0.2">
      <c r="AB2865" s="234"/>
      <c r="AD2865" s="234"/>
      <c r="AE2865" s="234"/>
    </row>
    <row r="2866" spans="28:31" x14ac:dyDescent="0.2">
      <c r="AB2866" s="234"/>
      <c r="AD2866" s="234"/>
      <c r="AE2866" s="234"/>
    </row>
    <row r="2867" spans="28:31" x14ac:dyDescent="0.2">
      <c r="AB2867" s="234"/>
      <c r="AD2867" s="234"/>
      <c r="AE2867" s="234"/>
    </row>
    <row r="2868" spans="28:31" x14ac:dyDescent="0.2">
      <c r="AB2868" s="234"/>
      <c r="AD2868" s="234"/>
      <c r="AE2868" s="234"/>
    </row>
    <row r="2869" spans="28:31" x14ac:dyDescent="0.2">
      <c r="AB2869" s="234"/>
      <c r="AD2869" s="234"/>
      <c r="AE2869" s="234"/>
    </row>
    <row r="2870" spans="28:31" x14ac:dyDescent="0.2">
      <c r="AB2870" s="234"/>
      <c r="AD2870" s="234"/>
      <c r="AE2870" s="234"/>
    </row>
    <row r="2871" spans="28:31" x14ac:dyDescent="0.2">
      <c r="AB2871" s="234"/>
      <c r="AD2871" s="234"/>
      <c r="AE2871" s="234"/>
    </row>
    <row r="2872" spans="28:31" x14ac:dyDescent="0.2">
      <c r="AB2872" s="234"/>
      <c r="AD2872" s="234"/>
      <c r="AE2872" s="234"/>
    </row>
    <row r="2873" spans="28:31" x14ac:dyDescent="0.2">
      <c r="AB2873" s="234"/>
      <c r="AD2873" s="234"/>
      <c r="AE2873" s="234"/>
    </row>
    <row r="2874" spans="28:31" x14ac:dyDescent="0.2">
      <c r="AB2874" s="234"/>
      <c r="AD2874" s="234"/>
      <c r="AE2874" s="234"/>
    </row>
    <row r="2875" spans="28:31" x14ac:dyDescent="0.2">
      <c r="AB2875" s="234"/>
      <c r="AD2875" s="234"/>
      <c r="AE2875" s="234"/>
    </row>
    <row r="2876" spans="28:31" x14ac:dyDescent="0.2">
      <c r="AB2876" s="234"/>
      <c r="AD2876" s="234"/>
      <c r="AE2876" s="234"/>
    </row>
    <row r="2877" spans="28:31" x14ac:dyDescent="0.2">
      <c r="AB2877" s="234"/>
      <c r="AD2877" s="234"/>
      <c r="AE2877" s="234"/>
    </row>
    <row r="2878" spans="28:31" x14ac:dyDescent="0.2">
      <c r="AB2878" s="234"/>
      <c r="AD2878" s="234"/>
      <c r="AE2878" s="234"/>
    </row>
    <row r="2879" spans="28:31" x14ac:dyDescent="0.2">
      <c r="AB2879" s="234"/>
      <c r="AD2879" s="234"/>
      <c r="AE2879" s="234"/>
    </row>
    <row r="2880" spans="28:31" x14ac:dyDescent="0.2">
      <c r="AB2880" s="234"/>
      <c r="AD2880" s="234"/>
      <c r="AE2880" s="234"/>
    </row>
    <row r="2881" spans="28:31" x14ac:dyDescent="0.2">
      <c r="AB2881" s="234"/>
      <c r="AD2881" s="234"/>
      <c r="AE2881" s="234"/>
    </row>
    <row r="2882" spans="28:31" x14ac:dyDescent="0.2">
      <c r="AB2882" s="234"/>
      <c r="AD2882" s="234"/>
      <c r="AE2882" s="234"/>
    </row>
    <row r="2883" spans="28:31" x14ac:dyDescent="0.2">
      <c r="AB2883" s="234"/>
      <c r="AD2883" s="234"/>
      <c r="AE2883" s="234"/>
    </row>
    <row r="2884" spans="28:31" x14ac:dyDescent="0.2">
      <c r="AB2884" s="234"/>
      <c r="AD2884" s="234"/>
      <c r="AE2884" s="234"/>
    </row>
    <row r="2885" spans="28:31" x14ac:dyDescent="0.2">
      <c r="AB2885" s="234"/>
      <c r="AD2885" s="234"/>
      <c r="AE2885" s="234"/>
    </row>
    <row r="2886" spans="28:31" x14ac:dyDescent="0.2">
      <c r="AB2886" s="234"/>
      <c r="AD2886" s="234"/>
      <c r="AE2886" s="234"/>
    </row>
    <row r="2887" spans="28:31" x14ac:dyDescent="0.2">
      <c r="AB2887" s="234"/>
      <c r="AD2887" s="234"/>
      <c r="AE2887" s="234"/>
    </row>
    <row r="2888" spans="28:31" x14ac:dyDescent="0.2">
      <c r="AB2888" s="234"/>
      <c r="AD2888" s="234"/>
      <c r="AE2888" s="234"/>
    </row>
    <row r="2889" spans="28:31" x14ac:dyDescent="0.2">
      <c r="AB2889" s="234"/>
      <c r="AD2889" s="234"/>
      <c r="AE2889" s="234"/>
    </row>
    <row r="2890" spans="28:31" x14ac:dyDescent="0.2">
      <c r="AB2890" s="234"/>
      <c r="AD2890" s="234"/>
      <c r="AE2890" s="234"/>
    </row>
    <row r="2891" spans="28:31" x14ac:dyDescent="0.2">
      <c r="AB2891" s="234"/>
      <c r="AD2891" s="234"/>
      <c r="AE2891" s="234"/>
    </row>
    <row r="2892" spans="28:31" x14ac:dyDescent="0.2">
      <c r="AB2892" s="234"/>
      <c r="AD2892" s="234"/>
      <c r="AE2892" s="234"/>
    </row>
    <row r="2893" spans="28:31" x14ac:dyDescent="0.2">
      <c r="AB2893" s="234"/>
      <c r="AD2893" s="234"/>
      <c r="AE2893" s="234"/>
    </row>
    <row r="2894" spans="28:31" x14ac:dyDescent="0.2">
      <c r="AB2894" s="234"/>
      <c r="AD2894" s="234"/>
      <c r="AE2894" s="234"/>
    </row>
    <row r="2895" spans="28:31" x14ac:dyDescent="0.2">
      <c r="AB2895" s="234"/>
      <c r="AD2895" s="234"/>
      <c r="AE2895" s="234"/>
    </row>
    <row r="2896" spans="28:31" x14ac:dyDescent="0.2">
      <c r="AB2896" s="234"/>
      <c r="AD2896" s="234"/>
      <c r="AE2896" s="234"/>
    </row>
    <row r="2897" spans="28:31" x14ac:dyDescent="0.2">
      <c r="AB2897" s="234"/>
      <c r="AD2897" s="234"/>
      <c r="AE2897" s="234"/>
    </row>
    <row r="2898" spans="28:31" x14ac:dyDescent="0.2">
      <c r="AB2898" s="234"/>
      <c r="AD2898" s="234"/>
      <c r="AE2898" s="234"/>
    </row>
    <row r="2899" spans="28:31" x14ac:dyDescent="0.2">
      <c r="AB2899" s="234"/>
      <c r="AD2899" s="234"/>
      <c r="AE2899" s="234"/>
    </row>
    <row r="2900" spans="28:31" x14ac:dyDescent="0.2">
      <c r="AB2900" s="234"/>
      <c r="AD2900" s="234"/>
      <c r="AE2900" s="234"/>
    </row>
    <row r="2901" spans="28:31" x14ac:dyDescent="0.2">
      <c r="AB2901" s="234"/>
      <c r="AD2901" s="234"/>
      <c r="AE2901" s="234"/>
    </row>
    <row r="2902" spans="28:31" x14ac:dyDescent="0.2">
      <c r="AB2902" s="234"/>
      <c r="AD2902" s="234"/>
      <c r="AE2902" s="234"/>
    </row>
    <row r="2903" spans="28:31" x14ac:dyDescent="0.2">
      <c r="AB2903" s="234"/>
      <c r="AD2903" s="234"/>
      <c r="AE2903" s="234"/>
    </row>
    <row r="2904" spans="28:31" x14ac:dyDescent="0.2">
      <c r="AB2904" s="234"/>
      <c r="AD2904" s="234"/>
      <c r="AE2904" s="234"/>
    </row>
    <row r="2905" spans="28:31" x14ac:dyDescent="0.2">
      <c r="AB2905" s="234"/>
      <c r="AD2905" s="234"/>
      <c r="AE2905" s="234"/>
    </row>
    <row r="2906" spans="28:31" x14ac:dyDescent="0.2">
      <c r="AB2906" s="234"/>
      <c r="AD2906" s="234"/>
      <c r="AE2906" s="234"/>
    </row>
    <row r="2907" spans="28:31" x14ac:dyDescent="0.2">
      <c r="AB2907" s="234"/>
      <c r="AD2907" s="234"/>
      <c r="AE2907" s="234"/>
    </row>
    <row r="2908" spans="28:31" x14ac:dyDescent="0.2">
      <c r="AB2908" s="234"/>
      <c r="AD2908" s="234"/>
      <c r="AE2908" s="234"/>
    </row>
    <row r="2909" spans="28:31" x14ac:dyDescent="0.2">
      <c r="AB2909" s="234"/>
      <c r="AD2909" s="234"/>
      <c r="AE2909" s="234"/>
    </row>
    <row r="2910" spans="28:31" x14ac:dyDescent="0.2">
      <c r="AB2910" s="234"/>
      <c r="AD2910" s="234"/>
      <c r="AE2910" s="234"/>
    </row>
    <row r="2911" spans="28:31" x14ac:dyDescent="0.2">
      <c r="AB2911" s="234"/>
      <c r="AD2911" s="234"/>
      <c r="AE2911" s="234"/>
    </row>
    <row r="2912" spans="28:31" x14ac:dyDescent="0.2">
      <c r="AB2912" s="234"/>
      <c r="AD2912" s="234"/>
      <c r="AE2912" s="234"/>
    </row>
    <row r="2913" spans="28:31" x14ac:dyDescent="0.2">
      <c r="AB2913" s="234"/>
      <c r="AD2913" s="234"/>
      <c r="AE2913" s="234"/>
    </row>
    <row r="2914" spans="28:31" x14ac:dyDescent="0.2">
      <c r="AB2914" s="234"/>
      <c r="AD2914" s="234"/>
      <c r="AE2914" s="234"/>
    </row>
    <row r="2915" spans="28:31" x14ac:dyDescent="0.2">
      <c r="AB2915" s="234"/>
      <c r="AD2915" s="234"/>
      <c r="AE2915" s="234"/>
    </row>
    <row r="2916" spans="28:31" x14ac:dyDescent="0.2">
      <c r="AB2916" s="234"/>
      <c r="AD2916" s="234"/>
      <c r="AE2916" s="234"/>
    </row>
    <row r="2917" spans="28:31" x14ac:dyDescent="0.2">
      <c r="AB2917" s="234"/>
      <c r="AD2917" s="234"/>
      <c r="AE2917" s="234"/>
    </row>
    <row r="2918" spans="28:31" x14ac:dyDescent="0.2">
      <c r="AB2918" s="234"/>
      <c r="AD2918" s="234"/>
      <c r="AE2918" s="234"/>
    </row>
    <row r="2919" spans="28:31" x14ac:dyDescent="0.2">
      <c r="AB2919" s="234"/>
      <c r="AD2919" s="234"/>
      <c r="AE2919" s="234"/>
    </row>
    <row r="2920" spans="28:31" x14ac:dyDescent="0.2">
      <c r="AB2920" s="234"/>
      <c r="AD2920" s="234"/>
      <c r="AE2920" s="234"/>
    </row>
    <row r="2921" spans="28:31" x14ac:dyDescent="0.2">
      <c r="AB2921" s="234"/>
      <c r="AD2921" s="234"/>
      <c r="AE2921" s="234"/>
    </row>
    <row r="2922" spans="28:31" x14ac:dyDescent="0.2">
      <c r="AB2922" s="234"/>
      <c r="AD2922" s="234"/>
      <c r="AE2922" s="234"/>
    </row>
    <row r="2923" spans="28:31" x14ac:dyDescent="0.2">
      <c r="AB2923" s="234"/>
      <c r="AD2923" s="234"/>
      <c r="AE2923" s="234"/>
    </row>
    <row r="2924" spans="28:31" x14ac:dyDescent="0.2">
      <c r="AB2924" s="234"/>
      <c r="AD2924" s="234"/>
      <c r="AE2924" s="234"/>
    </row>
    <row r="2925" spans="28:31" x14ac:dyDescent="0.2">
      <c r="AB2925" s="234"/>
      <c r="AD2925" s="234"/>
      <c r="AE2925" s="234"/>
    </row>
    <row r="2926" spans="28:31" x14ac:dyDescent="0.2">
      <c r="AB2926" s="234"/>
      <c r="AD2926" s="234"/>
      <c r="AE2926" s="234"/>
    </row>
    <row r="2927" spans="28:31" x14ac:dyDescent="0.2">
      <c r="AB2927" s="234"/>
      <c r="AD2927" s="234"/>
      <c r="AE2927" s="234"/>
    </row>
    <row r="2928" spans="28:31" x14ac:dyDescent="0.2">
      <c r="AB2928" s="234"/>
      <c r="AD2928" s="234"/>
      <c r="AE2928" s="234"/>
    </row>
    <row r="2929" spans="28:31" x14ac:dyDescent="0.2">
      <c r="AB2929" s="234"/>
      <c r="AD2929" s="234"/>
      <c r="AE2929" s="234"/>
    </row>
    <row r="2930" spans="28:31" x14ac:dyDescent="0.2">
      <c r="AB2930" s="234"/>
      <c r="AD2930" s="234"/>
      <c r="AE2930" s="234"/>
    </row>
    <row r="2931" spans="28:31" x14ac:dyDescent="0.2">
      <c r="AB2931" s="234"/>
      <c r="AD2931" s="234"/>
      <c r="AE2931" s="234"/>
    </row>
    <row r="2932" spans="28:31" x14ac:dyDescent="0.2">
      <c r="AB2932" s="234"/>
      <c r="AD2932" s="234"/>
      <c r="AE2932" s="234"/>
    </row>
    <row r="2933" spans="28:31" x14ac:dyDescent="0.2">
      <c r="AB2933" s="234"/>
      <c r="AD2933" s="234"/>
      <c r="AE2933" s="234"/>
    </row>
    <row r="2934" spans="28:31" x14ac:dyDescent="0.2">
      <c r="AB2934" s="234"/>
      <c r="AD2934" s="234"/>
      <c r="AE2934" s="234"/>
    </row>
    <row r="2935" spans="28:31" x14ac:dyDescent="0.2">
      <c r="AB2935" s="234"/>
      <c r="AD2935" s="234"/>
      <c r="AE2935" s="234"/>
    </row>
    <row r="2936" spans="28:31" x14ac:dyDescent="0.2">
      <c r="AB2936" s="234"/>
      <c r="AD2936" s="234"/>
      <c r="AE2936" s="234"/>
    </row>
    <row r="2937" spans="28:31" x14ac:dyDescent="0.2">
      <c r="AB2937" s="234"/>
      <c r="AD2937" s="234"/>
      <c r="AE2937" s="234"/>
    </row>
    <row r="2938" spans="28:31" x14ac:dyDescent="0.2">
      <c r="AB2938" s="234"/>
      <c r="AD2938" s="234"/>
      <c r="AE2938" s="234"/>
    </row>
    <row r="2939" spans="28:31" x14ac:dyDescent="0.2">
      <c r="AB2939" s="234"/>
      <c r="AD2939" s="234"/>
      <c r="AE2939" s="234"/>
    </row>
    <row r="2940" spans="28:31" x14ac:dyDescent="0.2">
      <c r="AB2940" s="234"/>
      <c r="AD2940" s="234"/>
      <c r="AE2940" s="234"/>
    </row>
    <row r="2941" spans="28:31" x14ac:dyDescent="0.2">
      <c r="AB2941" s="234"/>
      <c r="AD2941" s="234"/>
      <c r="AE2941" s="234"/>
    </row>
    <row r="2942" spans="28:31" x14ac:dyDescent="0.2">
      <c r="AB2942" s="234"/>
      <c r="AD2942" s="234"/>
      <c r="AE2942" s="234"/>
    </row>
    <row r="2943" spans="28:31" x14ac:dyDescent="0.2">
      <c r="AB2943" s="234"/>
      <c r="AD2943" s="234"/>
      <c r="AE2943" s="234"/>
    </row>
    <row r="2944" spans="28:31" x14ac:dyDescent="0.2">
      <c r="AB2944" s="234"/>
      <c r="AD2944" s="234"/>
      <c r="AE2944" s="234"/>
    </row>
    <row r="2945" spans="28:31" x14ac:dyDescent="0.2">
      <c r="AB2945" s="234"/>
      <c r="AD2945" s="234"/>
      <c r="AE2945" s="234"/>
    </row>
    <row r="2946" spans="28:31" x14ac:dyDescent="0.2">
      <c r="AB2946" s="234"/>
      <c r="AD2946" s="234"/>
      <c r="AE2946" s="234"/>
    </row>
    <row r="2947" spans="28:31" x14ac:dyDescent="0.2">
      <c r="AB2947" s="234"/>
      <c r="AD2947" s="234"/>
      <c r="AE2947" s="234"/>
    </row>
    <row r="2948" spans="28:31" x14ac:dyDescent="0.2">
      <c r="AB2948" s="234"/>
      <c r="AD2948" s="234"/>
      <c r="AE2948" s="234"/>
    </row>
    <row r="2949" spans="28:31" x14ac:dyDescent="0.2">
      <c r="AB2949" s="234"/>
      <c r="AD2949" s="234"/>
      <c r="AE2949" s="234"/>
    </row>
    <row r="2950" spans="28:31" x14ac:dyDescent="0.2">
      <c r="AB2950" s="234"/>
      <c r="AD2950" s="234"/>
      <c r="AE2950" s="234"/>
    </row>
    <row r="2951" spans="28:31" x14ac:dyDescent="0.2">
      <c r="AB2951" s="234"/>
      <c r="AD2951" s="234"/>
      <c r="AE2951" s="234"/>
    </row>
    <row r="2952" spans="28:31" x14ac:dyDescent="0.2">
      <c r="AB2952" s="234"/>
      <c r="AD2952" s="234"/>
      <c r="AE2952" s="234"/>
    </row>
    <row r="2953" spans="28:31" x14ac:dyDescent="0.2">
      <c r="AB2953" s="234"/>
      <c r="AD2953" s="234"/>
      <c r="AE2953" s="234"/>
    </row>
    <row r="2954" spans="28:31" x14ac:dyDescent="0.2">
      <c r="AB2954" s="234"/>
      <c r="AD2954" s="234"/>
      <c r="AE2954" s="234"/>
    </row>
    <row r="2955" spans="28:31" x14ac:dyDescent="0.2">
      <c r="AB2955" s="234"/>
      <c r="AD2955" s="234"/>
      <c r="AE2955" s="234"/>
    </row>
    <row r="2956" spans="28:31" x14ac:dyDescent="0.2">
      <c r="AB2956" s="234"/>
      <c r="AD2956" s="234"/>
      <c r="AE2956" s="234"/>
    </row>
    <row r="2957" spans="28:31" x14ac:dyDescent="0.2">
      <c r="AB2957" s="234"/>
      <c r="AD2957" s="234"/>
      <c r="AE2957" s="234"/>
    </row>
    <row r="2958" spans="28:31" x14ac:dyDescent="0.2">
      <c r="AB2958" s="234"/>
      <c r="AD2958" s="234"/>
      <c r="AE2958" s="234"/>
    </row>
    <row r="2959" spans="28:31" x14ac:dyDescent="0.2">
      <c r="AB2959" s="234"/>
      <c r="AD2959" s="234"/>
      <c r="AE2959" s="234"/>
    </row>
    <row r="2960" spans="28:31" x14ac:dyDescent="0.2">
      <c r="AB2960" s="234"/>
      <c r="AD2960" s="234"/>
      <c r="AE2960" s="234"/>
    </row>
    <row r="2961" spans="28:31" x14ac:dyDescent="0.2">
      <c r="AB2961" s="234"/>
      <c r="AD2961" s="234"/>
      <c r="AE2961" s="234"/>
    </row>
    <row r="2962" spans="28:31" x14ac:dyDescent="0.2">
      <c r="AB2962" s="234"/>
      <c r="AD2962" s="234"/>
      <c r="AE2962" s="234"/>
    </row>
    <row r="2963" spans="28:31" x14ac:dyDescent="0.2">
      <c r="AB2963" s="234"/>
      <c r="AD2963" s="234"/>
      <c r="AE2963" s="234"/>
    </row>
    <row r="2964" spans="28:31" x14ac:dyDescent="0.2">
      <c r="AB2964" s="234"/>
      <c r="AD2964" s="234"/>
      <c r="AE2964" s="234"/>
    </row>
    <row r="2965" spans="28:31" x14ac:dyDescent="0.2">
      <c r="AB2965" s="234"/>
      <c r="AD2965" s="234"/>
      <c r="AE2965" s="234"/>
    </row>
    <row r="2966" spans="28:31" x14ac:dyDescent="0.2">
      <c r="AB2966" s="234"/>
      <c r="AD2966" s="234"/>
      <c r="AE2966" s="234"/>
    </row>
    <row r="2967" spans="28:31" x14ac:dyDescent="0.2">
      <c r="AB2967" s="234"/>
      <c r="AD2967" s="234"/>
      <c r="AE2967" s="234"/>
    </row>
    <row r="2968" spans="28:31" x14ac:dyDescent="0.2">
      <c r="AB2968" s="234"/>
      <c r="AD2968" s="234"/>
      <c r="AE2968" s="234"/>
    </row>
    <row r="2969" spans="28:31" x14ac:dyDescent="0.2">
      <c r="AB2969" s="234"/>
      <c r="AD2969" s="234"/>
      <c r="AE2969" s="234"/>
    </row>
    <row r="2970" spans="28:31" x14ac:dyDescent="0.2">
      <c r="AB2970" s="234"/>
      <c r="AD2970" s="234"/>
      <c r="AE2970" s="234"/>
    </row>
    <row r="2971" spans="28:31" x14ac:dyDescent="0.2">
      <c r="AB2971" s="234"/>
      <c r="AD2971" s="234"/>
      <c r="AE2971" s="234"/>
    </row>
    <row r="2972" spans="28:31" x14ac:dyDescent="0.2">
      <c r="AB2972" s="234"/>
      <c r="AD2972" s="234"/>
      <c r="AE2972" s="234"/>
    </row>
    <row r="2973" spans="28:31" x14ac:dyDescent="0.2">
      <c r="AB2973" s="234"/>
      <c r="AD2973" s="234"/>
      <c r="AE2973" s="234"/>
    </row>
    <row r="2974" spans="28:31" x14ac:dyDescent="0.2">
      <c r="AB2974" s="234"/>
      <c r="AD2974" s="234"/>
      <c r="AE2974" s="234"/>
    </row>
    <row r="2975" spans="28:31" x14ac:dyDescent="0.2">
      <c r="AB2975" s="234"/>
      <c r="AD2975" s="234"/>
      <c r="AE2975" s="234"/>
    </row>
    <row r="2976" spans="28:31" x14ac:dyDescent="0.2">
      <c r="AB2976" s="234"/>
      <c r="AD2976" s="234"/>
      <c r="AE2976" s="234"/>
    </row>
    <row r="2977" spans="28:31" x14ac:dyDescent="0.2">
      <c r="AB2977" s="234"/>
      <c r="AD2977" s="234"/>
      <c r="AE2977" s="234"/>
    </row>
    <row r="2978" spans="28:31" x14ac:dyDescent="0.2">
      <c r="AB2978" s="234"/>
      <c r="AD2978" s="234"/>
      <c r="AE2978" s="234"/>
    </row>
    <row r="2979" spans="28:31" x14ac:dyDescent="0.2">
      <c r="AB2979" s="234"/>
      <c r="AD2979" s="234"/>
      <c r="AE2979" s="234"/>
    </row>
    <row r="2980" spans="28:31" x14ac:dyDescent="0.2">
      <c r="AB2980" s="234"/>
      <c r="AD2980" s="234"/>
      <c r="AE2980" s="234"/>
    </row>
    <row r="2981" spans="28:31" x14ac:dyDescent="0.2">
      <c r="AB2981" s="234"/>
      <c r="AD2981" s="234"/>
      <c r="AE2981" s="234"/>
    </row>
    <row r="2982" spans="28:31" x14ac:dyDescent="0.2">
      <c r="AB2982" s="234"/>
      <c r="AD2982" s="234"/>
      <c r="AE2982" s="234"/>
    </row>
    <row r="2983" spans="28:31" x14ac:dyDescent="0.2">
      <c r="AB2983" s="234"/>
      <c r="AD2983" s="234"/>
      <c r="AE2983" s="234"/>
    </row>
    <row r="2984" spans="28:31" x14ac:dyDescent="0.2">
      <c r="AB2984" s="234"/>
      <c r="AD2984" s="234"/>
      <c r="AE2984" s="234"/>
    </row>
    <row r="2985" spans="28:31" x14ac:dyDescent="0.2">
      <c r="AB2985" s="234"/>
      <c r="AD2985" s="234"/>
      <c r="AE2985" s="234"/>
    </row>
    <row r="2986" spans="28:31" x14ac:dyDescent="0.2">
      <c r="AB2986" s="234"/>
      <c r="AD2986" s="234"/>
      <c r="AE2986" s="234"/>
    </row>
    <row r="2987" spans="28:31" x14ac:dyDescent="0.2">
      <c r="AB2987" s="234"/>
      <c r="AD2987" s="234"/>
      <c r="AE2987" s="234"/>
    </row>
    <row r="2988" spans="28:31" x14ac:dyDescent="0.2">
      <c r="AB2988" s="234"/>
      <c r="AD2988" s="234"/>
      <c r="AE2988" s="234"/>
    </row>
    <row r="2989" spans="28:31" x14ac:dyDescent="0.2">
      <c r="AB2989" s="234"/>
      <c r="AD2989" s="234"/>
      <c r="AE2989" s="234"/>
    </row>
    <row r="2990" spans="28:31" x14ac:dyDescent="0.2">
      <c r="AB2990" s="234"/>
      <c r="AD2990" s="234"/>
      <c r="AE2990" s="234"/>
    </row>
    <row r="2991" spans="28:31" x14ac:dyDescent="0.2">
      <c r="AB2991" s="234"/>
      <c r="AD2991" s="234"/>
      <c r="AE2991" s="234"/>
    </row>
    <row r="2992" spans="28:31" x14ac:dyDescent="0.2">
      <c r="AB2992" s="234"/>
      <c r="AD2992" s="234"/>
      <c r="AE2992" s="234"/>
    </row>
    <row r="2993" spans="28:31" x14ac:dyDescent="0.2">
      <c r="AB2993" s="234"/>
      <c r="AD2993" s="234"/>
      <c r="AE2993" s="234"/>
    </row>
    <row r="2994" spans="28:31" x14ac:dyDescent="0.2">
      <c r="AB2994" s="234"/>
      <c r="AD2994" s="234"/>
      <c r="AE2994" s="234"/>
    </row>
    <row r="2995" spans="28:31" x14ac:dyDescent="0.2">
      <c r="AB2995" s="234"/>
      <c r="AD2995" s="234"/>
      <c r="AE2995" s="234"/>
    </row>
    <row r="2996" spans="28:31" x14ac:dyDescent="0.2">
      <c r="AB2996" s="234"/>
      <c r="AD2996" s="234"/>
      <c r="AE2996" s="234"/>
    </row>
    <row r="2997" spans="28:31" x14ac:dyDescent="0.2">
      <c r="AB2997" s="234"/>
      <c r="AD2997" s="234"/>
      <c r="AE2997" s="234"/>
    </row>
    <row r="2998" spans="28:31" x14ac:dyDescent="0.2">
      <c r="AB2998" s="234"/>
      <c r="AD2998" s="234"/>
      <c r="AE2998" s="234"/>
    </row>
    <row r="2999" spans="28:31" x14ac:dyDescent="0.2">
      <c r="AB2999" s="234"/>
      <c r="AD2999" s="234"/>
      <c r="AE2999" s="234"/>
    </row>
    <row r="3000" spans="28:31" x14ac:dyDescent="0.2">
      <c r="AB3000" s="234"/>
      <c r="AD3000" s="234"/>
      <c r="AE3000" s="234"/>
    </row>
    <row r="3001" spans="28:31" x14ac:dyDescent="0.2">
      <c r="AB3001" s="234"/>
      <c r="AD3001" s="234"/>
      <c r="AE3001" s="234"/>
    </row>
    <row r="3002" spans="28:31" x14ac:dyDescent="0.2">
      <c r="AB3002" s="234"/>
      <c r="AD3002" s="234"/>
      <c r="AE3002" s="234"/>
    </row>
    <row r="3003" spans="28:31" x14ac:dyDescent="0.2">
      <c r="AB3003" s="234"/>
      <c r="AD3003" s="234"/>
      <c r="AE3003" s="234"/>
    </row>
    <row r="3004" spans="28:31" x14ac:dyDescent="0.2">
      <c r="AB3004" s="234"/>
      <c r="AD3004" s="234"/>
      <c r="AE3004" s="234"/>
    </row>
    <row r="3005" spans="28:31" x14ac:dyDescent="0.2">
      <c r="AB3005" s="234"/>
      <c r="AD3005" s="234"/>
      <c r="AE3005" s="234"/>
    </row>
    <row r="3006" spans="28:31" x14ac:dyDescent="0.2">
      <c r="AB3006" s="234"/>
      <c r="AD3006" s="234"/>
      <c r="AE3006" s="234"/>
    </row>
    <row r="3007" spans="28:31" x14ac:dyDescent="0.2">
      <c r="AB3007" s="234"/>
      <c r="AD3007" s="234"/>
      <c r="AE3007" s="234"/>
    </row>
    <row r="3008" spans="28:31" x14ac:dyDescent="0.2">
      <c r="AB3008" s="234"/>
      <c r="AD3008" s="234"/>
      <c r="AE3008" s="234"/>
    </row>
    <row r="3009" spans="28:31" x14ac:dyDescent="0.2">
      <c r="AB3009" s="234"/>
      <c r="AD3009" s="234"/>
      <c r="AE3009" s="234"/>
    </row>
    <row r="3010" spans="28:31" x14ac:dyDescent="0.2">
      <c r="AB3010" s="234"/>
      <c r="AD3010" s="234"/>
      <c r="AE3010" s="234"/>
    </row>
    <row r="3011" spans="28:31" x14ac:dyDescent="0.2">
      <c r="AB3011" s="234"/>
      <c r="AD3011" s="234"/>
      <c r="AE3011" s="234"/>
    </row>
    <row r="3012" spans="28:31" x14ac:dyDescent="0.2">
      <c r="AB3012" s="234"/>
      <c r="AD3012" s="234"/>
      <c r="AE3012" s="234"/>
    </row>
    <row r="3013" spans="28:31" x14ac:dyDescent="0.2">
      <c r="AB3013" s="234"/>
      <c r="AD3013" s="234"/>
      <c r="AE3013" s="234"/>
    </row>
    <row r="3014" spans="28:31" x14ac:dyDescent="0.2">
      <c r="AB3014" s="234"/>
      <c r="AD3014" s="234"/>
      <c r="AE3014" s="234"/>
    </row>
    <row r="3015" spans="28:31" x14ac:dyDescent="0.2">
      <c r="AB3015" s="234"/>
      <c r="AD3015" s="234"/>
      <c r="AE3015" s="234"/>
    </row>
    <row r="3016" spans="28:31" x14ac:dyDescent="0.2">
      <c r="AB3016" s="234"/>
      <c r="AD3016" s="234"/>
      <c r="AE3016" s="234"/>
    </row>
    <row r="3017" spans="28:31" x14ac:dyDescent="0.2">
      <c r="AB3017" s="234"/>
      <c r="AD3017" s="234"/>
      <c r="AE3017" s="234"/>
    </row>
    <row r="3018" spans="28:31" x14ac:dyDescent="0.2">
      <c r="AB3018" s="234"/>
      <c r="AD3018" s="234"/>
      <c r="AE3018" s="234"/>
    </row>
    <row r="3019" spans="28:31" x14ac:dyDescent="0.2">
      <c r="AB3019" s="234"/>
      <c r="AD3019" s="234"/>
      <c r="AE3019" s="234"/>
    </row>
    <row r="3020" spans="28:31" x14ac:dyDescent="0.2">
      <c r="AB3020" s="234"/>
      <c r="AD3020" s="234"/>
      <c r="AE3020" s="234"/>
    </row>
    <row r="3021" spans="28:31" x14ac:dyDescent="0.2">
      <c r="AB3021" s="234"/>
      <c r="AD3021" s="234"/>
      <c r="AE3021" s="234"/>
    </row>
    <row r="3022" spans="28:31" x14ac:dyDescent="0.2">
      <c r="AB3022" s="234"/>
      <c r="AD3022" s="234"/>
      <c r="AE3022" s="234"/>
    </row>
    <row r="3023" spans="28:31" x14ac:dyDescent="0.2">
      <c r="AB3023" s="234"/>
      <c r="AD3023" s="234"/>
      <c r="AE3023" s="234"/>
    </row>
    <row r="3024" spans="28:31" x14ac:dyDescent="0.2">
      <c r="AB3024" s="234"/>
      <c r="AD3024" s="234"/>
      <c r="AE3024" s="234"/>
    </row>
    <row r="3025" spans="28:31" x14ac:dyDescent="0.2">
      <c r="AB3025" s="234"/>
      <c r="AD3025" s="234"/>
      <c r="AE3025" s="234"/>
    </row>
    <row r="3026" spans="28:31" x14ac:dyDescent="0.2">
      <c r="AB3026" s="234"/>
      <c r="AD3026" s="234"/>
      <c r="AE3026" s="234"/>
    </row>
    <row r="3027" spans="28:31" x14ac:dyDescent="0.2">
      <c r="AB3027" s="234"/>
      <c r="AD3027" s="234"/>
      <c r="AE3027" s="234"/>
    </row>
    <row r="3028" spans="28:31" x14ac:dyDescent="0.2">
      <c r="AB3028" s="234"/>
      <c r="AD3028" s="234"/>
      <c r="AE3028" s="234"/>
    </row>
    <row r="3029" spans="28:31" x14ac:dyDescent="0.2">
      <c r="AB3029" s="234"/>
      <c r="AD3029" s="234"/>
      <c r="AE3029" s="234"/>
    </row>
    <row r="3030" spans="28:31" x14ac:dyDescent="0.2">
      <c r="AB3030" s="234"/>
      <c r="AD3030" s="234"/>
      <c r="AE3030" s="234"/>
    </row>
    <row r="3031" spans="28:31" x14ac:dyDescent="0.2">
      <c r="AB3031" s="234"/>
      <c r="AD3031" s="234"/>
      <c r="AE3031" s="234"/>
    </row>
    <row r="3032" spans="28:31" x14ac:dyDescent="0.2">
      <c r="AB3032" s="234"/>
      <c r="AD3032" s="234"/>
      <c r="AE3032" s="234"/>
    </row>
    <row r="3033" spans="28:31" x14ac:dyDescent="0.2">
      <c r="AB3033" s="234"/>
      <c r="AD3033" s="234"/>
      <c r="AE3033" s="234"/>
    </row>
    <row r="3034" spans="28:31" x14ac:dyDescent="0.2">
      <c r="AB3034" s="234"/>
      <c r="AD3034" s="234"/>
      <c r="AE3034" s="234"/>
    </row>
    <row r="3035" spans="28:31" x14ac:dyDescent="0.2">
      <c r="AB3035" s="234"/>
      <c r="AD3035" s="234"/>
      <c r="AE3035" s="234"/>
    </row>
    <row r="3036" spans="28:31" x14ac:dyDescent="0.2">
      <c r="AB3036" s="234"/>
      <c r="AD3036" s="234"/>
      <c r="AE3036" s="234"/>
    </row>
    <row r="3037" spans="28:31" x14ac:dyDescent="0.2">
      <c r="AB3037" s="234"/>
      <c r="AD3037" s="234"/>
      <c r="AE3037" s="234"/>
    </row>
    <row r="3038" spans="28:31" x14ac:dyDescent="0.2">
      <c r="AB3038" s="234"/>
      <c r="AD3038" s="234"/>
      <c r="AE3038" s="234"/>
    </row>
    <row r="3039" spans="28:31" x14ac:dyDescent="0.2">
      <c r="AB3039" s="234"/>
      <c r="AD3039" s="234"/>
      <c r="AE3039" s="234"/>
    </row>
    <row r="3040" spans="28:31" x14ac:dyDescent="0.2">
      <c r="AB3040" s="234"/>
      <c r="AD3040" s="234"/>
      <c r="AE3040" s="234"/>
    </row>
    <row r="3041" spans="28:31" x14ac:dyDescent="0.2">
      <c r="AB3041" s="234"/>
      <c r="AD3041" s="234"/>
      <c r="AE3041" s="234"/>
    </row>
    <row r="3042" spans="28:31" x14ac:dyDescent="0.2">
      <c r="AB3042" s="234"/>
      <c r="AD3042" s="234"/>
      <c r="AE3042" s="234"/>
    </row>
    <row r="3043" spans="28:31" x14ac:dyDescent="0.2">
      <c r="AB3043" s="234"/>
      <c r="AD3043" s="234"/>
      <c r="AE3043" s="234"/>
    </row>
    <row r="3044" spans="28:31" x14ac:dyDescent="0.2">
      <c r="AB3044" s="234"/>
      <c r="AD3044" s="234"/>
      <c r="AE3044" s="234"/>
    </row>
    <row r="3045" spans="28:31" x14ac:dyDescent="0.2">
      <c r="AB3045" s="234"/>
      <c r="AD3045" s="234"/>
      <c r="AE3045" s="234"/>
    </row>
    <row r="3046" spans="28:31" x14ac:dyDescent="0.2">
      <c r="AB3046" s="234"/>
      <c r="AD3046" s="234"/>
      <c r="AE3046" s="234"/>
    </row>
    <row r="3047" spans="28:31" x14ac:dyDescent="0.2">
      <c r="AB3047" s="234"/>
      <c r="AD3047" s="234"/>
      <c r="AE3047" s="234"/>
    </row>
    <row r="3048" spans="28:31" x14ac:dyDescent="0.2">
      <c r="AB3048" s="234"/>
      <c r="AD3048" s="234"/>
      <c r="AE3048" s="234"/>
    </row>
    <row r="3049" spans="28:31" x14ac:dyDescent="0.2">
      <c r="AB3049" s="234"/>
      <c r="AD3049" s="234"/>
      <c r="AE3049" s="234"/>
    </row>
    <row r="3050" spans="28:31" x14ac:dyDescent="0.2">
      <c r="AB3050" s="234"/>
      <c r="AD3050" s="234"/>
      <c r="AE3050" s="234"/>
    </row>
    <row r="3051" spans="28:31" x14ac:dyDescent="0.2">
      <c r="AB3051" s="234"/>
      <c r="AD3051" s="234"/>
      <c r="AE3051" s="234"/>
    </row>
    <row r="3052" spans="28:31" x14ac:dyDescent="0.2">
      <c r="AB3052" s="234"/>
      <c r="AD3052" s="234"/>
      <c r="AE3052" s="234"/>
    </row>
    <row r="3053" spans="28:31" x14ac:dyDescent="0.2">
      <c r="AB3053" s="234"/>
      <c r="AD3053" s="234"/>
      <c r="AE3053" s="234"/>
    </row>
    <row r="3054" spans="28:31" x14ac:dyDescent="0.2">
      <c r="AB3054" s="234"/>
      <c r="AD3054" s="234"/>
      <c r="AE3054" s="234"/>
    </row>
    <row r="3055" spans="28:31" x14ac:dyDescent="0.2">
      <c r="AB3055" s="234"/>
      <c r="AD3055" s="234"/>
      <c r="AE3055" s="234"/>
    </row>
    <row r="3056" spans="28:31" x14ac:dyDescent="0.2">
      <c r="AB3056" s="234"/>
      <c r="AD3056" s="234"/>
      <c r="AE3056" s="234"/>
    </row>
    <row r="3057" spans="28:31" x14ac:dyDescent="0.2">
      <c r="AB3057" s="234"/>
      <c r="AD3057" s="234"/>
      <c r="AE3057" s="234"/>
    </row>
    <row r="3058" spans="28:31" x14ac:dyDescent="0.2">
      <c r="AB3058" s="234"/>
      <c r="AD3058" s="234"/>
      <c r="AE3058" s="234"/>
    </row>
    <row r="3059" spans="28:31" x14ac:dyDescent="0.2">
      <c r="AB3059" s="234"/>
      <c r="AD3059" s="234"/>
      <c r="AE3059" s="234"/>
    </row>
    <row r="3060" spans="28:31" x14ac:dyDescent="0.2">
      <c r="AB3060" s="234"/>
      <c r="AD3060" s="234"/>
      <c r="AE3060" s="234"/>
    </row>
    <row r="3061" spans="28:31" x14ac:dyDescent="0.2">
      <c r="AB3061" s="234"/>
      <c r="AD3061" s="234"/>
      <c r="AE3061" s="234"/>
    </row>
    <row r="3062" spans="28:31" x14ac:dyDescent="0.2">
      <c r="AB3062" s="234"/>
      <c r="AD3062" s="234"/>
      <c r="AE3062" s="234"/>
    </row>
    <row r="3063" spans="28:31" x14ac:dyDescent="0.2">
      <c r="AB3063" s="234"/>
      <c r="AD3063" s="234"/>
      <c r="AE3063" s="234"/>
    </row>
    <row r="3064" spans="28:31" x14ac:dyDescent="0.2">
      <c r="AB3064" s="234"/>
      <c r="AD3064" s="234"/>
      <c r="AE3064" s="234"/>
    </row>
    <row r="3065" spans="28:31" x14ac:dyDescent="0.2">
      <c r="AB3065" s="234"/>
      <c r="AD3065" s="234"/>
      <c r="AE3065" s="234"/>
    </row>
    <row r="3066" spans="28:31" x14ac:dyDescent="0.2">
      <c r="AB3066" s="234"/>
      <c r="AD3066" s="234"/>
      <c r="AE3066" s="234"/>
    </row>
    <row r="3067" spans="28:31" x14ac:dyDescent="0.2">
      <c r="AB3067" s="234"/>
      <c r="AD3067" s="234"/>
      <c r="AE3067" s="234"/>
    </row>
    <row r="3068" spans="28:31" x14ac:dyDescent="0.2">
      <c r="AB3068" s="234"/>
      <c r="AD3068" s="234"/>
      <c r="AE3068" s="234"/>
    </row>
    <row r="3069" spans="28:31" x14ac:dyDescent="0.2">
      <c r="AB3069" s="234"/>
      <c r="AD3069" s="234"/>
      <c r="AE3069" s="234"/>
    </row>
    <row r="3070" spans="28:31" x14ac:dyDescent="0.2">
      <c r="AB3070" s="234"/>
      <c r="AD3070" s="234"/>
      <c r="AE3070" s="234"/>
    </row>
    <row r="3071" spans="28:31" x14ac:dyDescent="0.2">
      <c r="AB3071" s="234"/>
      <c r="AD3071" s="234"/>
      <c r="AE3071" s="234"/>
    </row>
    <row r="3072" spans="28:31" x14ac:dyDescent="0.2">
      <c r="AB3072" s="234"/>
      <c r="AD3072" s="234"/>
      <c r="AE3072" s="234"/>
    </row>
    <row r="3073" spans="28:31" x14ac:dyDescent="0.2">
      <c r="AB3073" s="234"/>
      <c r="AD3073" s="234"/>
      <c r="AE3073" s="234"/>
    </row>
    <row r="3074" spans="28:31" x14ac:dyDescent="0.2">
      <c r="AB3074" s="234"/>
      <c r="AD3074" s="234"/>
      <c r="AE3074" s="234"/>
    </row>
    <row r="3075" spans="28:31" x14ac:dyDescent="0.2">
      <c r="AB3075" s="234"/>
      <c r="AD3075" s="234"/>
      <c r="AE3075" s="234"/>
    </row>
    <row r="3076" spans="28:31" x14ac:dyDescent="0.2">
      <c r="AB3076" s="234"/>
      <c r="AD3076" s="234"/>
      <c r="AE3076" s="234"/>
    </row>
    <row r="3077" spans="28:31" x14ac:dyDescent="0.2">
      <c r="AB3077" s="234"/>
      <c r="AD3077" s="234"/>
      <c r="AE3077" s="234"/>
    </row>
    <row r="3078" spans="28:31" x14ac:dyDescent="0.2">
      <c r="AB3078" s="234"/>
      <c r="AD3078" s="234"/>
      <c r="AE3078" s="234"/>
    </row>
    <row r="3079" spans="28:31" x14ac:dyDescent="0.2">
      <c r="AB3079" s="234"/>
      <c r="AD3079" s="234"/>
      <c r="AE3079" s="234"/>
    </row>
    <row r="3080" spans="28:31" x14ac:dyDescent="0.2">
      <c r="AB3080" s="234"/>
      <c r="AD3080" s="234"/>
      <c r="AE3080" s="234"/>
    </row>
    <row r="3081" spans="28:31" x14ac:dyDescent="0.2">
      <c r="AB3081" s="234"/>
      <c r="AD3081" s="234"/>
      <c r="AE3081" s="234"/>
    </row>
    <row r="3082" spans="28:31" x14ac:dyDescent="0.2">
      <c r="AB3082" s="234"/>
      <c r="AD3082" s="234"/>
      <c r="AE3082" s="234"/>
    </row>
    <row r="3083" spans="28:31" x14ac:dyDescent="0.2">
      <c r="AB3083" s="234"/>
      <c r="AD3083" s="234"/>
      <c r="AE3083" s="234"/>
    </row>
    <row r="3084" spans="28:31" x14ac:dyDescent="0.2">
      <c r="AB3084" s="234"/>
      <c r="AD3084" s="234"/>
      <c r="AE3084" s="234"/>
    </row>
    <row r="3085" spans="28:31" x14ac:dyDescent="0.2">
      <c r="AB3085" s="234"/>
      <c r="AD3085" s="234"/>
      <c r="AE3085" s="234"/>
    </row>
    <row r="3086" spans="28:31" x14ac:dyDescent="0.2">
      <c r="AB3086" s="234"/>
      <c r="AD3086" s="234"/>
      <c r="AE3086" s="234"/>
    </row>
    <row r="3087" spans="28:31" x14ac:dyDescent="0.2">
      <c r="AB3087" s="234"/>
      <c r="AD3087" s="234"/>
      <c r="AE3087" s="234"/>
    </row>
    <row r="3088" spans="28:31" x14ac:dyDescent="0.2">
      <c r="AB3088" s="234"/>
      <c r="AD3088" s="234"/>
      <c r="AE3088" s="234"/>
    </row>
    <row r="3089" spans="28:31" x14ac:dyDescent="0.2">
      <c r="AB3089" s="234"/>
      <c r="AD3089" s="234"/>
      <c r="AE3089" s="234"/>
    </row>
    <row r="3090" spans="28:31" x14ac:dyDescent="0.2">
      <c r="AB3090" s="234"/>
      <c r="AD3090" s="234"/>
      <c r="AE3090" s="234"/>
    </row>
    <row r="3091" spans="28:31" x14ac:dyDescent="0.2">
      <c r="AB3091" s="234"/>
      <c r="AD3091" s="234"/>
      <c r="AE3091" s="234"/>
    </row>
    <row r="3092" spans="28:31" x14ac:dyDescent="0.2">
      <c r="AB3092" s="234"/>
      <c r="AD3092" s="234"/>
      <c r="AE3092" s="234"/>
    </row>
    <row r="3093" spans="28:31" x14ac:dyDescent="0.2">
      <c r="AB3093" s="234"/>
      <c r="AD3093" s="234"/>
      <c r="AE3093" s="234"/>
    </row>
    <row r="3094" spans="28:31" x14ac:dyDescent="0.2">
      <c r="AB3094" s="234"/>
      <c r="AD3094" s="234"/>
      <c r="AE3094" s="234"/>
    </row>
    <row r="3095" spans="28:31" x14ac:dyDescent="0.2">
      <c r="AB3095" s="234"/>
      <c r="AD3095" s="234"/>
      <c r="AE3095" s="234"/>
    </row>
    <row r="3096" spans="28:31" x14ac:dyDescent="0.2">
      <c r="AB3096" s="234"/>
      <c r="AD3096" s="234"/>
      <c r="AE3096" s="234"/>
    </row>
    <row r="3097" spans="28:31" x14ac:dyDescent="0.2">
      <c r="AB3097" s="234"/>
      <c r="AD3097" s="234"/>
      <c r="AE3097" s="234"/>
    </row>
    <row r="3098" spans="28:31" x14ac:dyDescent="0.2">
      <c r="AB3098" s="234"/>
      <c r="AD3098" s="234"/>
      <c r="AE3098" s="234"/>
    </row>
    <row r="3099" spans="28:31" x14ac:dyDescent="0.2">
      <c r="AB3099" s="234"/>
      <c r="AD3099" s="234"/>
      <c r="AE3099" s="234"/>
    </row>
    <row r="3100" spans="28:31" x14ac:dyDescent="0.2">
      <c r="AB3100" s="234"/>
      <c r="AD3100" s="234"/>
      <c r="AE3100" s="234"/>
    </row>
    <row r="3101" spans="28:31" x14ac:dyDescent="0.2">
      <c r="AB3101" s="234"/>
      <c r="AD3101" s="234"/>
      <c r="AE3101" s="234"/>
    </row>
    <row r="3102" spans="28:31" x14ac:dyDescent="0.2">
      <c r="AB3102" s="234"/>
      <c r="AD3102" s="234"/>
      <c r="AE3102" s="234"/>
    </row>
    <row r="3103" spans="28:31" x14ac:dyDescent="0.2">
      <c r="AB3103" s="234"/>
      <c r="AD3103" s="234"/>
      <c r="AE3103" s="234"/>
    </row>
    <row r="3104" spans="28:31" x14ac:dyDescent="0.2">
      <c r="AB3104" s="234"/>
      <c r="AD3104" s="234"/>
      <c r="AE3104" s="234"/>
    </row>
    <row r="3105" spans="28:31" x14ac:dyDescent="0.2">
      <c r="AB3105" s="234"/>
      <c r="AD3105" s="234"/>
      <c r="AE3105" s="234"/>
    </row>
    <row r="3106" spans="28:31" x14ac:dyDescent="0.2">
      <c r="AB3106" s="234"/>
      <c r="AD3106" s="234"/>
      <c r="AE3106" s="234"/>
    </row>
    <row r="3107" spans="28:31" x14ac:dyDescent="0.2">
      <c r="AB3107" s="234"/>
      <c r="AD3107" s="234"/>
      <c r="AE3107" s="234"/>
    </row>
    <row r="3108" spans="28:31" x14ac:dyDescent="0.2">
      <c r="AB3108" s="234"/>
      <c r="AD3108" s="234"/>
      <c r="AE3108" s="234"/>
    </row>
    <row r="3109" spans="28:31" x14ac:dyDescent="0.2">
      <c r="AB3109" s="234"/>
      <c r="AD3109" s="234"/>
      <c r="AE3109" s="234"/>
    </row>
    <row r="3110" spans="28:31" x14ac:dyDescent="0.2">
      <c r="AB3110" s="234"/>
      <c r="AD3110" s="234"/>
      <c r="AE3110" s="234"/>
    </row>
    <row r="3111" spans="28:31" x14ac:dyDescent="0.2">
      <c r="AB3111" s="234"/>
      <c r="AD3111" s="234"/>
      <c r="AE3111" s="234"/>
    </row>
    <row r="3112" spans="28:31" x14ac:dyDescent="0.2">
      <c r="AB3112" s="234"/>
      <c r="AD3112" s="234"/>
      <c r="AE3112" s="234"/>
    </row>
    <row r="3113" spans="28:31" x14ac:dyDescent="0.2">
      <c r="AB3113" s="234"/>
      <c r="AD3113" s="234"/>
      <c r="AE3113" s="234"/>
    </row>
    <row r="3114" spans="28:31" x14ac:dyDescent="0.2">
      <c r="AB3114" s="234"/>
      <c r="AD3114" s="234"/>
      <c r="AE3114" s="234"/>
    </row>
    <row r="3115" spans="28:31" x14ac:dyDescent="0.2">
      <c r="AB3115" s="234"/>
      <c r="AD3115" s="234"/>
      <c r="AE3115" s="234"/>
    </row>
    <row r="3116" spans="28:31" x14ac:dyDescent="0.2">
      <c r="AB3116" s="234"/>
      <c r="AD3116" s="234"/>
      <c r="AE3116" s="234"/>
    </row>
    <row r="3117" spans="28:31" x14ac:dyDescent="0.2">
      <c r="AB3117" s="234"/>
      <c r="AD3117" s="234"/>
      <c r="AE3117" s="234"/>
    </row>
    <row r="3118" spans="28:31" x14ac:dyDescent="0.2">
      <c r="AB3118" s="234"/>
      <c r="AD3118" s="234"/>
      <c r="AE3118" s="234"/>
    </row>
    <row r="3119" spans="28:31" x14ac:dyDescent="0.2">
      <c r="AB3119" s="234"/>
      <c r="AD3119" s="234"/>
      <c r="AE3119" s="234"/>
    </row>
    <row r="3120" spans="28:31" x14ac:dyDescent="0.2">
      <c r="AB3120" s="234"/>
      <c r="AD3120" s="234"/>
      <c r="AE3120" s="234"/>
    </row>
    <row r="3121" spans="28:31" x14ac:dyDescent="0.2">
      <c r="AB3121" s="234"/>
      <c r="AD3121" s="234"/>
      <c r="AE3121" s="234"/>
    </row>
    <row r="3122" spans="28:31" x14ac:dyDescent="0.2">
      <c r="AB3122" s="234"/>
      <c r="AD3122" s="234"/>
      <c r="AE3122" s="234"/>
    </row>
    <row r="3123" spans="28:31" x14ac:dyDescent="0.2">
      <c r="AB3123" s="234"/>
      <c r="AD3123" s="234"/>
      <c r="AE3123" s="234"/>
    </row>
    <row r="3124" spans="28:31" x14ac:dyDescent="0.2">
      <c r="AB3124" s="234"/>
      <c r="AD3124" s="234"/>
      <c r="AE3124" s="234"/>
    </row>
    <row r="3125" spans="28:31" x14ac:dyDescent="0.2">
      <c r="AB3125" s="234"/>
      <c r="AD3125" s="234"/>
      <c r="AE3125" s="234"/>
    </row>
    <row r="3126" spans="28:31" x14ac:dyDescent="0.2">
      <c r="AB3126" s="234"/>
      <c r="AD3126" s="234"/>
      <c r="AE3126" s="234"/>
    </row>
    <row r="3127" spans="28:31" x14ac:dyDescent="0.2">
      <c r="AB3127" s="234"/>
      <c r="AD3127" s="234"/>
      <c r="AE3127" s="234"/>
    </row>
    <row r="3128" spans="28:31" x14ac:dyDescent="0.2">
      <c r="AB3128" s="234"/>
      <c r="AD3128" s="234"/>
      <c r="AE3128" s="234"/>
    </row>
    <row r="3129" spans="28:31" x14ac:dyDescent="0.2">
      <c r="AB3129" s="234"/>
      <c r="AD3129" s="234"/>
      <c r="AE3129" s="234"/>
    </row>
    <row r="3130" spans="28:31" x14ac:dyDescent="0.2">
      <c r="AB3130" s="234"/>
      <c r="AD3130" s="234"/>
      <c r="AE3130" s="234"/>
    </row>
    <row r="3131" spans="28:31" x14ac:dyDescent="0.2">
      <c r="AB3131" s="234"/>
      <c r="AD3131" s="234"/>
      <c r="AE3131" s="234"/>
    </row>
    <row r="3132" spans="28:31" x14ac:dyDescent="0.2">
      <c r="AB3132" s="234"/>
      <c r="AD3132" s="234"/>
      <c r="AE3132" s="234"/>
    </row>
    <row r="3133" spans="28:31" x14ac:dyDescent="0.2">
      <c r="AB3133" s="234"/>
      <c r="AD3133" s="234"/>
      <c r="AE3133" s="234"/>
    </row>
    <row r="3134" spans="28:31" x14ac:dyDescent="0.2">
      <c r="AB3134" s="234"/>
      <c r="AD3134" s="234"/>
      <c r="AE3134" s="234"/>
    </row>
    <row r="3135" spans="28:31" x14ac:dyDescent="0.2">
      <c r="AB3135" s="234"/>
      <c r="AD3135" s="234"/>
      <c r="AE3135" s="234"/>
    </row>
    <row r="3136" spans="28:31" x14ac:dyDescent="0.2">
      <c r="AB3136" s="234"/>
      <c r="AD3136" s="234"/>
      <c r="AE3136" s="234"/>
    </row>
    <row r="3137" spans="28:31" x14ac:dyDescent="0.2">
      <c r="AB3137" s="234"/>
      <c r="AD3137" s="234"/>
      <c r="AE3137" s="234"/>
    </row>
    <row r="3138" spans="28:31" x14ac:dyDescent="0.2">
      <c r="AB3138" s="234"/>
      <c r="AD3138" s="234"/>
      <c r="AE3138" s="234"/>
    </row>
    <row r="3139" spans="28:31" x14ac:dyDescent="0.2">
      <c r="AB3139" s="234"/>
      <c r="AD3139" s="234"/>
      <c r="AE3139" s="234"/>
    </row>
    <row r="3140" spans="28:31" x14ac:dyDescent="0.2">
      <c r="AB3140" s="234"/>
      <c r="AD3140" s="234"/>
      <c r="AE3140" s="234"/>
    </row>
    <row r="3141" spans="28:31" x14ac:dyDescent="0.2">
      <c r="AB3141" s="234"/>
      <c r="AD3141" s="234"/>
      <c r="AE3141" s="234"/>
    </row>
    <row r="3142" spans="28:31" x14ac:dyDescent="0.2">
      <c r="AB3142" s="234"/>
      <c r="AD3142" s="234"/>
      <c r="AE3142" s="234"/>
    </row>
    <row r="3143" spans="28:31" x14ac:dyDescent="0.2">
      <c r="AB3143" s="234"/>
      <c r="AD3143" s="234"/>
      <c r="AE3143" s="234"/>
    </row>
    <row r="3144" spans="28:31" x14ac:dyDescent="0.2">
      <c r="AB3144" s="234"/>
      <c r="AD3144" s="234"/>
      <c r="AE3144" s="234"/>
    </row>
    <row r="3145" spans="28:31" x14ac:dyDescent="0.2">
      <c r="AB3145" s="234"/>
      <c r="AD3145" s="234"/>
      <c r="AE3145" s="234"/>
    </row>
    <row r="3146" spans="28:31" x14ac:dyDescent="0.2">
      <c r="AB3146" s="234"/>
      <c r="AD3146" s="234"/>
      <c r="AE3146" s="234"/>
    </row>
    <row r="3147" spans="28:31" x14ac:dyDescent="0.2">
      <c r="AB3147" s="234"/>
      <c r="AD3147" s="234"/>
      <c r="AE3147" s="234"/>
    </row>
    <row r="3148" spans="28:31" x14ac:dyDescent="0.2">
      <c r="AB3148" s="234"/>
      <c r="AD3148" s="234"/>
      <c r="AE3148" s="234"/>
    </row>
    <row r="3149" spans="28:31" x14ac:dyDescent="0.2">
      <c r="AB3149" s="234"/>
      <c r="AD3149" s="234"/>
      <c r="AE3149" s="234"/>
    </row>
    <row r="3150" spans="28:31" x14ac:dyDescent="0.2">
      <c r="AB3150" s="234"/>
      <c r="AD3150" s="234"/>
      <c r="AE3150" s="234"/>
    </row>
    <row r="3151" spans="28:31" x14ac:dyDescent="0.2">
      <c r="AB3151" s="234"/>
      <c r="AD3151" s="234"/>
      <c r="AE3151" s="234"/>
    </row>
    <row r="3152" spans="28:31" x14ac:dyDescent="0.2">
      <c r="AB3152" s="234"/>
      <c r="AD3152" s="234"/>
      <c r="AE3152" s="234"/>
    </row>
    <row r="3153" spans="28:31" x14ac:dyDescent="0.2">
      <c r="AB3153" s="234"/>
      <c r="AD3153" s="234"/>
      <c r="AE3153" s="234"/>
    </row>
    <row r="3154" spans="28:31" x14ac:dyDescent="0.2">
      <c r="AB3154" s="234"/>
      <c r="AD3154" s="234"/>
      <c r="AE3154" s="234"/>
    </row>
    <row r="3155" spans="28:31" x14ac:dyDescent="0.2">
      <c r="AB3155" s="234"/>
      <c r="AD3155" s="234"/>
      <c r="AE3155" s="234"/>
    </row>
    <row r="3156" spans="28:31" x14ac:dyDescent="0.2">
      <c r="AB3156" s="234"/>
      <c r="AD3156" s="234"/>
      <c r="AE3156" s="234"/>
    </row>
    <row r="3157" spans="28:31" x14ac:dyDescent="0.2">
      <c r="AB3157" s="234"/>
      <c r="AD3157" s="234"/>
      <c r="AE3157" s="234"/>
    </row>
    <row r="3158" spans="28:31" x14ac:dyDescent="0.2">
      <c r="AB3158" s="234"/>
      <c r="AD3158" s="234"/>
      <c r="AE3158" s="234"/>
    </row>
    <row r="3159" spans="28:31" x14ac:dyDescent="0.2">
      <c r="AB3159" s="234"/>
      <c r="AD3159" s="234"/>
      <c r="AE3159" s="234"/>
    </row>
    <row r="3160" spans="28:31" x14ac:dyDescent="0.2">
      <c r="AB3160" s="234"/>
      <c r="AD3160" s="234"/>
      <c r="AE3160" s="234"/>
    </row>
    <row r="3161" spans="28:31" x14ac:dyDescent="0.2">
      <c r="AB3161" s="234"/>
      <c r="AD3161" s="234"/>
      <c r="AE3161" s="234"/>
    </row>
    <row r="3162" spans="28:31" x14ac:dyDescent="0.2">
      <c r="AB3162" s="234"/>
      <c r="AD3162" s="234"/>
      <c r="AE3162" s="234"/>
    </row>
    <row r="3163" spans="28:31" x14ac:dyDescent="0.2">
      <c r="AB3163" s="234"/>
      <c r="AD3163" s="234"/>
      <c r="AE3163" s="234"/>
    </row>
    <row r="3164" spans="28:31" x14ac:dyDescent="0.2">
      <c r="AB3164" s="234"/>
      <c r="AD3164" s="234"/>
      <c r="AE3164" s="234"/>
    </row>
    <row r="3165" spans="28:31" x14ac:dyDescent="0.2">
      <c r="AB3165" s="234"/>
      <c r="AD3165" s="234"/>
      <c r="AE3165" s="234"/>
    </row>
    <row r="3166" spans="28:31" x14ac:dyDescent="0.2">
      <c r="AB3166" s="234"/>
      <c r="AD3166" s="234"/>
      <c r="AE3166" s="234"/>
    </row>
    <row r="3167" spans="28:31" x14ac:dyDescent="0.2">
      <c r="AB3167" s="234"/>
      <c r="AD3167" s="234"/>
      <c r="AE3167" s="234"/>
    </row>
    <row r="3168" spans="28:31" x14ac:dyDescent="0.2">
      <c r="AB3168" s="234"/>
      <c r="AD3168" s="234"/>
      <c r="AE3168" s="234"/>
    </row>
    <row r="3169" spans="28:31" x14ac:dyDescent="0.2">
      <c r="AB3169" s="234"/>
      <c r="AD3169" s="234"/>
      <c r="AE3169" s="234"/>
    </row>
    <row r="3170" spans="28:31" x14ac:dyDescent="0.2">
      <c r="AB3170" s="234"/>
      <c r="AD3170" s="234"/>
      <c r="AE3170" s="234"/>
    </row>
    <row r="3171" spans="28:31" x14ac:dyDescent="0.2">
      <c r="AB3171" s="234"/>
      <c r="AD3171" s="234"/>
      <c r="AE3171" s="234"/>
    </row>
    <row r="3172" spans="28:31" x14ac:dyDescent="0.2">
      <c r="AB3172" s="234"/>
      <c r="AD3172" s="234"/>
      <c r="AE3172" s="234"/>
    </row>
    <row r="3173" spans="28:31" x14ac:dyDescent="0.2">
      <c r="AB3173" s="234"/>
      <c r="AD3173" s="234"/>
      <c r="AE3173" s="234"/>
    </row>
    <row r="3174" spans="28:31" x14ac:dyDescent="0.2">
      <c r="AB3174" s="234"/>
      <c r="AD3174" s="234"/>
      <c r="AE3174" s="234"/>
    </row>
    <row r="3175" spans="28:31" x14ac:dyDescent="0.2">
      <c r="AB3175" s="234"/>
      <c r="AD3175" s="234"/>
      <c r="AE3175" s="234"/>
    </row>
    <row r="3176" spans="28:31" x14ac:dyDescent="0.2">
      <c r="AB3176" s="234"/>
      <c r="AD3176" s="234"/>
      <c r="AE3176" s="234"/>
    </row>
    <row r="3177" spans="28:31" x14ac:dyDescent="0.2">
      <c r="AB3177" s="234"/>
      <c r="AD3177" s="234"/>
      <c r="AE3177" s="234"/>
    </row>
    <row r="3178" spans="28:31" x14ac:dyDescent="0.2">
      <c r="AB3178" s="234"/>
      <c r="AD3178" s="234"/>
      <c r="AE3178" s="234"/>
    </row>
    <row r="3179" spans="28:31" x14ac:dyDescent="0.2">
      <c r="AB3179" s="234"/>
      <c r="AD3179" s="234"/>
      <c r="AE3179" s="234"/>
    </row>
    <row r="3180" spans="28:31" x14ac:dyDescent="0.2">
      <c r="AB3180" s="234"/>
      <c r="AD3180" s="234"/>
      <c r="AE3180" s="234"/>
    </row>
    <row r="3181" spans="28:31" x14ac:dyDescent="0.2">
      <c r="AB3181" s="234"/>
      <c r="AD3181" s="234"/>
      <c r="AE3181" s="234"/>
    </row>
    <row r="3182" spans="28:31" x14ac:dyDescent="0.2">
      <c r="AB3182" s="234"/>
      <c r="AD3182" s="234"/>
      <c r="AE3182" s="234"/>
    </row>
    <row r="3183" spans="28:31" x14ac:dyDescent="0.2">
      <c r="AB3183" s="234"/>
      <c r="AD3183" s="234"/>
      <c r="AE3183" s="234"/>
    </row>
    <row r="3184" spans="28:31" x14ac:dyDescent="0.2">
      <c r="AB3184" s="234"/>
      <c r="AD3184" s="234"/>
      <c r="AE3184" s="234"/>
    </row>
    <row r="3185" spans="28:31" x14ac:dyDescent="0.2">
      <c r="AB3185" s="234"/>
      <c r="AD3185" s="234"/>
      <c r="AE3185" s="234"/>
    </row>
    <row r="3186" spans="28:31" x14ac:dyDescent="0.2">
      <c r="AB3186" s="234"/>
      <c r="AD3186" s="234"/>
      <c r="AE3186" s="234"/>
    </row>
    <row r="3187" spans="28:31" x14ac:dyDescent="0.2">
      <c r="AB3187" s="234"/>
      <c r="AD3187" s="234"/>
      <c r="AE3187" s="234"/>
    </row>
    <row r="3188" spans="28:31" x14ac:dyDescent="0.2">
      <c r="AB3188" s="234"/>
      <c r="AD3188" s="234"/>
      <c r="AE3188" s="234"/>
    </row>
    <row r="3189" spans="28:31" x14ac:dyDescent="0.2">
      <c r="AB3189" s="234"/>
      <c r="AD3189" s="234"/>
      <c r="AE3189" s="234"/>
    </row>
    <row r="3190" spans="28:31" x14ac:dyDescent="0.2">
      <c r="AB3190" s="234"/>
      <c r="AD3190" s="234"/>
      <c r="AE3190" s="234"/>
    </row>
    <row r="3191" spans="28:31" x14ac:dyDescent="0.2">
      <c r="AB3191" s="234"/>
      <c r="AD3191" s="234"/>
      <c r="AE3191" s="234"/>
    </row>
    <row r="3192" spans="28:31" x14ac:dyDescent="0.2">
      <c r="AB3192" s="234"/>
      <c r="AD3192" s="234"/>
      <c r="AE3192" s="234"/>
    </row>
    <row r="3193" spans="28:31" x14ac:dyDescent="0.2">
      <c r="AB3193" s="234"/>
      <c r="AD3193" s="234"/>
      <c r="AE3193" s="234"/>
    </row>
    <row r="3194" spans="28:31" x14ac:dyDescent="0.2">
      <c r="AB3194" s="234"/>
      <c r="AD3194" s="234"/>
      <c r="AE3194" s="234"/>
    </row>
    <row r="3195" spans="28:31" x14ac:dyDescent="0.2">
      <c r="AB3195" s="234"/>
      <c r="AD3195" s="234"/>
      <c r="AE3195" s="234"/>
    </row>
    <row r="3196" spans="28:31" x14ac:dyDescent="0.2">
      <c r="AB3196" s="234"/>
      <c r="AD3196" s="234"/>
      <c r="AE3196" s="234"/>
    </row>
    <row r="3197" spans="28:31" x14ac:dyDescent="0.2">
      <c r="AB3197" s="234"/>
      <c r="AD3197" s="234"/>
      <c r="AE3197" s="234"/>
    </row>
    <row r="3198" spans="28:31" x14ac:dyDescent="0.2">
      <c r="AB3198" s="234"/>
      <c r="AD3198" s="234"/>
      <c r="AE3198" s="234"/>
    </row>
    <row r="3199" spans="28:31" x14ac:dyDescent="0.2">
      <c r="AB3199" s="234"/>
      <c r="AD3199" s="234"/>
      <c r="AE3199" s="234"/>
    </row>
    <row r="3200" spans="28:31" x14ac:dyDescent="0.2">
      <c r="AB3200" s="234"/>
      <c r="AD3200" s="234"/>
      <c r="AE3200" s="234"/>
    </row>
    <row r="3201" spans="28:31" x14ac:dyDescent="0.2">
      <c r="AB3201" s="234"/>
      <c r="AD3201" s="234"/>
      <c r="AE3201" s="234"/>
    </row>
    <row r="3202" spans="28:31" x14ac:dyDescent="0.2">
      <c r="AB3202" s="234"/>
      <c r="AD3202" s="234"/>
      <c r="AE3202" s="234"/>
    </row>
    <row r="3203" spans="28:31" x14ac:dyDescent="0.2">
      <c r="AB3203" s="234"/>
      <c r="AD3203" s="234"/>
      <c r="AE3203" s="234"/>
    </row>
    <row r="3204" spans="28:31" x14ac:dyDescent="0.2">
      <c r="AB3204" s="234"/>
      <c r="AD3204" s="234"/>
      <c r="AE3204" s="234"/>
    </row>
    <row r="3205" spans="28:31" x14ac:dyDescent="0.2">
      <c r="AB3205" s="234"/>
      <c r="AD3205" s="234"/>
      <c r="AE3205" s="234"/>
    </row>
    <row r="3206" spans="28:31" x14ac:dyDescent="0.2">
      <c r="AB3206" s="234"/>
      <c r="AD3206" s="234"/>
      <c r="AE3206" s="234"/>
    </row>
    <row r="3207" spans="28:31" x14ac:dyDescent="0.2">
      <c r="AB3207" s="234"/>
      <c r="AD3207" s="234"/>
      <c r="AE3207" s="234"/>
    </row>
    <row r="3208" spans="28:31" x14ac:dyDescent="0.2">
      <c r="AB3208" s="234"/>
      <c r="AD3208" s="234"/>
      <c r="AE3208" s="234"/>
    </row>
    <row r="3209" spans="28:31" x14ac:dyDescent="0.2">
      <c r="AB3209" s="234"/>
      <c r="AD3209" s="234"/>
      <c r="AE3209" s="234"/>
    </row>
    <row r="3210" spans="28:31" x14ac:dyDescent="0.2">
      <c r="AB3210" s="234"/>
      <c r="AD3210" s="234"/>
      <c r="AE3210" s="234"/>
    </row>
    <row r="3211" spans="28:31" x14ac:dyDescent="0.2">
      <c r="AB3211" s="234"/>
      <c r="AD3211" s="234"/>
      <c r="AE3211" s="234"/>
    </row>
    <row r="3212" spans="28:31" x14ac:dyDescent="0.2">
      <c r="AB3212" s="234"/>
      <c r="AD3212" s="234"/>
      <c r="AE3212" s="234"/>
    </row>
    <row r="3213" spans="28:31" x14ac:dyDescent="0.2">
      <c r="AB3213" s="234"/>
      <c r="AD3213" s="234"/>
      <c r="AE3213" s="234"/>
    </row>
    <row r="3214" spans="28:31" x14ac:dyDescent="0.2">
      <c r="AB3214" s="234"/>
      <c r="AD3214" s="234"/>
      <c r="AE3214" s="234"/>
    </row>
    <row r="3215" spans="28:31" x14ac:dyDescent="0.2">
      <c r="AB3215" s="234"/>
      <c r="AD3215" s="234"/>
      <c r="AE3215" s="234"/>
    </row>
    <row r="3216" spans="28:31" x14ac:dyDescent="0.2">
      <c r="AB3216" s="234"/>
      <c r="AD3216" s="234"/>
      <c r="AE3216" s="234"/>
    </row>
    <row r="3217" spans="28:31" x14ac:dyDescent="0.2">
      <c r="AB3217" s="234"/>
      <c r="AD3217" s="234"/>
      <c r="AE3217" s="234"/>
    </row>
    <row r="3218" spans="28:31" x14ac:dyDescent="0.2">
      <c r="AB3218" s="234"/>
      <c r="AD3218" s="234"/>
      <c r="AE3218" s="234"/>
    </row>
    <row r="3219" spans="28:31" x14ac:dyDescent="0.2">
      <c r="AB3219" s="234"/>
      <c r="AD3219" s="234"/>
      <c r="AE3219" s="234"/>
    </row>
    <row r="3220" spans="28:31" x14ac:dyDescent="0.2">
      <c r="AB3220" s="234"/>
      <c r="AD3220" s="234"/>
      <c r="AE3220" s="234"/>
    </row>
    <row r="3221" spans="28:31" x14ac:dyDescent="0.2">
      <c r="AB3221" s="234"/>
      <c r="AD3221" s="234"/>
      <c r="AE3221" s="234"/>
    </row>
    <row r="3222" spans="28:31" x14ac:dyDescent="0.2">
      <c r="AB3222" s="234"/>
      <c r="AD3222" s="234"/>
      <c r="AE3222" s="234"/>
    </row>
    <row r="3223" spans="28:31" x14ac:dyDescent="0.2">
      <c r="AB3223" s="234"/>
      <c r="AD3223" s="234"/>
      <c r="AE3223" s="234"/>
    </row>
    <row r="3224" spans="28:31" x14ac:dyDescent="0.2">
      <c r="AB3224" s="234"/>
      <c r="AD3224" s="234"/>
      <c r="AE3224" s="234"/>
    </row>
    <row r="3225" spans="28:31" x14ac:dyDescent="0.2">
      <c r="AB3225" s="234"/>
      <c r="AD3225" s="234"/>
      <c r="AE3225" s="234"/>
    </row>
    <row r="3226" spans="28:31" x14ac:dyDescent="0.2">
      <c r="AB3226" s="234"/>
      <c r="AD3226" s="234"/>
      <c r="AE3226" s="234"/>
    </row>
    <row r="3227" spans="28:31" x14ac:dyDescent="0.2">
      <c r="AB3227" s="234"/>
      <c r="AD3227" s="234"/>
      <c r="AE3227" s="234"/>
    </row>
    <row r="3228" spans="28:31" x14ac:dyDescent="0.2">
      <c r="AB3228" s="234"/>
      <c r="AD3228" s="234"/>
      <c r="AE3228" s="234"/>
    </row>
    <row r="3229" spans="28:31" x14ac:dyDescent="0.2">
      <c r="AB3229" s="234"/>
      <c r="AD3229" s="234"/>
      <c r="AE3229" s="234"/>
    </row>
    <row r="3230" spans="28:31" x14ac:dyDescent="0.2">
      <c r="AB3230" s="234"/>
      <c r="AD3230" s="234"/>
      <c r="AE3230" s="234"/>
    </row>
    <row r="3231" spans="28:31" x14ac:dyDescent="0.2">
      <c r="AB3231" s="234"/>
      <c r="AD3231" s="234"/>
      <c r="AE3231" s="234"/>
    </row>
    <row r="3232" spans="28:31" x14ac:dyDescent="0.2">
      <c r="AB3232" s="234"/>
      <c r="AD3232" s="234"/>
      <c r="AE3232" s="234"/>
    </row>
    <row r="3233" spans="28:31" x14ac:dyDescent="0.2">
      <c r="AB3233" s="234"/>
      <c r="AD3233" s="234"/>
      <c r="AE3233" s="234"/>
    </row>
    <row r="3234" spans="28:31" x14ac:dyDescent="0.2">
      <c r="AB3234" s="234"/>
      <c r="AD3234" s="234"/>
      <c r="AE3234" s="234"/>
    </row>
    <row r="3235" spans="28:31" x14ac:dyDescent="0.2">
      <c r="AB3235" s="234"/>
      <c r="AD3235" s="234"/>
      <c r="AE3235" s="234"/>
    </row>
    <row r="3236" spans="28:31" x14ac:dyDescent="0.2">
      <c r="AB3236" s="234"/>
      <c r="AD3236" s="234"/>
      <c r="AE3236" s="234"/>
    </row>
    <row r="3237" spans="28:31" x14ac:dyDescent="0.2">
      <c r="AB3237" s="234"/>
      <c r="AD3237" s="234"/>
      <c r="AE3237" s="234"/>
    </row>
    <row r="3238" spans="28:31" x14ac:dyDescent="0.2">
      <c r="AB3238" s="234"/>
      <c r="AD3238" s="234"/>
      <c r="AE3238" s="234"/>
    </row>
    <row r="3239" spans="28:31" x14ac:dyDescent="0.2">
      <c r="AB3239" s="234"/>
      <c r="AD3239" s="234"/>
      <c r="AE3239" s="234"/>
    </row>
    <row r="3240" spans="28:31" x14ac:dyDescent="0.2">
      <c r="AB3240" s="234"/>
      <c r="AD3240" s="234"/>
      <c r="AE3240" s="234"/>
    </row>
    <row r="3241" spans="28:31" x14ac:dyDescent="0.2">
      <c r="AB3241" s="234"/>
      <c r="AD3241" s="234"/>
      <c r="AE3241" s="234"/>
    </row>
    <row r="3242" spans="28:31" x14ac:dyDescent="0.2">
      <c r="AB3242" s="234"/>
      <c r="AD3242" s="234"/>
      <c r="AE3242" s="234"/>
    </row>
    <row r="3243" spans="28:31" x14ac:dyDescent="0.2">
      <c r="AB3243" s="234"/>
      <c r="AD3243" s="234"/>
      <c r="AE3243" s="234"/>
    </row>
    <row r="3244" spans="28:31" x14ac:dyDescent="0.2">
      <c r="AB3244" s="234"/>
      <c r="AD3244" s="234"/>
      <c r="AE3244" s="234"/>
    </row>
    <row r="3245" spans="28:31" x14ac:dyDescent="0.2">
      <c r="AB3245" s="234"/>
      <c r="AD3245" s="234"/>
      <c r="AE3245" s="234"/>
    </row>
    <row r="3246" spans="28:31" x14ac:dyDescent="0.2">
      <c r="AB3246" s="234"/>
      <c r="AD3246" s="234"/>
      <c r="AE3246" s="234"/>
    </row>
    <row r="3247" spans="28:31" x14ac:dyDescent="0.2">
      <c r="AB3247" s="234"/>
      <c r="AD3247" s="234"/>
      <c r="AE3247" s="234"/>
    </row>
    <row r="3248" spans="28:31" x14ac:dyDescent="0.2">
      <c r="AB3248" s="234"/>
      <c r="AD3248" s="234"/>
      <c r="AE3248" s="234"/>
    </row>
    <row r="3249" spans="28:31" x14ac:dyDescent="0.2">
      <c r="AB3249" s="234"/>
      <c r="AD3249" s="234"/>
      <c r="AE3249" s="234"/>
    </row>
    <row r="3250" spans="28:31" x14ac:dyDescent="0.2">
      <c r="AB3250" s="234"/>
      <c r="AD3250" s="234"/>
      <c r="AE3250" s="234"/>
    </row>
    <row r="3251" spans="28:31" x14ac:dyDescent="0.2">
      <c r="AB3251" s="234"/>
      <c r="AD3251" s="234"/>
      <c r="AE3251" s="234"/>
    </row>
    <row r="3252" spans="28:31" x14ac:dyDescent="0.2">
      <c r="AB3252" s="234"/>
      <c r="AD3252" s="234"/>
      <c r="AE3252" s="234"/>
    </row>
    <row r="3253" spans="28:31" x14ac:dyDescent="0.2">
      <c r="AB3253" s="234"/>
      <c r="AD3253" s="234"/>
      <c r="AE3253" s="234"/>
    </row>
    <row r="3254" spans="28:31" x14ac:dyDescent="0.2">
      <c r="AB3254" s="234"/>
      <c r="AD3254" s="234"/>
      <c r="AE3254" s="234"/>
    </row>
    <row r="3255" spans="28:31" x14ac:dyDescent="0.2">
      <c r="AB3255" s="234"/>
      <c r="AD3255" s="234"/>
      <c r="AE3255" s="234"/>
    </row>
    <row r="3256" spans="28:31" x14ac:dyDescent="0.2">
      <c r="AB3256" s="234"/>
      <c r="AD3256" s="234"/>
      <c r="AE3256" s="234"/>
    </row>
    <row r="3257" spans="28:31" x14ac:dyDescent="0.2">
      <c r="AB3257" s="234"/>
      <c r="AD3257" s="234"/>
      <c r="AE3257" s="234"/>
    </row>
    <row r="3258" spans="28:31" x14ac:dyDescent="0.2">
      <c r="AB3258" s="234"/>
      <c r="AD3258" s="234"/>
      <c r="AE3258" s="234"/>
    </row>
    <row r="3259" spans="28:31" x14ac:dyDescent="0.2">
      <c r="AB3259" s="234"/>
      <c r="AD3259" s="234"/>
      <c r="AE3259" s="234"/>
    </row>
    <row r="3260" spans="28:31" x14ac:dyDescent="0.2">
      <c r="AB3260" s="234"/>
      <c r="AD3260" s="234"/>
      <c r="AE3260" s="234"/>
    </row>
    <row r="3261" spans="28:31" x14ac:dyDescent="0.2">
      <c r="AB3261" s="234"/>
      <c r="AD3261" s="234"/>
      <c r="AE3261" s="234"/>
    </row>
    <row r="3262" spans="28:31" x14ac:dyDescent="0.2">
      <c r="AB3262" s="234"/>
      <c r="AD3262" s="234"/>
      <c r="AE3262" s="234"/>
    </row>
    <row r="3263" spans="28:31" x14ac:dyDescent="0.2">
      <c r="AB3263" s="234"/>
      <c r="AD3263" s="234"/>
      <c r="AE3263" s="234"/>
    </row>
    <row r="3264" spans="28:31" x14ac:dyDescent="0.2">
      <c r="AB3264" s="234"/>
      <c r="AD3264" s="234"/>
      <c r="AE3264" s="234"/>
    </row>
    <row r="3265" spans="28:31" x14ac:dyDescent="0.2">
      <c r="AB3265" s="234"/>
      <c r="AD3265" s="234"/>
      <c r="AE3265" s="234"/>
    </row>
    <row r="3266" spans="28:31" x14ac:dyDescent="0.2">
      <c r="AB3266" s="234"/>
      <c r="AD3266" s="234"/>
      <c r="AE3266" s="234"/>
    </row>
    <row r="3267" spans="28:31" x14ac:dyDescent="0.2">
      <c r="AB3267" s="234"/>
      <c r="AD3267" s="234"/>
      <c r="AE3267" s="234"/>
    </row>
    <row r="3268" spans="28:31" x14ac:dyDescent="0.2">
      <c r="AB3268" s="234"/>
      <c r="AD3268" s="234"/>
      <c r="AE3268" s="234"/>
    </row>
    <row r="3269" spans="28:31" x14ac:dyDescent="0.2">
      <c r="AB3269" s="234"/>
      <c r="AD3269" s="234"/>
      <c r="AE3269" s="234"/>
    </row>
    <row r="3270" spans="28:31" x14ac:dyDescent="0.2">
      <c r="AB3270" s="234"/>
      <c r="AD3270" s="234"/>
      <c r="AE3270" s="234"/>
    </row>
    <row r="3271" spans="28:31" x14ac:dyDescent="0.2">
      <c r="AB3271" s="234"/>
      <c r="AD3271" s="234"/>
      <c r="AE3271" s="234"/>
    </row>
    <row r="3272" spans="28:31" x14ac:dyDescent="0.2">
      <c r="AB3272" s="234"/>
      <c r="AD3272" s="234"/>
      <c r="AE3272" s="234"/>
    </row>
    <row r="3273" spans="28:31" x14ac:dyDescent="0.2">
      <c r="AB3273" s="234"/>
      <c r="AD3273" s="234"/>
      <c r="AE3273" s="234"/>
    </row>
    <row r="3274" spans="28:31" x14ac:dyDescent="0.2">
      <c r="AB3274" s="234"/>
      <c r="AD3274" s="234"/>
      <c r="AE3274" s="234"/>
    </row>
    <row r="3275" spans="28:31" x14ac:dyDescent="0.2">
      <c r="AB3275" s="234"/>
      <c r="AD3275" s="234"/>
      <c r="AE3275" s="234"/>
    </row>
    <row r="3276" spans="28:31" x14ac:dyDescent="0.2">
      <c r="AB3276" s="234"/>
      <c r="AD3276" s="234"/>
      <c r="AE3276" s="234"/>
    </row>
    <row r="3277" spans="28:31" x14ac:dyDescent="0.2">
      <c r="AB3277" s="234"/>
      <c r="AD3277" s="234"/>
      <c r="AE3277" s="234"/>
    </row>
    <row r="3278" spans="28:31" x14ac:dyDescent="0.2">
      <c r="AB3278" s="234"/>
      <c r="AD3278" s="234"/>
      <c r="AE3278" s="234"/>
    </row>
    <row r="3279" spans="28:31" x14ac:dyDescent="0.2">
      <c r="AB3279" s="234"/>
      <c r="AD3279" s="234"/>
      <c r="AE3279" s="234"/>
    </row>
    <row r="3280" spans="28:31" x14ac:dyDescent="0.2">
      <c r="AB3280" s="234"/>
      <c r="AD3280" s="234"/>
      <c r="AE3280" s="234"/>
    </row>
    <row r="3281" spans="28:31" x14ac:dyDescent="0.2">
      <c r="AB3281" s="234"/>
      <c r="AD3281" s="234"/>
      <c r="AE3281" s="234"/>
    </row>
    <row r="3282" spans="28:31" x14ac:dyDescent="0.2">
      <c r="AB3282" s="234"/>
      <c r="AD3282" s="234"/>
      <c r="AE3282" s="234"/>
    </row>
    <row r="3283" spans="28:31" x14ac:dyDescent="0.2">
      <c r="AB3283" s="234"/>
      <c r="AD3283" s="234"/>
      <c r="AE3283" s="234"/>
    </row>
    <row r="3284" spans="28:31" x14ac:dyDescent="0.2">
      <c r="AB3284" s="234"/>
      <c r="AD3284" s="234"/>
      <c r="AE3284" s="234"/>
    </row>
    <row r="3285" spans="28:31" x14ac:dyDescent="0.2">
      <c r="AB3285" s="234"/>
      <c r="AD3285" s="234"/>
      <c r="AE3285" s="234"/>
    </row>
    <row r="3286" spans="28:31" x14ac:dyDescent="0.2">
      <c r="AB3286" s="234"/>
      <c r="AD3286" s="234"/>
      <c r="AE3286" s="234"/>
    </row>
    <row r="3287" spans="28:31" x14ac:dyDescent="0.2">
      <c r="AB3287" s="234"/>
      <c r="AD3287" s="234"/>
      <c r="AE3287" s="234"/>
    </row>
    <row r="3288" spans="28:31" x14ac:dyDescent="0.2">
      <c r="AB3288" s="234"/>
      <c r="AD3288" s="234"/>
      <c r="AE3288" s="234"/>
    </row>
    <row r="3289" spans="28:31" x14ac:dyDescent="0.2">
      <c r="AB3289" s="234"/>
      <c r="AD3289" s="234"/>
      <c r="AE3289" s="234"/>
    </row>
    <row r="3290" spans="28:31" x14ac:dyDescent="0.2">
      <c r="AB3290" s="234"/>
      <c r="AD3290" s="234"/>
      <c r="AE3290" s="234"/>
    </row>
    <row r="3291" spans="28:31" x14ac:dyDescent="0.2">
      <c r="AB3291" s="234"/>
      <c r="AD3291" s="234"/>
      <c r="AE3291" s="234"/>
    </row>
    <row r="3292" spans="28:31" x14ac:dyDescent="0.2">
      <c r="AB3292" s="234"/>
      <c r="AD3292" s="234"/>
      <c r="AE3292" s="234"/>
    </row>
    <row r="3293" spans="28:31" x14ac:dyDescent="0.2">
      <c r="AB3293" s="234"/>
      <c r="AD3293" s="234"/>
      <c r="AE3293" s="234"/>
    </row>
    <row r="3294" spans="28:31" x14ac:dyDescent="0.2">
      <c r="AB3294" s="234"/>
      <c r="AD3294" s="234"/>
      <c r="AE3294" s="234"/>
    </row>
    <row r="3295" spans="28:31" x14ac:dyDescent="0.2">
      <c r="AB3295" s="234"/>
      <c r="AD3295" s="234"/>
      <c r="AE3295" s="234"/>
    </row>
    <row r="3296" spans="28:31" x14ac:dyDescent="0.2">
      <c r="AB3296" s="234"/>
      <c r="AD3296" s="234"/>
      <c r="AE3296" s="234"/>
    </row>
    <row r="3297" spans="28:31" x14ac:dyDescent="0.2">
      <c r="AB3297" s="234"/>
      <c r="AD3297" s="234"/>
      <c r="AE3297" s="234"/>
    </row>
    <row r="3298" spans="28:31" x14ac:dyDescent="0.2">
      <c r="AB3298" s="234"/>
      <c r="AD3298" s="234"/>
      <c r="AE3298" s="234"/>
    </row>
    <row r="3299" spans="28:31" x14ac:dyDescent="0.2">
      <c r="AB3299" s="234"/>
      <c r="AD3299" s="234"/>
      <c r="AE3299" s="234"/>
    </row>
    <row r="3300" spans="28:31" x14ac:dyDescent="0.2">
      <c r="AB3300" s="234"/>
      <c r="AD3300" s="234"/>
      <c r="AE3300" s="234"/>
    </row>
    <row r="3301" spans="28:31" x14ac:dyDescent="0.2">
      <c r="AB3301" s="234"/>
      <c r="AD3301" s="234"/>
      <c r="AE3301" s="234"/>
    </row>
    <row r="3302" spans="28:31" x14ac:dyDescent="0.2">
      <c r="AB3302" s="234"/>
      <c r="AD3302" s="234"/>
      <c r="AE3302" s="234"/>
    </row>
    <row r="3303" spans="28:31" x14ac:dyDescent="0.2">
      <c r="AB3303" s="234"/>
      <c r="AD3303" s="234"/>
      <c r="AE3303" s="234"/>
    </row>
    <row r="3304" spans="28:31" x14ac:dyDescent="0.2">
      <c r="AB3304" s="234"/>
      <c r="AD3304" s="234"/>
      <c r="AE3304" s="234"/>
    </row>
    <row r="3305" spans="28:31" x14ac:dyDescent="0.2">
      <c r="AB3305" s="234"/>
      <c r="AD3305" s="234"/>
      <c r="AE3305" s="234"/>
    </row>
    <row r="3306" spans="28:31" x14ac:dyDescent="0.2">
      <c r="AB3306" s="234"/>
      <c r="AD3306" s="234"/>
      <c r="AE3306" s="234"/>
    </row>
    <row r="3307" spans="28:31" x14ac:dyDescent="0.2">
      <c r="AB3307" s="234"/>
      <c r="AD3307" s="234"/>
      <c r="AE3307" s="234"/>
    </row>
    <row r="3308" spans="28:31" x14ac:dyDescent="0.2">
      <c r="AB3308" s="234"/>
      <c r="AD3308" s="234"/>
      <c r="AE3308" s="234"/>
    </row>
    <row r="3309" spans="28:31" x14ac:dyDescent="0.2">
      <c r="AB3309" s="234"/>
      <c r="AD3309" s="234"/>
      <c r="AE3309" s="234"/>
    </row>
    <row r="3310" spans="28:31" x14ac:dyDescent="0.2">
      <c r="AB3310" s="234"/>
      <c r="AD3310" s="234"/>
      <c r="AE3310" s="234"/>
    </row>
    <row r="3311" spans="28:31" x14ac:dyDescent="0.2">
      <c r="AB3311" s="234"/>
      <c r="AD3311" s="234"/>
      <c r="AE3311" s="234"/>
    </row>
    <row r="3312" spans="28:31" x14ac:dyDescent="0.2">
      <c r="AB3312" s="234"/>
      <c r="AD3312" s="234"/>
      <c r="AE3312" s="234"/>
    </row>
    <row r="3313" spans="28:31" x14ac:dyDescent="0.2">
      <c r="AB3313" s="234"/>
      <c r="AD3313" s="234"/>
      <c r="AE3313" s="234"/>
    </row>
    <row r="3314" spans="28:31" x14ac:dyDescent="0.2">
      <c r="AB3314" s="234"/>
      <c r="AD3314" s="234"/>
      <c r="AE3314" s="234"/>
    </row>
    <row r="3315" spans="28:31" x14ac:dyDescent="0.2">
      <c r="AB3315" s="234"/>
      <c r="AD3315" s="234"/>
      <c r="AE3315" s="234"/>
    </row>
    <row r="3316" spans="28:31" x14ac:dyDescent="0.2">
      <c r="AB3316" s="234"/>
      <c r="AD3316" s="234"/>
      <c r="AE3316" s="234"/>
    </row>
    <row r="3317" spans="28:31" x14ac:dyDescent="0.2">
      <c r="AB3317" s="234"/>
      <c r="AD3317" s="234"/>
      <c r="AE3317" s="234"/>
    </row>
    <row r="3318" spans="28:31" x14ac:dyDescent="0.2">
      <c r="AB3318" s="234"/>
      <c r="AD3318" s="234"/>
      <c r="AE3318" s="234"/>
    </row>
    <row r="3319" spans="28:31" x14ac:dyDescent="0.2">
      <c r="AB3319" s="234"/>
      <c r="AD3319" s="234"/>
      <c r="AE3319" s="234"/>
    </row>
    <row r="3320" spans="28:31" x14ac:dyDescent="0.2">
      <c r="AB3320" s="234"/>
      <c r="AD3320" s="234"/>
      <c r="AE3320" s="234"/>
    </row>
    <row r="3321" spans="28:31" x14ac:dyDescent="0.2">
      <c r="AB3321" s="234"/>
      <c r="AD3321" s="234"/>
      <c r="AE3321" s="234"/>
    </row>
    <row r="3322" spans="28:31" x14ac:dyDescent="0.2">
      <c r="AB3322" s="234"/>
      <c r="AD3322" s="234"/>
      <c r="AE3322" s="234"/>
    </row>
    <row r="3323" spans="28:31" x14ac:dyDescent="0.2">
      <c r="AB3323" s="234"/>
      <c r="AD3323" s="234"/>
      <c r="AE3323" s="234"/>
    </row>
    <row r="3324" spans="28:31" x14ac:dyDescent="0.2">
      <c r="AB3324" s="234"/>
      <c r="AD3324" s="234"/>
      <c r="AE3324" s="234"/>
    </row>
    <row r="3325" spans="28:31" x14ac:dyDescent="0.2">
      <c r="AB3325" s="234"/>
      <c r="AD3325" s="234"/>
      <c r="AE3325" s="234"/>
    </row>
    <row r="3326" spans="28:31" x14ac:dyDescent="0.2">
      <c r="AB3326" s="234"/>
      <c r="AD3326" s="234"/>
      <c r="AE3326" s="234"/>
    </row>
    <row r="3327" spans="28:31" x14ac:dyDescent="0.2">
      <c r="AB3327" s="234"/>
      <c r="AD3327" s="234"/>
      <c r="AE3327" s="234"/>
    </row>
    <row r="3328" spans="28:31" x14ac:dyDescent="0.2">
      <c r="AB3328" s="234"/>
      <c r="AD3328" s="234"/>
      <c r="AE3328" s="234"/>
    </row>
    <row r="3329" spans="28:31" x14ac:dyDescent="0.2">
      <c r="AB3329" s="234"/>
      <c r="AD3329" s="234"/>
      <c r="AE3329" s="234"/>
    </row>
    <row r="3330" spans="28:31" x14ac:dyDescent="0.2">
      <c r="AB3330" s="234"/>
      <c r="AD3330" s="234"/>
      <c r="AE3330" s="234"/>
    </row>
    <row r="3331" spans="28:31" x14ac:dyDescent="0.2">
      <c r="AB3331" s="234"/>
      <c r="AD3331" s="234"/>
      <c r="AE3331" s="234"/>
    </row>
    <row r="3332" spans="28:31" x14ac:dyDescent="0.2">
      <c r="AB3332" s="234"/>
      <c r="AD3332" s="234"/>
      <c r="AE3332" s="234"/>
    </row>
    <row r="3333" spans="28:31" x14ac:dyDescent="0.2">
      <c r="AB3333" s="234"/>
      <c r="AD3333" s="234"/>
      <c r="AE3333" s="234"/>
    </row>
    <row r="3334" spans="28:31" x14ac:dyDescent="0.2">
      <c r="AB3334" s="234"/>
      <c r="AD3334" s="234"/>
      <c r="AE3334" s="234"/>
    </row>
    <row r="3335" spans="28:31" x14ac:dyDescent="0.2">
      <c r="AB3335" s="234"/>
      <c r="AD3335" s="234"/>
      <c r="AE3335" s="234"/>
    </row>
    <row r="3336" spans="28:31" x14ac:dyDescent="0.2">
      <c r="AB3336" s="234"/>
      <c r="AD3336" s="234"/>
      <c r="AE3336" s="234"/>
    </row>
    <row r="3337" spans="28:31" x14ac:dyDescent="0.2">
      <c r="AB3337" s="234"/>
      <c r="AD3337" s="234"/>
      <c r="AE3337" s="234"/>
    </row>
    <row r="3338" spans="28:31" x14ac:dyDescent="0.2">
      <c r="AB3338" s="234"/>
      <c r="AD3338" s="234"/>
      <c r="AE3338" s="234"/>
    </row>
    <row r="3339" spans="28:31" x14ac:dyDescent="0.2">
      <c r="AB3339" s="234"/>
      <c r="AD3339" s="234"/>
      <c r="AE3339" s="234"/>
    </row>
    <row r="3340" spans="28:31" x14ac:dyDescent="0.2">
      <c r="AB3340" s="234"/>
      <c r="AD3340" s="234"/>
      <c r="AE3340" s="234"/>
    </row>
    <row r="3341" spans="28:31" x14ac:dyDescent="0.2">
      <c r="AB3341" s="234"/>
      <c r="AD3341" s="234"/>
      <c r="AE3341" s="234"/>
    </row>
    <row r="3342" spans="28:31" x14ac:dyDescent="0.2">
      <c r="AB3342" s="234"/>
      <c r="AD3342" s="234"/>
      <c r="AE3342" s="234"/>
    </row>
    <row r="3343" spans="28:31" x14ac:dyDescent="0.2">
      <c r="AB3343" s="234"/>
      <c r="AD3343" s="234"/>
      <c r="AE3343" s="234"/>
    </row>
    <row r="3344" spans="28:31" x14ac:dyDescent="0.2">
      <c r="AB3344" s="234"/>
      <c r="AD3344" s="234"/>
      <c r="AE3344" s="234"/>
    </row>
    <row r="3345" spans="28:31" x14ac:dyDescent="0.2">
      <c r="AB3345" s="234"/>
      <c r="AD3345" s="234"/>
      <c r="AE3345" s="234"/>
    </row>
    <row r="3346" spans="28:31" x14ac:dyDescent="0.2">
      <c r="AB3346" s="234"/>
      <c r="AD3346" s="234"/>
      <c r="AE3346" s="234"/>
    </row>
    <row r="3347" spans="28:31" x14ac:dyDescent="0.2">
      <c r="AB3347" s="234"/>
      <c r="AD3347" s="234"/>
      <c r="AE3347" s="234"/>
    </row>
    <row r="3348" spans="28:31" x14ac:dyDescent="0.2">
      <c r="AB3348" s="234"/>
      <c r="AD3348" s="234"/>
      <c r="AE3348" s="234"/>
    </row>
    <row r="3349" spans="28:31" x14ac:dyDescent="0.2">
      <c r="AB3349" s="234"/>
      <c r="AD3349" s="234"/>
      <c r="AE3349" s="234"/>
    </row>
    <row r="3350" spans="28:31" x14ac:dyDescent="0.2">
      <c r="AB3350" s="234"/>
      <c r="AD3350" s="234"/>
      <c r="AE3350" s="234"/>
    </row>
    <row r="3351" spans="28:31" x14ac:dyDescent="0.2">
      <c r="AB3351" s="234"/>
      <c r="AD3351" s="234"/>
      <c r="AE3351" s="234"/>
    </row>
    <row r="3352" spans="28:31" x14ac:dyDescent="0.2">
      <c r="AB3352" s="234"/>
      <c r="AD3352" s="234"/>
      <c r="AE3352" s="234"/>
    </row>
    <row r="3353" spans="28:31" x14ac:dyDescent="0.2">
      <c r="AB3353" s="234"/>
      <c r="AD3353" s="234"/>
      <c r="AE3353" s="234"/>
    </row>
    <row r="3354" spans="28:31" x14ac:dyDescent="0.2">
      <c r="AB3354" s="234"/>
      <c r="AD3354" s="234"/>
      <c r="AE3354" s="234"/>
    </row>
    <row r="3355" spans="28:31" x14ac:dyDescent="0.2">
      <c r="AB3355" s="234"/>
      <c r="AD3355" s="234"/>
      <c r="AE3355" s="234"/>
    </row>
    <row r="3356" spans="28:31" x14ac:dyDescent="0.2">
      <c r="AB3356" s="234"/>
      <c r="AD3356" s="234"/>
      <c r="AE3356" s="234"/>
    </row>
    <row r="3357" spans="28:31" x14ac:dyDescent="0.2">
      <c r="AB3357" s="234"/>
      <c r="AD3357" s="234"/>
      <c r="AE3357" s="234"/>
    </row>
    <row r="3358" spans="28:31" x14ac:dyDescent="0.2">
      <c r="AB3358" s="234"/>
      <c r="AD3358" s="234"/>
      <c r="AE3358" s="234"/>
    </row>
    <row r="3359" spans="28:31" x14ac:dyDescent="0.2">
      <c r="AB3359" s="234"/>
      <c r="AD3359" s="234"/>
      <c r="AE3359" s="234"/>
    </row>
    <row r="3360" spans="28:31" x14ac:dyDescent="0.2">
      <c r="AB3360" s="234"/>
      <c r="AD3360" s="234"/>
      <c r="AE3360" s="234"/>
    </row>
    <row r="3361" spans="28:31" x14ac:dyDescent="0.2">
      <c r="AB3361" s="234"/>
      <c r="AD3361" s="234"/>
      <c r="AE3361" s="234"/>
    </row>
    <row r="3362" spans="28:31" x14ac:dyDescent="0.2">
      <c r="AB3362" s="234"/>
      <c r="AD3362" s="234"/>
      <c r="AE3362" s="234"/>
    </row>
    <row r="3363" spans="28:31" x14ac:dyDescent="0.2">
      <c r="AB3363" s="234"/>
      <c r="AD3363" s="234"/>
      <c r="AE3363" s="234"/>
    </row>
    <row r="3364" spans="28:31" x14ac:dyDescent="0.2">
      <c r="AB3364" s="234"/>
      <c r="AD3364" s="234"/>
      <c r="AE3364" s="234"/>
    </row>
    <row r="3365" spans="28:31" x14ac:dyDescent="0.2">
      <c r="AB3365" s="234"/>
      <c r="AD3365" s="234"/>
      <c r="AE3365" s="234"/>
    </row>
    <row r="3366" spans="28:31" x14ac:dyDescent="0.2">
      <c r="AB3366" s="234"/>
      <c r="AD3366" s="234"/>
      <c r="AE3366" s="234"/>
    </row>
    <row r="3367" spans="28:31" x14ac:dyDescent="0.2">
      <c r="AB3367" s="234"/>
      <c r="AD3367" s="234"/>
      <c r="AE3367" s="234"/>
    </row>
    <row r="3368" spans="28:31" x14ac:dyDescent="0.2">
      <c r="AB3368" s="234"/>
      <c r="AD3368" s="234"/>
      <c r="AE3368" s="234"/>
    </row>
    <row r="3369" spans="28:31" x14ac:dyDescent="0.2">
      <c r="AB3369" s="234"/>
      <c r="AD3369" s="234"/>
      <c r="AE3369" s="234"/>
    </row>
    <row r="3370" spans="28:31" x14ac:dyDescent="0.2">
      <c r="AB3370" s="234"/>
      <c r="AD3370" s="234"/>
      <c r="AE3370" s="234"/>
    </row>
    <row r="3371" spans="28:31" x14ac:dyDescent="0.2">
      <c r="AB3371" s="234"/>
      <c r="AD3371" s="234"/>
      <c r="AE3371" s="234"/>
    </row>
    <row r="3372" spans="28:31" x14ac:dyDescent="0.2">
      <c r="AB3372" s="234"/>
      <c r="AD3372" s="234"/>
      <c r="AE3372" s="234"/>
    </row>
    <row r="3373" spans="28:31" x14ac:dyDescent="0.2">
      <c r="AB3373" s="234"/>
      <c r="AD3373" s="234"/>
      <c r="AE3373" s="234"/>
    </row>
    <row r="3374" spans="28:31" x14ac:dyDescent="0.2">
      <c r="AB3374" s="234"/>
      <c r="AD3374" s="234"/>
      <c r="AE3374" s="234"/>
    </row>
    <row r="3375" spans="28:31" x14ac:dyDescent="0.2">
      <c r="AB3375" s="234"/>
      <c r="AD3375" s="234"/>
      <c r="AE3375" s="234"/>
    </row>
    <row r="3376" spans="28:31" x14ac:dyDescent="0.2">
      <c r="AB3376" s="234"/>
      <c r="AD3376" s="234"/>
      <c r="AE3376" s="234"/>
    </row>
    <row r="3377" spans="28:31" x14ac:dyDescent="0.2">
      <c r="AB3377" s="234"/>
      <c r="AD3377" s="234"/>
      <c r="AE3377" s="234"/>
    </row>
    <row r="3378" spans="28:31" x14ac:dyDescent="0.2">
      <c r="AB3378" s="234"/>
      <c r="AD3378" s="234"/>
      <c r="AE3378" s="234"/>
    </row>
    <row r="3379" spans="28:31" x14ac:dyDescent="0.2">
      <c r="AB3379" s="234"/>
      <c r="AD3379" s="234"/>
      <c r="AE3379" s="234"/>
    </row>
    <row r="3380" spans="28:31" x14ac:dyDescent="0.2">
      <c r="AB3380" s="234"/>
      <c r="AD3380" s="234"/>
      <c r="AE3380" s="234"/>
    </row>
    <row r="3381" spans="28:31" x14ac:dyDescent="0.2">
      <c r="AB3381" s="234"/>
      <c r="AD3381" s="234"/>
      <c r="AE3381" s="234"/>
    </row>
    <row r="3382" spans="28:31" x14ac:dyDescent="0.2">
      <c r="AB3382" s="234"/>
      <c r="AD3382" s="234"/>
      <c r="AE3382" s="234"/>
    </row>
    <row r="3383" spans="28:31" x14ac:dyDescent="0.2">
      <c r="AB3383" s="234"/>
      <c r="AD3383" s="234"/>
      <c r="AE3383" s="234"/>
    </row>
    <row r="3384" spans="28:31" x14ac:dyDescent="0.2">
      <c r="AB3384" s="234"/>
      <c r="AD3384" s="234"/>
      <c r="AE3384" s="234"/>
    </row>
    <row r="3385" spans="28:31" x14ac:dyDescent="0.2">
      <c r="AB3385" s="234"/>
      <c r="AD3385" s="234"/>
      <c r="AE3385" s="234"/>
    </row>
    <row r="3386" spans="28:31" x14ac:dyDescent="0.2">
      <c r="AB3386" s="234"/>
      <c r="AD3386" s="234"/>
      <c r="AE3386" s="234"/>
    </row>
    <row r="3387" spans="28:31" x14ac:dyDescent="0.2">
      <c r="AB3387" s="234"/>
      <c r="AD3387" s="234"/>
      <c r="AE3387" s="234"/>
    </row>
    <row r="3388" spans="28:31" x14ac:dyDescent="0.2">
      <c r="AB3388" s="234"/>
      <c r="AD3388" s="234"/>
      <c r="AE3388" s="234"/>
    </row>
    <row r="3389" spans="28:31" x14ac:dyDescent="0.2">
      <c r="AB3389" s="234"/>
      <c r="AD3389" s="234"/>
      <c r="AE3389" s="234"/>
    </row>
    <row r="3390" spans="28:31" x14ac:dyDescent="0.2">
      <c r="AB3390" s="234"/>
      <c r="AD3390" s="234"/>
      <c r="AE3390" s="234"/>
    </row>
    <row r="3391" spans="28:31" x14ac:dyDescent="0.2">
      <c r="AB3391" s="234"/>
      <c r="AD3391" s="234"/>
      <c r="AE3391" s="234"/>
    </row>
    <row r="3392" spans="28:31" x14ac:dyDescent="0.2">
      <c r="AB3392" s="234"/>
      <c r="AD3392" s="234"/>
      <c r="AE3392" s="234"/>
    </row>
    <row r="3393" spans="28:31" x14ac:dyDescent="0.2">
      <c r="AB3393" s="234"/>
      <c r="AD3393" s="234"/>
      <c r="AE3393" s="234"/>
    </row>
    <row r="3394" spans="28:31" x14ac:dyDescent="0.2">
      <c r="AB3394" s="234"/>
      <c r="AD3394" s="234"/>
      <c r="AE3394" s="234"/>
    </row>
    <row r="3395" spans="28:31" x14ac:dyDescent="0.2">
      <c r="AB3395" s="234"/>
      <c r="AD3395" s="234"/>
      <c r="AE3395" s="234"/>
    </row>
    <row r="3396" spans="28:31" x14ac:dyDescent="0.2">
      <c r="AB3396" s="234"/>
      <c r="AD3396" s="234"/>
      <c r="AE3396" s="234"/>
    </row>
    <row r="3397" spans="28:31" x14ac:dyDescent="0.2">
      <c r="AB3397" s="234"/>
      <c r="AD3397" s="234"/>
      <c r="AE3397" s="234"/>
    </row>
    <row r="3398" spans="28:31" x14ac:dyDescent="0.2">
      <c r="AB3398" s="234"/>
      <c r="AD3398" s="234"/>
      <c r="AE3398" s="234"/>
    </row>
    <row r="3399" spans="28:31" x14ac:dyDescent="0.2">
      <c r="AB3399" s="234"/>
      <c r="AD3399" s="234"/>
      <c r="AE3399" s="234"/>
    </row>
    <row r="3400" spans="28:31" x14ac:dyDescent="0.2">
      <c r="AB3400" s="234"/>
      <c r="AD3400" s="234"/>
      <c r="AE3400" s="234"/>
    </row>
    <row r="3401" spans="28:31" x14ac:dyDescent="0.2">
      <c r="AB3401" s="234"/>
      <c r="AD3401" s="234"/>
      <c r="AE3401" s="234"/>
    </row>
    <row r="3402" spans="28:31" x14ac:dyDescent="0.2">
      <c r="AB3402" s="234"/>
      <c r="AD3402" s="234"/>
      <c r="AE3402" s="234"/>
    </row>
    <row r="3403" spans="28:31" x14ac:dyDescent="0.2">
      <c r="AB3403" s="234"/>
      <c r="AD3403" s="234"/>
      <c r="AE3403" s="234"/>
    </row>
    <row r="3404" spans="28:31" x14ac:dyDescent="0.2">
      <c r="AB3404" s="234"/>
      <c r="AD3404" s="234"/>
      <c r="AE3404" s="234"/>
    </row>
    <row r="3405" spans="28:31" x14ac:dyDescent="0.2">
      <c r="AB3405" s="234"/>
      <c r="AD3405" s="234"/>
      <c r="AE3405" s="234"/>
    </row>
    <row r="3406" spans="28:31" x14ac:dyDescent="0.2">
      <c r="AB3406" s="234"/>
      <c r="AD3406" s="234"/>
      <c r="AE3406" s="234"/>
    </row>
    <row r="3407" spans="28:31" x14ac:dyDescent="0.2">
      <c r="AB3407" s="234"/>
      <c r="AD3407" s="234"/>
      <c r="AE3407" s="234"/>
    </row>
    <row r="3408" spans="28:31" x14ac:dyDescent="0.2">
      <c r="AB3408" s="234"/>
      <c r="AD3408" s="234"/>
      <c r="AE3408" s="234"/>
    </row>
    <row r="3409" spans="28:31" x14ac:dyDescent="0.2">
      <c r="AB3409" s="234"/>
      <c r="AD3409" s="234"/>
      <c r="AE3409" s="234"/>
    </row>
    <row r="3410" spans="28:31" x14ac:dyDescent="0.2">
      <c r="AB3410" s="234"/>
      <c r="AD3410" s="234"/>
      <c r="AE3410" s="234"/>
    </row>
    <row r="3411" spans="28:31" x14ac:dyDescent="0.2">
      <c r="AB3411" s="234"/>
      <c r="AD3411" s="234"/>
      <c r="AE3411" s="234"/>
    </row>
    <row r="3412" spans="28:31" x14ac:dyDescent="0.2">
      <c r="AB3412" s="234"/>
      <c r="AD3412" s="234"/>
      <c r="AE3412" s="234"/>
    </row>
    <row r="3413" spans="28:31" x14ac:dyDescent="0.2">
      <c r="AB3413" s="234"/>
      <c r="AD3413" s="234"/>
      <c r="AE3413" s="234"/>
    </row>
    <row r="3414" spans="28:31" x14ac:dyDescent="0.2">
      <c r="AB3414" s="234"/>
      <c r="AD3414" s="234"/>
      <c r="AE3414" s="234"/>
    </row>
    <row r="3415" spans="28:31" x14ac:dyDescent="0.2">
      <c r="AB3415" s="234"/>
      <c r="AD3415" s="234"/>
      <c r="AE3415" s="234"/>
    </row>
    <row r="3416" spans="28:31" x14ac:dyDescent="0.2">
      <c r="AB3416" s="234"/>
      <c r="AD3416" s="234"/>
      <c r="AE3416" s="234"/>
    </row>
    <row r="3417" spans="28:31" x14ac:dyDescent="0.2">
      <c r="AB3417" s="234"/>
      <c r="AD3417" s="234"/>
      <c r="AE3417" s="234"/>
    </row>
    <row r="3418" spans="28:31" x14ac:dyDescent="0.2">
      <c r="AB3418" s="234"/>
      <c r="AD3418" s="234"/>
      <c r="AE3418" s="234"/>
    </row>
    <row r="3419" spans="28:31" x14ac:dyDescent="0.2">
      <c r="AB3419" s="234"/>
      <c r="AD3419" s="234"/>
      <c r="AE3419" s="234"/>
    </row>
    <row r="3420" spans="28:31" x14ac:dyDescent="0.2">
      <c r="AB3420" s="234"/>
      <c r="AD3420" s="234"/>
      <c r="AE3420" s="234"/>
    </row>
    <row r="3421" spans="28:31" x14ac:dyDescent="0.2">
      <c r="AB3421" s="234"/>
      <c r="AD3421" s="234"/>
      <c r="AE3421" s="234"/>
    </row>
    <row r="3422" spans="28:31" x14ac:dyDescent="0.2">
      <c r="AB3422" s="234"/>
      <c r="AD3422" s="234"/>
      <c r="AE3422" s="234"/>
    </row>
    <row r="3423" spans="28:31" x14ac:dyDescent="0.2">
      <c r="AB3423" s="234"/>
      <c r="AD3423" s="234"/>
      <c r="AE3423" s="234"/>
    </row>
    <row r="3424" spans="28:31" x14ac:dyDescent="0.2">
      <c r="AB3424" s="234"/>
      <c r="AD3424" s="234"/>
      <c r="AE3424" s="234"/>
    </row>
    <row r="3425" spans="28:31" x14ac:dyDescent="0.2">
      <c r="AB3425" s="234"/>
      <c r="AD3425" s="234"/>
      <c r="AE3425" s="234"/>
    </row>
    <row r="3426" spans="28:31" x14ac:dyDescent="0.2">
      <c r="AB3426" s="234"/>
      <c r="AD3426" s="234"/>
      <c r="AE3426" s="234"/>
    </row>
    <row r="3427" spans="28:31" x14ac:dyDescent="0.2">
      <c r="AB3427" s="234"/>
      <c r="AD3427" s="234"/>
      <c r="AE3427" s="234"/>
    </row>
    <row r="3428" spans="28:31" x14ac:dyDescent="0.2">
      <c r="AB3428" s="234"/>
      <c r="AD3428" s="234"/>
      <c r="AE3428" s="234"/>
    </row>
    <row r="3429" spans="28:31" x14ac:dyDescent="0.2">
      <c r="AB3429" s="234"/>
      <c r="AD3429" s="234"/>
      <c r="AE3429" s="234"/>
    </row>
    <row r="3430" spans="28:31" x14ac:dyDescent="0.2">
      <c r="AB3430" s="234"/>
      <c r="AD3430" s="234"/>
      <c r="AE3430" s="234"/>
    </row>
    <row r="3431" spans="28:31" x14ac:dyDescent="0.2">
      <c r="AB3431" s="234"/>
      <c r="AD3431" s="234"/>
      <c r="AE3431" s="234"/>
    </row>
    <row r="3432" spans="28:31" x14ac:dyDescent="0.2">
      <c r="AB3432" s="234"/>
      <c r="AD3432" s="234"/>
      <c r="AE3432" s="234"/>
    </row>
    <row r="3433" spans="28:31" x14ac:dyDescent="0.2">
      <c r="AB3433" s="234"/>
      <c r="AD3433" s="234"/>
      <c r="AE3433" s="234"/>
    </row>
    <row r="3434" spans="28:31" x14ac:dyDescent="0.2">
      <c r="AB3434" s="234"/>
      <c r="AD3434" s="234"/>
      <c r="AE3434" s="234"/>
    </row>
    <row r="3435" spans="28:31" x14ac:dyDescent="0.2">
      <c r="AB3435" s="234"/>
      <c r="AD3435" s="234"/>
      <c r="AE3435" s="234"/>
    </row>
    <row r="3436" spans="28:31" x14ac:dyDescent="0.2">
      <c r="AB3436" s="234"/>
      <c r="AD3436" s="234"/>
      <c r="AE3436" s="234"/>
    </row>
    <row r="3437" spans="28:31" x14ac:dyDescent="0.2">
      <c r="AB3437" s="234"/>
      <c r="AD3437" s="234"/>
      <c r="AE3437" s="234"/>
    </row>
    <row r="3438" spans="28:31" x14ac:dyDescent="0.2">
      <c r="AB3438" s="234"/>
      <c r="AD3438" s="234"/>
      <c r="AE3438" s="234"/>
    </row>
    <row r="3439" spans="28:31" x14ac:dyDescent="0.2">
      <c r="AB3439" s="234"/>
      <c r="AD3439" s="234"/>
      <c r="AE3439" s="234"/>
    </row>
    <row r="3440" spans="28:31" x14ac:dyDescent="0.2">
      <c r="AB3440" s="234"/>
      <c r="AD3440" s="234"/>
      <c r="AE3440" s="234"/>
    </row>
    <row r="3441" spans="28:31" x14ac:dyDescent="0.2">
      <c r="AB3441" s="234"/>
      <c r="AD3441" s="234"/>
      <c r="AE3441" s="234"/>
    </row>
    <row r="3442" spans="28:31" x14ac:dyDescent="0.2">
      <c r="AB3442" s="234"/>
      <c r="AD3442" s="234"/>
      <c r="AE3442" s="234"/>
    </row>
    <row r="3443" spans="28:31" x14ac:dyDescent="0.2">
      <c r="AB3443" s="234"/>
      <c r="AD3443" s="234"/>
      <c r="AE3443" s="234"/>
    </row>
    <row r="3444" spans="28:31" x14ac:dyDescent="0.2">
      <c r="AB3444" s="234"/>
      <c r="AD3444" s="234"/>
      <c r="AE3444" s="234"/>
    </row>
    <row r="3445" spans="28:31" x14ac:dyDescent="0.2">
      <c r="AB3445" s="234"/>
      <c r="AD3445" s="234"/>
      <c r="AE3445" s="234"/>
    </row>
    <row r="3446" spans="28:31" x14ac:dyDescent="0.2">
      <c r="AB3446" s="234"/>
      <c r="AD3446" s="234"/>
      <c r="AE3446" s="234"/>
    </row>
    <row r="3447" spans="28:31" x14ac:dyDescent="0.2">
      <c r="AB3447" s="234"/>
      <c r="AD3447" s="234"/>
      <c r="AE3447" s="234"/>
    </row>
    <row r="3448" spans="28:31" x14ac:dyDescent="0.2">
      <c r="AB3448" s="234"/>
      <c r="AD3448" s="234"/>
      <c r="AE3448" s="234"/>
    </row>
    <row r="3449" spans="28:31" x14ac:dyDescent="0.2">
      <c r="AB3449" s="234"/>
      <c r="AD3449" s="234"/>
      <c r="AE3449" s="234"/>
    </row>
    <row r="3450" spans="28:31" x14ac:dyDescent="0.2">
      <c r="AB3450" s="234"/>
      <c r="AD3450" s="234"/>
      <c r="AE3450" s="234"/>
    </row>
    <row r="3451" spans="28:31" x14ac:dyDescent="0.2">
      <c r="AB3451" s="234"/>
      <c r="AD3451" s="234"/>
      <c r="AE3451" s="234"/>
    </row>
    <row r="3452" spans="28:31" x14ac:dyDescent="0.2">
      <c r="AB3452" s="234"/>
      <c r="AD3452" s="234"/>
      <c r="AE3452" s="234"/>
    </row>
    <row r="3453" spans="28:31" x14ac:dyDescent="0.2">
      <c r="AB3453" s="234"/>
      <c r="AD3453" s="234"/>
      <c r="AE3453" s="234"/>
    </row>
    <row r="3454" spans="28:31" x14ac:dyDescent="0.2">
      <c r="AB3454" s="234"/>
      <c r="AD3454" s="234"/>
      <c r="AE3454" s="234"/>
    </row>
    <row r="3455" spans="28:31" x14ac:dyDescent="0.2">
      <c r="AB3455" s="234"/>
      <c r="AD3455" s="234"/>
      <c r="AE3455" s="234"/>
    </row>
    <row r="3456" spans="28:31" x14ac:dyDescent="0.2">
      <c r="AB3456" s="234"/>
      <c r="AD3456" s="234"/>
      <c r="AE3456" s="234"/>
    </row>
    <row r="3457" spans="28:31" x14ac:dyDescent="0.2">
      <c r="AB3457" s="234"/>
      <c r="AD3457" s="234"/>
      <c r="AE3457" s="234"/>
    </row>
    <row r="3458" spans="28:31" x14ac:dyDescent="0.2">
      <c r="AB3458" s="234"/>
      <c r="AD3458" s="234"/>
      <c r="AE3458" s="234"/>
    </row>
    <row r="3459" spans="28:31" x14ac:dyDescent="0.2">
      <c r="AB3459" s="234"/>
      <c r="AD3459" s="234"/>
      <c r="AE3459" s="234"/>
    </row>
    <row r="3460" spans="28:31" x14ac:dyDescent="0.2">
      <c r="AB3460" s="234"/>
      <c r="AD3460" s="234"/>
      <c r="AE3460" s="234"/>
    </row>
    <row r="3461" spans="28:31" x14ac:dyDescent="0.2">
      <c r="AB3461" s="234"/>
      <c r="AD3461" s="234"/>
      <c r="AE3461" s="234"/>
    </row>
    <row r="3462" spans="28:31" x14ac:dyDescent="0.2">
      <c r="AB3462" s="234"/>
      <c r="AD3462" s="234"/>
      <c r="AE3462" s="234"/>
    </row>
    <row r="3463" spans="28:31" x14ac:dyDescent="0.2">
      <c r="AB3463" s="234"/>
      <c r="AD3463" s="234"/>
      <c r="AE3463" s="234"/>
    </row>
    <row r="3464" spans="28:31" x14ac:dyDescent="0.2">
      <c r="AB3464" s="234"/>
      <c r="AD3464" s="234"/>
      <c r="AE3464" s="234"/>
    </row>
    <row r="3465" spans="28:31" x14ac:dyDescent="0.2">
      <c r="AB3465" s="234"/>
      <c r="AD3465" s="234"/>
      <c r="AE3465" s="234"/>
    </row>
    <row r="3466" spans="28:31" x14ac:dyDescent="0.2">
      <c r="AB3466" s="234"/>
      <c r="AD3466" s="234"/>
      <c r="AE3466" s="234"/>
    </row>
    <row r="3467" spans="28:31" x14ac:dyDescent="0.2">
      <c r="AB3467" s="234"/>
      <c r="AD3467" s="234"/>
      <c r="AE3467" s="234"/>
    </row>
    <row r="3468" spans="28:31" x14ac:dyDescent="0.2">
      <c r="AB3468" s="234"/>
      <c r="AD3468" s="234"/>
      <c r="AE3468" s="234"/>
    </row>
    <row r="3469" spans="28:31" x14ac:dyDescent="0.2">
      <c r="AB3469" s="234"/>
      <c r="AD3469" s="234"/>
      <c r="AE3469" s="234"/>
    </row>
    <row r="3470" spans="28:31" x14ac:dyDescent="0.2">
      <c r="AB3470" s="234"/>
      <c r="AD3470" s="234"/>
      <c r="AE3470" s="234"/>
    </row>
    <row r="3471" spans="28:31" x14ac:dyDescent="0.2">
      <c r="AB3471" s="234"/>
      <c r="AD3471" s="234"/>
      <c r="AE3471" s="234"/>
    </row>
    <row r="3472" spans="28:31" x14ac:dyDescent="0.2">
      <c r="AB3472" s="234"/>
      <c r="AD3472" s="234"/>
      <c r="AE3472" s="234"/>
    </row>
    <row r="3473" spans="28:31" x14ac:dyDescent="0.2">
      <c r="AB3473" s="234"/>
      <c r="AD3473" s="234"/>
      <c r="AE3473" s="234"/>
    </row>
    <row r="3474" spans="28:31" x14ac:dyDescent="0.2">
      <c r="AB3474" s="234"/>
      <c r="AD3474" s="234"/>
      <c r="AE3474" s="234"/>
    </row>
    <row r="3475" spans="28:31" x14ac:dyDescent="0.2">
      <c r="AB3475" s="234"/>
      <c r="AD3475" s="234"/>
      <c r="AE3475" s="234"/>
    </row>
    <row r="3476" spans="28:31" x14ac:dyDescent="0.2">
      <c r="AB3476" s="234"/>
      <c r="AD3476" s="234"/>
      <c r="AE3476" s="234"/>
    </row>
    <row r="3477" spans="28:31" x14ac:dyDescent="0.2">
      <c r="AB3477" s="234"/>
      <c r="AD3477" s="234"/>
      <c r="AE3477" s="234"/>
    </row>
    <row r="3478" spans="28:31" x14ac:dyDescent="0.2">
      <c r="AB3478" s="234"/>
      <c r="AD3478" s="234"/>
      <c r="AE3478" s="234"/>
    </row>
    <row r="3479" spans="28:31" x14ac:dyDescent="0.2">
      <c r="AB3479" s="234"/>
      <c r="AD3479" s="234"/>
      <c r="AE3479" s="234"/>
    </row>
    <row r="3480" spans="28:31" x14ac:dyDescent="0.2">
      <c r="AB3480" s="234"/>
      <c r="AD3480" s="234"/>
      <c r="AE3480" s="234"/>
    </row>
    <row r="3481" spans="28:31" x14ac:dyDescent="0.2">
      <c r="AB3481" s="234"/>
      <c r="AD3481" s="234"/>
      <c r="AE3481" s="234"/>
    </row>
    <row r="3482" spans="28:31" x14ac:dyDescent="0.2">
      <c r="AB3482" s="234"/>
      <c r="AD3482" s="234"/>
      <c r="AE3482" s="234"/>
    </row>
    <row r="3483" spans="28:31" x14ac:dyDescent="0.2">
      <c r="AB3483" s="234"/>
      <c r="AD3483" s="234"/>
      <c r="AE3483" s="234"/>
    </row>
    <row r="3484" spans="28:31" x14ac:dyDescent="0.2">
      <c r="AB3484" s="234"/>
      <c r="AD3484" s="234"/>
      <c r="AE3484" s="234"/>
    </row>
    <row r="3485" spans="28:31" x14ac:dyDescent="0.2">
      <c r="AB3485" s="234"/>
      <c r="AD3485" s="234"/>
      <c r="AE3485" s="234"/>
    </row>
    <row r="3486" spans="28:31" x14ac:dyDescent="0.2">
      <c r="AB3486" s="234"/>
      <c r="AD3486" s="234"/>
      <c r="AE3486" s="234"/>
    </row>
    <row r="3487" spans="28:31" x14ac:dyDescent="0.2">
      <c r="AB3487" s="234"/>
      <c r="AD3487" s="234"/>
      <c r="AE3487" s="234"/>
    </row>
    <row r="3488" spans="28:31" x14ac:dyDescent="0.2">
      <c r="AB3488" s="234"/>
      <c r="AD3488" s="234"/>
      <c r="AE3488" s="234"/>
    </row>
    <row r="3489" spans="28:31" x14ac:dyDescent="0.2">
      <c r="AB3489" s="234"/>
      <c r="AD3489" s="234"/>
      <c r="AE3489" s="234"/>
    </row>
    <row r="3490" spans="28:31" x14ac:dyDescent="0.2">
      <c r="AB3490" s="234"/>
      <c r="AD3490" s="234"/>
      <c r="AE3490" s="234"/>
    </row>
    <row r="3491" spans="28:31" x14ac:dyDescent="0.2">
      <c r="AB3491" s="234"/>
      <c r="AD3491" s="234"/>
      <c r="AE3491" s="234"/>
    </row>
    <row r="3492" spans="28:31" x14ac:dyDescent="0.2">
      <c r="AB3492" s="234"/>
      <c r="AD3492" s="234"/>
      <c r="AE3492" s="234"/>
    </row>
    <row r="3493" spans="28:31" x14ac:dyDescent="0.2">
      <c r="AB3493" s="234"/>
      <c r="AD3493" s="234"/>
      <c r="AE3493" s="234"/>
    </row>
    <row r="3494" spans="28:31" x14ac:dyDescent="0.2">
      <c r="AB3494" s="234"/>
      <c r="AD3494" s="234"/>
      <c r="AE3494" s="234"/>
    </row>
    <row r="3495" spans="28:31" x14ac:dyDescent="0.2">
      <c r="AB3495" s="234"/>
      <c r="AD3495" s="234"/>
      <c r="AE3495" s="234"/>
    </row>
    <row r="3496" spans="28:31" x14ac:dyDescent="0.2">
      <c r="AB3496" s="234"/>
      <c r="AD3496" s="234"/>
      <c r="AE3496" s="234"/>
    </row>
    <row r="3497" spans="28:31" x14ac:dyDescent="0.2">
      <c r="AB3497" s="234"/>
      <c r="AD3497" s="234"/>
      <c r="AE3497" s="234"/>
    </row>
    <row r="3498" spans="28:31" x14ac:dyDescent="0.2">
      <c r="AB3498" s="234"/>
      <c r="AD3498" s="234"/>
      <c r="AE3498" s="234"/>
    </row>
    <row r="3499" spans="28:31" x14ac:dyDescent="0.2">
      <c r="AB3499" s="234"/>
      <c r="AD3499" s="234"/>
      <c r="AE3499" s="234"/>
    </row>
    <row r="3500" spans="28:31" x14ac:dyDescent="0.2">
      <c r="AB3500" s="234"/>
      <c r="AD3500" s="234"/>
      <c r="AE3500" s="234"/>
    </row>
    <row r="3501" spans="28:31" x14ac:dyDescent="0.2">
      <c r="AB3501" s="234"/>
      <c r="AD3501" s="234"/>
      <c r="AE3501" s="234"/>
    </row>
    <row r="3502" spans="28:31" x14ac:dyDescent="0.2">
      <c r="AB3502" s="234"/>
      <c r="AD3502" s="234"/>
      <c r="AE3502" s="234"/>
    </row>
    <row r="3503" spans="28:31" x14ac:dyDescent="0.2">
      <c r="AB3503" s="234"/>
      <c r="AD3503" s="234"/>
      <c r="AE3503" s="234"/>
    </row>
    <row r="3504" spans="28:31" x14ac:dyDescent="0.2">
      <c r="AB3504" s="234"/>
      <c r="AD3504" s="234"/>
      <c r="AE3504" s="234"/>
    </row>
    <row r="3505" spans="28:31" x14ac:dyDescent="0.2">
      <c r="AB3505" s="234"/>
      <c r="AD3505" s="234"/>
      <c r="AE3505" s="234"/>
    </row>
    <row r="3506" spans="28:31" x14ac:dyDescent="0.2">
      <c r="AB3506" s="234"/>
      <c r="AD3506" s="234"/>
      <c r="AE3506" s="234"/>
    </row>
    <row r="3507" spans="28:31" x14ac:dyDescent="0.2">
      <c r="AB3507" s="234"/>
      <c r="AD3507" s="234"/>
      <c r="AE3507" s="234"/>
    </row>
    <row r="3508" spans="28:31" x14ac:dyDescent="0.2">
      <c r="AB3508" s="234"/>
      <c r="AD3508" s="234"/>
      <c r="AE3508" s="234"/>
    </row>
    <row r="3509" spans="28:31" x14ac:dyDescent="0.2">
      <c r="AB3509" s="234"/>
      <c r="AD3509" s="234"/>
      <c r="AE3509" s="234"/>
    </row>
    <row r="3510" spans="28:31" x14ac:dyDescent="0.2">
      <c r="AB3510" s="234"/>
      <c r="AD3510" s="234"/>
      <c r="AE3510" s="234"/>
    </row>
    <row r="3511" spans="28:31" x14ac:dyDescent="0.2">
      <c r="AB3511" s="234"/>
      <c r="AD3511" s="234"/>
      <c r="AE3511" s="234"/>
    </row>
    <row r="3512" spans="28:31" x14ac:dyDescent="0.2">
      <c r="AB3512" s="234"/>
      <c r="AD3512" s="234"/>
      <c r="AE3512" s="234"/>
    </row>
    <row r="3513" spans="28:31" x14ac:dyDescent="0.2">
      <c r="AB3513" s="234"/>
      <c r="AD3513" s="234"/>
      <c r="AE3513" s="234"/>
    </row>
    <row r="3514" spans="28:31" x14ac:dyDescent="0.2">
      <c r="AB3514" s="234"/>
      <c r="AD3514" s="234"/>
      <c r="AE3514" s="234"/>
    </row>
    <row r="3515" spans="28:31" x14ac:dyDescent="0.2">
      <c r="AB3515" s="234"/>
      <c r="AD3515" s="234"/>
      <c r="AE3515" s="234"/>
    </row>
    <row r="3516" spans="28:31" x14ac:dyDescent="0.2">
      <c r="AB3516" s="234"/>
      <c r="AD3516" s="234"/>
      <c r="AE3516" s="234"/>
    </row>
    <row r="3517" spans="28:31" x14ac:dyDescent="0.2">
      <c r="AB3517" s="234"/>
      <c r="AD3517" s="234"/>
      <c r="AE3517" s="234"/>
    </row>
    <row r="3518" spans="28:31" x14ac:dyDescent="0.2">
      <c r="AB3518" s="234"/>
      <c r="AD3518" s="234"/>
      <c r="AE3518" s="234"/>
    </row>
    <row r="3519" spans="28:31" x14ac:dyDescent="0.2">
      <c r="AB3519" s="234"/>
      <c r="AD3519" s="234"/>
      <c r="AE3519" s="234"/>
    </row>
    <row r="3520" spans="28:31" x14ac:dyDescent="0.2">
      <c r="AB3520" s="234"/>
      <c r="AD3520" s="234"/>
      <c r="AE3520" s="234"/>
    </row>
    <row r="3521" spans="28:31" x14ac:dyDescent="0.2">
      <c r="AB3521" s="234"/>
      <c r="AD3521" s="234"/>
      <c r="AE3521" s="234"/>
    </row>
    <row r="3522" spans="28:31" x14ac:dyDescent="0.2">
      <c r="AB3522" s="234"/>
      <c r="AD3522" s="234"/>
      <c r="AE3522" s="234"/>
    </row>
    <row r="3523" spans="28:31" x14ac:dyDescent="0.2">
      <c r="AB3523" s="234"/>
      <c r="AD3523" s="234"/>
      <c r="AE3523" s="234"/>
    </row>
    <row r="3524" spans="28:31" x14ac:dyDescent="0.2">
      <c r="AB3524" s="234"/>
      <c r="AD3524" s="234"/>
      <c r="AE3524" s="234"/>
    </row>
    <row r="3525" spans="28:31" x14ac:dyDescent="0.2">
      <c r="AB3525" s="234"/>
      <c r="AD3525" s="234"/>
      <c r="AE3525" s="234"/>
    </row>
    <row r="3526" spans="28:31" x14ac:dyDescent="0.2">
      <c r="AB3526" s="234"/>
      <c r="AD3526" s="234"/>
      <c r="AE3526" s="234"/>
    </row>
    <row r="3527" spans="28:31" x14ac:dyDescent="0.2">
      <c r="AB3527" s="234"/>
      <c r="AD3527" s="234"/>
      <c r="AE3527" s="234"/>
    </row>
    <row r="3528" spans="28:31" x14ac:dyDescent="0.2">
      <c r="AB3528" s="234"/>
      <c r="AD3528" s="234"/>
      <c r="AE3528" s="234"/>
    </row>
    <row r="3529" spans="28:31" x14ac:dyDescent="0.2">
      <c r="AB3529" s="234"/>
      <c r="AD3529" s="234"/>
      <c r="AE3529" s="234"/>
    </row>
    <row r="3530" spans="28:31" x14ac:dyDescent="0.2">
      <c r="AB3530" s="234"/>
      <c r="AD3530" s="234"/>
      <c r="AE3530" s="234"/>
    </row>
    <row r="3531" spans="28:31" x14ac:dyDescent="0.2">
      <c r="AB3531" s="234"/>
      <c r="AD3531" s="234"/>
      <c r="AE3531" s="234"/>
    </row>
    <row r="3532" spans="28:31" x14ac:dyDescent="0.2">
      <c r="AB3532" s="234"/>
      <c r="AD3532" s="234"/>
      <c r="AE3532" s="234"/>
    </row>
    <row r="3533" spans="28:31" x14ac:dyDescent="0.2">
      <c r="AB3533" s="234"/>
      <c r="AD3533" s="234"/>
      <c r="AE3533" s="234"/>
    </row>
    <row r="3534" spans="28:31" x14ac:dyDescent="0.2">
      <c r="AB3534" s="234"/>
      <c r="AD3534" s="234"/>
      <c r="AE3534" s="234"/>
    </row>
    <row r="3535" spans="28:31" x14ac:dyDescent="0.2">
      <c r="AB3535" s="234"/>
      <c r="AD3535" s="234"/>
      <c r="AE3535" s="234"/>
    </row>
    <row r="3536" spans="28:31" x14ac:dyDescent="0.2">
      <c r="AB3536" s="234"/>
      <c r="AD3536" s="234"/>
      <c r="AE3536" s="23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2"/>
  <sheetViews>
    <sheetView tabSelected="1" topLeftCell="A10" workbookViewId="0">
      <selection activeCell="N27" sqref="N27"/>
    </sheetView>
  </sheetViews>
  <sheetFormatPr defaultRowHeight="11.25" outlineLevelCol="1" x14ac:dyDescent="0.2"/>
  <cols>
    <col min="1" max="1" width="9.33203125" style="341"/>
    <col min="2" max="2" width="2.1640625" style="341" bestFit="1" customWidth="1"/>
    <col min="3" max="3" width="3.1640625" style="341" bestFit="1" customWidth="1"/>
    <col min="4" max="4" width="24.83203125" style="341" bestFit="1" customWidth="1"/>
    <col min="5" max="6" width="20.1640625" style="341" bestFit="1" customWidth="1"/>
    <col min="7" max="7" width="8.1640625" style="341" bestFit="1" customWidth="1"/>
    <col min="8" max="8" width="12.33203125" style="341" customWidth="1"/>
    <col min="9" max="10" width="14.1640625" style="341" customWidth="1" outlineLevel="1"/>
    <col min="11" max="12" width="10.5" style="341" bestFit="1" customWidth="1"/>
    <col min="13" max="13" width="11" style="341" customWidth="1"/>
    <col min="14" max="14" width="10.5" style="341" bestFit="1" customWidth="1"/>
    <col min="15" max="15" width="7" style="341" bestFit="1" customWidth="1"/>
    <col min="16" max="16" width="10.5" style="341" bestFit="1" customWidth="1"/>
    <col min="17" max="17" width="9.33203125" style="341"/>
    <col min="18" max="19" width="20.1640625" style="341" bestFit="1" customWidth="1"/>
    <col min="20" max="20" width="6.6640625" style="341" bestFit="1" customWidth="1"/>
    <col min="21" max="21" width="9.33203125" style="341"/>
    <col min="22" max="23" width="11.6640625" style="341" customWidth="1" outlineLevel="1"/>
    <col min="24" max="16384" width="9.33203125" style="341"/>
  </cols>
  <sheetData>
    <row r="1" spans="1:25" x14ac:dyDescent="0.2">
      <c r="E1" s="342" t="s">
        <v>87</v>
      </c>
      <c r="F1" s="343" t="s">
        <v>36</v>
      </c>
      <c r="N1" s="341" t="str">
        <f>_xll.qlInterpolation(,Interpolator6M,_xll.ohFilter(E3:E21,M3:M21),_xll.ohFilter(L3:L21,M3:M21))</f>
        <v>obj_00443#0007</v>
      </c>
    </row>
    <row r="2" spans="1:25" ht="22.5" x14ac:dyDescent="0.2">
      <c r="C2" s="342"/>
      <c r="D2" s="354" t="str">
        <f>F1&amp;" Instruments"</f>
        <v>6M Instruments</v>
      </c>
      <c r="E2" s="354" t="s">
        <v>88</v>
      </c>
      <c r="F2" s="354" t="s">
        <v>89</v>
      </c>
      <c r="G2" s="354" t="s">
        <v>103</v>
      </c>
      <c r="H2" s="354" t="s">
        <v>156</v>
      </c>
      <c r="I2" s="354" t="s">
        <v>104</v>
      </c>
      <c r="J2" s="354" t="s">
        <v>105</v>
      </c>
      <c r="K2" s="354" t="s">
        <v>106</v>
      </c>
      <c r="L2" s="354" t="s">
        <v>115</v>
      </c>
      <c r="M2" s="354" t="s">
        <v>67</v>
      </c>
      <c r="N2" s="354" t="s">
        <v>110</v>
      </c>
      <c r="O2" s="354" t="s">
        <v>118</v>
      </c>
      <c r="P2" s="354" t="s">
        <v>107</v>
      </c>
      <c r="R2" s="384" t="s">
        <v>88</v>
      </c>
      <c r="S2" s="384" t="s">
        <v>89</v>
      </c>
      <c r="T2" s="384" t="s">
        <v>103</v>
      </c>
      <c r="U2" s="384" t="s">
        <v>110</v>
      </c>
      <c r="V2" s="384" t="s">
        <v>104</v>
      </c>
      <c r="W2" s="384" t="s">
        <v>105</v>
      </c>
      <c r="X2" s="384" t="s">
        <v>106</v>
      </c>
      <c r="Y2" s="384" t="s">
        <v>117</v>
      </c>
    </row>
    <row r="3" spans="1:25" x14ac:dyDescent="0.2">
      <c r="C3" s="341">
        <v>6</v>
      </c>
      <c r="D3" s="370" t="str">
        <f>PROPER(Currency)&amp;IborType&amp;IborTenor6M&amp;"LastFixing"&amp;QuoteSuffix</f>
        <v>ChfLibor6MLastFixing_Quote</v>
      </c>
      <c r="E3" s="368">
        <f>SettlementDate</f>
        <v>42136</v>
      </c>
      <c r="F3" s="368">
        <f>_xll.qlCalendarAdvance(Calendar,E3,IborTenor6M,"Modified Following",,Trigger)</f>
        <v>42320</v>
      </c>
      <c r="G3" s="355">
        <f>_xll.qlDayCounterYearFraction(DayCounter,E3,F3,,,Trigger)</f>
        <v>0.51111111111111107</v>
      </c>
      <c r="H3" s="369">
        <f>_xll.qlQuoteValue(D3,LastFixingsTrigger)</f>
        <v>-7.0260000000000001E-3</v>
      </c>
      <c r="I3" s="370">
        <f>_xll.qlYieldTSDiscount(Discounting,E3,,AllTriggers)</f>
        <v>1.0000180558815646</v>
      </c>
      <c r="J3" s="370">
        <f>_xll.qlYieldTSDiscount(Discounting,F3,,AllTriggers)</f>
        <v>1.0026572726358682</v>
      </c>
      <c r="K3" s="369">
        <f>(I3/J3-1)/G3</f>
        <v>-5.1499999999976807E-3</v>
      </c>
      <c r="L3" s="369">
        <f>H3-K3</f>
        <v>-1.8760000000023194E-3</v>
      </c>
      <c r="M3" s="351" t="b">
        <v>0</v>
      </c>
      <c r="N3" s="388">
        <f>_xll.qlInterpolationInterpolate($N$1,E3,TRUE)</f>
        <v>-5.832281019684268E-3</v>
      </c>
      <c r="O3" s="377">
        <f>(L3-N3)*10000</f>
        <v>39.562810196819484</v>
      </c>
      <c r="P3" s="381">
        <f>LN((1+H3*G3)/(1+K3*G3))</f>
        <v>-9.6183741441406036E-4</v>
      </c>
      <c r="R3" s="385">
        <f>SettlementDate</f>
        <v>42136</v>
      </c>
      <c r="S3" s="385">
        <f>_xll.qlCalendarAdvance(Calendar,R3,IborTenor6M,"Modified Following",,Trigger)</f>
        <v>42320</v>
      </c>
      <c r="T3" s="350">
        <f>_xll.qlDayCounterYearFraction(DayCounter,R3,S3,,,Trigger)</f>
        <v>0.51111111111111107</v>
      </c>
      <c r="U3" s="349">
        <f>_xll.qlInterpolationInterpolate(B6Minterpolation,R3,TRUE)</f>
        <v>-5.832281019684268E-3</v>
      </c>
      <c r="V3" s="383">
        <f>_xll.qlYieldTSDiscount(Discounting,R3,,AllTriggers)</f>
        <v>1.0000180558815646</v>
      </c>
      <c r="W3" s="383">
        <f>_xll.qlYieldTSDiscount(Discounting,S3,,AllTriggers)</f>
        <v>1.0026572726358682</v>
      </c>
      <c r="X3" s="349">
        <f>(V3/W3-1)/T3</f>
        <v>-5.1499999999976807E-3</v>
      </c>
      <c r="Y3" s="349">
        <f>LN((1+(U3+X3)*T3)/(1+X3*T3))</f>
        <v>-2.9932862614200652E-3</v>
      </c>
    </row>
    <row r="4" spans="1:25" x14ac:dyDescent="0.2">
      <c r="A4" s="341">
        <v>1</v>
      </c>
      <c r="B4" s="343" t="s">
        <v>31</v>
      </c>
      <c r="C4" s="341">
        <f>A4+SUBSTITUTE(IborTenor6M,"M","")</f>
        <v>7</v>
      </c>
      <c r="D4" s="360" t="str">
        <f>Currency&amp;A4&amp;B4&amp;C4&amp;"F"&amp;QuoteSuffix</f>
        <v>CHF1x7F_Quote</v>
      </c>
      <c r="E4" s="358">
        <f>_xll.qlCalendarAdvance(Calendar,SettlementDate,A4&amp;"M","Modified Following",,Trigger)</f>
        <v>42167</v>
      </c>
      <c r="F4" s="358">
        <f>_xll.qlCalendarAdvance(Calendar,E4,IborTenor6M,"Modified Following",,Trigger)</f>
        <v>42352</v>
      </c>
      <c r="G4" s="359">
        <f>_xll.qlDayCounterYearFraction(DayCounter,E4,F4,,,Trigger)</f>
        <v>0.51388888888888884</v>
      </c>
      <c r="H4" s="367">
        <f>_xll.qlQuoteValue(D4,LastFixingsTrigger)</f>
        <v>-7.3000000000000001E-3</v>
      </c>
      <c r="I4" s="360">
        <v>1.0000835347552504</v>
      </c>
      <c r="J4" s="360">
        <v>1.0008290384413223</v>
      </c>
      <c r="K4" s="361">
        <f t="shared" ref="K4:K21" si="0">(I4/J4-1)/G4</f>
        <v>-1.4495081775993501E-3</v>
      </c>
      <c r="L4" s="367">
        <f t="shared" ref="L4:L21" si="1">H4-K4</f>
        <v>-5.8504918224006504E-3</v>
      </c>
      <c r="M4" s="348" t="b">
        <v>1</v>
      </c>
      <c r="N4" s="371">
        <f>_xll.qlInterpolationInterpolate($N$1,E4,TRUE)</f>
        <v>-5.8504918224006504E-3</v>
      </c>
      <c r="O4" s="373">
        <f t="shared" ref="O4:O21" si="2">(L4-N4)*10000</f>
        <v>0</v>
      </c>
      <c r="P4" s="378">
        <f t="shared" ref="P4:P21" si="3">LN((1+H4*G4)/(1+K4*G4))</f>
        <v>-3.0132792831583082E-3</v>
      </c>
      <c r="R4" s="386">
        <f>_xll.qlCalendarAdvance(Calendar,R3,"1D","Following")</f>
        <v>42137</v>
      </c>
      <c r="S4" s="386">
        <f>_xll.qlCalendarAdvance(Calendar,R4,IborTenor6M,"Modified Following",,Trigger)</f>
        <v>42321</v>
      </c>
      <c r="T4" s="353">
        <f>_xll.qlDayCounterYearFraction(DayCounter,R4,S4,,,Trigger)</f>
        <v>0.51111111111111107</v>
      </c>
      <c r="U4" s="376">
        <f>_xll.qlInterpolationInterpolate(B6Minterpolation,R4,TRUE)</f>
        <v>-5.8339871171761756E-3</v>
      </c>
      <c r="V4" s="346">
        <f>_xll.qlYieldTSDiscount(Discounting,R4,,AllTriggers)</f>
        <v>1.0000353794824706</v>
      </c>
      <c r="W4" s="346">
        <f>_xll.qlYieldTSDiscount(Discounting,S4,,AllTriggers)</f>
        <v>1.0026729971492154</v>
      </c>
      <c r="X4" s="376">
        <f t="shared" ref="X4:X67" si="4">(V4/W4-1)/T4</f>
        <v>-5.1467989256449194E-3</v>
      </c>
      <c r="Y4" s="376">
        <f t="shared" ref="Y4:Y67" si="5">LN((1+(U4+X4)*T4)/(1+X4*T4))</f>
        <v>-2.9941582704846727E-3</v>
      </c>
    </row>
    <row r="5" spans="1:25" x14ac:dyDescent="0.2">
      <c r="A5" s="341">
        <v>2</v>
      </c>
      <c r="B5" s="343" t="s">
        <v>31</v>
      </c>
      <c r="C5" s="341">
        <f>A5+SUBSTITUTE(IborTenor6M,"M","")</f>
        <v>8</v>
      </c>
      <c r="D5" s="363" t="str">
        <f>Currency&amp;A5&amp;B5&amp;C5&amp;"F"&amp;QuoteSuffix</f>
        <v>CHF2x8F_Quote</v>
      </c>
      <c r="E5" s="362">
        <f>_xll.qlCalendarAdvance(Calendar,SettlementDate,A5&amp;"M","Modified Following",,Trigger)</f>
        <v>42198</v>
      </c>
      <c r="F5" s="362">
        <f>_xll.qlCalendarAdvance(Calendar,E5,IborTenor6M,"Modified Following",,Trigger)</f>
        <v>42382</v>
      </c>
      <c r="G5" s="356">
        <f>_xll.qlDayCounterYearFraction(DayCounter,E5,F5,,,Trigger)</f>
        <v>0.51111111111111107</v>
      </c>
      <c r="H5" s="361">
        <f>_xll.qlQuoteValue(D5,LastFixingsTrigger)</f>
        <v>-7.3499999999999998E-3</v>
      </c>
      <c r="I5" s="363">
        <v>1.0001877574684714</v>
      </c>
      <c r="J5" s="363">
        <v>1.0009455809220864</v>
      </c>
      <c r="K5" s="361">
        <f t="shared" si="0"/>
        <v>-1.4812973748829675E-3</v>
      </c>
      <c r="L5" s="361">
        <f t="shared" si="1"/>
        <v>-5.8687026251170327E-3</v>
      </c>
      <c r="M5" s="347" t="b">
        <v>1</v>
      </c>
      <c r="N5" s="344">
        <f>_xll.qlInterpolationInterpolate($N$1,E5,TRUE)</f>
        <v>-5.8687026251170327E-3</v>
      </c>
      <c r="O5" s="379">
        <f t="shared" si="2"/>
        <v>0</v>
      </c>
      <c r="P5" s="378">
        <f t="shared" si="3"/>
        <v>-3.0063463630471657E-3</v>
      </c>
      <c r="R5" s="386">
        <f>_xll.qlCalendarAdvance(Calendar,R4,"1D","Following")</f>
        <v>42139</v>
      </c>
      <c r="S5" s="386">
        <f>_xll.qlCalendarAdvance(Calendar,R5,IborTenor6M,"Modified Following",,Trigger)</f>
        <v>42324</v>
      </c>
      <c r="T5" s="353">
        <f>_xll.qlDayCounterYearFraction(DayCounter,R5,S5,,,Trigger)</f>
        <v>0.51388888888888884</v>
      </c>
      <c r="U5" s="376">
        <f>_xll.qlInterpolationInterpolate(B6Minterpolation,R5,TRUE)</f>
        <v>-5.8370728857677738E-3</v>
      </c>
      <c r="V5" s="346">
        <f>_xll.qlYieldTSDiscount(Discounting,R5,,AllTriggers)</f>
        <v>1.0000675291677188</v>
      </c>
      <c r="W5" s="346">
        <f>_xll.qlYieldTSDiscount(Discounting,S5,,AllTriggers)</f>
        <v>1.002720120193906</v>
      </c>
      <c r="X5" s="376">
        <f t="shared" si="4"/>
        <v>-5.1477961294557071E-3</v>
      </c>
      <c r="Y5" s="376">
        <f t="shared" si="5"/>
        <v>-3.0120948993217415E-3</v>
      </c>
    </row>
    <row r="6" spans="1:25" x14ac:dyDescent="0.2">
      <c r="A6" s="341">
        <v>3</v>
      </c>
      <c r="B6" s="343" t="s">
        <v>31</v>
      </c>
      <c r="C6" s="341">
        <f>A6+SUBSTITUTE(IborTenor6M,"M","")</f>
        <v>9</v>
      </c>
      <c r="D6" s="363" t="str">
        <f>Currency&amp;A6&amp;B6&amp;C6&amp;"F"&amp;QuoteSuffix</f>
        <v>CHF3x9F_Quote</v>
      </c>
      <c r="E6" s="362">
        <f>_xll.qlCalendarAdvance(Calendar,SettlementDate,A6&amp;"M","Modified Following",,Trigger)</f>
        <v>42228</v>
      </c>
      <c r="F6" s="362">
        <f>_xll.qlCalendarAdvance(Calendar,E6,IborTenor6M,"Modified Following",,Trigger)</f>
        <v>42412</v>
      </c>
      <c r="G6" s="356">
        <f>_xll.qlDayCounterYearFraction(DayCounter,E6,F6,,,Trigger)</f>
        <v>0.51111111111111107</v>
      </c>
      <c r="H6" s="361">
        <f>_xll.qlQuoteValue(D6,LastFixingsTrigger)</f>
        <v>-7.4000000000000003E-3</v>
      </c>
      <c r="I6" s="363">
        <v>1.0003367427697829</v>
      </c>
      <c r="J6" s="363">
        <v>1.001081572009128</v>
      </c>
      <c r="K6" s="361">
        <f t="shared" si="0"/>
        <v>-1.4557001541781747E-3</v>
      </c>
      <c r="L6" s="361">
        <f t="shared" si="1"/>
        <v>-5.9442998458218259E-3</v>
      </c>
      <c r="M6" s="347" t="b">
        <v>1</v>
      </c>
      <c r="N6" s="344">
        <f>_xll.qlInterpolationInterpolate($N$1,E6,TRUE)</f>
        <v>-5.9442998458218259E-3</v>
      </c>
      <c r="O6" s="379">
        <f t="shared" si="2"/>
        <v>0</v>
      </c>
      <c r="P6" s="378">
        <f t="shared" si="3"/>
        <v>-3.0450914643017344E-3</v>
      </c>
      <c r="R6" s="386">
        <f>_xll.qlCalendarAdvance(Calendar,R5,"1D","Following")</f>
        <v>42142</v>
      </c>
      <c r="S6" s="386">
        <f>_xll.qlCalendarAdvance(Calendar,R6,IborTenor6M,"Modified Following",,Trigger)</f>
        <v>42326</v>
      </c>
      <c r="T6" s="353">
        <f>_xll.qlDayCounterYearFraction(DayCounter,R6,S6,,,Trigger)</f>
        <v>0.51111111111111107</v>
      </c>
      <c r="U6" s="376">
        <f>_xll.qlInterpolationInterpolate(B6Minterpolation,R6,TRUE)</f>
        <v>-5.8409404883587087E-3</v>
      </c>
      <c r="V6" s="346">
        <f>_xll.qlYieldTSDiscount(Discounting,R6,,AllTriggers)</f>
        <v>1.0001101228173319</v>
      </c>
      <c r="W6" s="346">
        <f>_xll.qlYieldTSDiscount(Discounting,S6,,AllTriggers)</f>
        <v>1.0027514753277198</v>
      </c>
      <c r="X6" s="376">
        <f t="shared" si="4"/>
        <v>-5.1536833746284186E-3</v>
      </c>
      <c r="Y6" s="376">
        <f t="shared" si="5"/>
        <v>-2.9977428727908646E-3</v>
      </c>
    </row>
    <row r="7" spans="1:25" x14ac:dyDescent="0.2">
      <c r="A7" s="341">
        <v>4</v>
      </c>
      <c r="B7" s="343" t="s">
        <v>31</v>
      </c>
      <c r="C7" s="341">
        <f>A7+SUBSTITUTE(IborTenor6M,"M","")</f>
        <v>10</v>
      </c>
      <c r="D7" s="363" t="str">
        <f>Currency&amp;A7&amp;B7&amp;C7&amp;"F"&amp;QuoteSuffix</f>
        <v>CHF4x10F_Quote</v>
      </c>
      <c r="E7" s="362">
        <f>_xll.qlCalendarAdvance(Calendar,SettlementDate,A7&amp;"M","Modified Following",,Trigger)</f>
        <v>42261</v>
      </c>
      <c r="F7" s="362">
        <f>_xll.qlCalendarAdvance(Calendar,E7,IborTenor6M,"Modified Following",,Trigger)</f>
        <v>42443</v>
      </c>
      <c r="G7" s="356">
        <f>_xll.qlDayCounterYearFraction(DayCounter,E7,F7,,,Trigger)</f>
        <v>0.50555555555555554</v>
      </c>
      <c r="H7" s="361" t="e">
        <f>_xll.qlQuoteValue(D7,LastFixingsTrigger)</f>
        <v>#NUM!</v>
      </c>
      <c r="I7" s="363">
        <v>1.0004521575712411</v>
      </c>
      <c r="J7" s="363">
        <v>1.0012150462379692</v>
      </c>
      <c r="K7" s="361">
        <f t="shared" si="0"/>
        <v>-1.5071792570859083E-3</v>
      </c>
      <c r="L7" s="361" t="e">
        <f t="shared" si="1"/>
        <v>#NUM!</v>
      </c>
      <c r="M7" s="347" t="b">
        <v>0</v>
      </c>
      <c r="N7" s="344">
        <f>_xll.qlInterpolationInterpolate($N$1,E7,TRUE)</f>
        <v>-5.9199208721395433E-3</v>
      </c>
      <c r="O7" s="379" t="e">
        <f t="shared" si="2"/>
        <v>#NUM!</v>
      </c>
      <c r="P7" s="378" t="e">
        <f t="shared" si="3"/>
        <v>#NUM!</v>
      </c>
      <c r="R7" s="386">
        <f>_xll.qlCalendarAdvance(Calendar,R6,"1D","Following")</f>
        <v>42143</v>
      </c>
      <c r="S7" s="386">
        <f>_xll.qlCalendarAdvance(Calendar,R7,IborTenor6M,"Modified Following",,Trigger)</f>
        <v>42327</v>
      </c>
      <c r="T7" s="353">
        <f>_xll.qlDayCounterYearFraction(DayCounter,R7,S7,,,Trigger)</f>
        <v>0.51111111111111107</v>
      </c>
      <c r="U7" s="376">
        <f>_xll.qlInterpolationInterpolate(B6Minterpolation,R7,TRUE)</f>
        <v>-5.8420414133257192E-3</v>
      </c>
      <c r="V7" s="346">
        <f>_xll.qlYieldTSDiscount(Discounting,R7,,AllTriggers)</f>
        <v>1.0001229826054847</v>
      </c>
      <c r="W7" s="346">
        <f>_xll.qlYieldTSDiscount(Discounting,S7,,AllTriggers)</f>
        <v>1.0027671293802822</v>
      </c>
      <c r="X7" s="376">
        <f t="shared" si="4"/>
        <v>-5.1590548740265219E-3</v>
      </c>
      <c r="Y7" s="376">
        <f t="shared" si="5"/>
        <v>-2.9983170136580551E-3</v>
      </c>
    </row>
    <row r="8" spans="1:25" x14ac:dyDescent="0.2">
      <c r="A8" s="341">
        <v>5</v>
      </c>
      <c r="B8" s="343" t="s">
        <v>31</v>
      </c>
      <c r="C8" s="341">
        <f>A8+SUBSTITUTE(IborTenor6M,"M","")</f>
        <v>11</v>
      </c>
      <c r="D8" s="363" t="str">
        <f>Currency&amp;A8&amp;B8&amp;C8&amp;"F"&amp;QuoteSuffix</f>
        <v>CHF5x11F_Quote</v>
      </c>
      <c r="E8" s="362">
        <f>_xll.qlCalendarAdvance(Calendar,SettlementDate,A8&amp;"M","Modified Following",,Trigger)</f>
        <v>42289</v>
      </c>
      <c r="F8" s="362">
        <f>_xll.qlCalendarAdvance(Calendar,E8,IborTenor6M,"Modified Following",,Trigger)</f>
        <v>42472</v>
      </c>
      <c r="G8" s="356">
        <f>_xll.qlDayCounterYearFraction(DayCounter,E8,F8,,,Trigger)</f>
        <v>0.5083333333333333</v>
      </c>
      <c r="H8" s="361" t="e">
        <f>_xll.qlQuoteValue(D8,LastFixingsTrigger)</f>
        <v>#NUM!</v>
      </c>
      <c r="I8" s="363">
        <v>1.0005637553195865</v>
      </c>
      <c r="J8" s="363">
        <v>1.0013407413877407</v>
      </c>
      <c r="K8" s="361">
        <f t="shared" si="0"/>
        <v>-1.5264506077477999E-3</v>
      </c>
      <c r="L8" s="361" t="e">
        <f t="shared" si="1"/>
        <v>#NUM!</v>
      </c>
      <c r="M8" s="347" t="b">
        <v>0</v>
      </c>
      <c r="N8" s="344">
        <f>_xll.qlInterpolationInterpolate($N$1,E8,TRUE)</f>
        <v>-5.8148533641690569E-3</v>
      </c>
      <c r="O8" s="379" t="e">
        <f t="shared" si="2"/>
        <v>#NUM!</v>
      </c>
      <c r="P8" s="378" t="e">
        <f t="shared" si="3"/>
        <v>#NUM!</v>
      </c>
      <c r="R8" s="386">
        <f>_xll.qlCalendarAdvance(Calendar,R7,"1D","Following")</f>
        <v>42144</v>
      </c>
      <c r="S8" s="386">
        <f>_xll.qlCalendarAdvance(Calendar,R8,IborTenor6M,"Modified Following",,Trigger)</f>
        <v>42328</v>
      </c>
      <c r="T8" s="353">
        <f>_xll.qlDayCounterYearFraction(DayCounter,R8,S8,,,Trigger)</f>
        <v>0.51111111111111107</v>
      </c>
      <c r="U8" s="376">
        <f>_xll.qlInterpolationInterpolate(B6Minterpolation,R8,TRUE)</f>
        <v>-5.8430543131981994E-3</v>
      </c>
      <c r="V8" s="346">
        <f>_xll.qlYieldTSDiscount(Discounting,R8,,AllTriggers)</f>
        <v>1.0001352414703533</v>
      </c>
      <c r="W8" s="346">
        <f>_xll.qlYieldTSDiscount(Discounting,S8,,AllTriggers)</f>
        <v>1.0027827653361072</v>
      </c>
      <c r="X8" s="376">
        <f t="shared" si="4"/>
        <v>-5.1655634473116285E-3</v>
      </c>
      <c r="Y8" s="376">
        <f t="shared" si="5"/>
        <v>-2.9988476629386569E-3</v>
      </c>
    </row>
    <row r="9" spans="1:25" x14ac:dyDescent="0.2">
      <c r="A9" s="341">
        <v>6</v>
      </c>
      <c r="B9" s="343" t="s">
        <v>31</v>
      </c>
      <c r="C9" s="341">
        <f>A9+SUBSTITUTE(IborTenor6M,"M","")</f>
        <v>12</v>
      </c>
      <c r="D9" s="363" t="str">
        <f>Currency&amp;A9&amp;B9&amp;C9&amp;"F"&amp;QuoteSuffix</f>
        <v>CHF6x12F_Quote</v>
      </c>
      <c r="E9" s="362">
        <f>_xll.qlCalendarAdvance(Calendar,SettlementDate,A9&amp;"M","Modified Following",,Trigger)</f>
        <v>42320</v>
      </c>
      <c r="F9" s="362">
        <f>_xll.qlCalendarAdvance(Calendar,E9,IborTenor6M,"Modified Following",,Trigger)</f>
        <v>42502</v>
      </c>
      <c r="G9" s="356">
        <f>_xll.qlDayCounterYearFraction(DayCounter,E9,F9,,,Trigger)</f>
        <v>0.50555555555555554</v>
      </c>
      <c r="H9" s="361">
        <f>_xll.qlQuoteValue(D9,LastFixingsTrigger)</f>
        <v>-7.1999999999999998E-3</v>
      </c>
      <c r="I9" s="363">
        <v>1.0006937049758768</v>
      </c>
      <c r="J9" s="363">
        <v>1.001470870611513</v>
      </c>
      <c r="K9" s="361">
        <f t="shared" si="0"/>
        <v>-1.534992931859354E-3</v>
      </c>
      <c r="L9" s="361">
        <f t="shared" si="1"/>
        <v>-5.6650070681406456E-3</v>
      </c>
      <c r="M9" s="347" t="b">
        <v>1</v>
      </c>
      <c r="N9" s="344">
        <f>_xll.qlInterpolationInterpolate($N$1,E9,TRUE)</f>
        <v>-5.6650070681406456E-3</v>
      </c>
      <c r="O9" s="379">
        <f t="shared" si="2"/>
        <v>0</v>
      </c>
      <c r="P9" s="378">
        <f t="shared" si="3"/>
        <v>-2.8703154531063558E-3</v>
      </c>
      <c r="R9" s="386">
        <f>_xll.qlCalendarAdvance(Calendar,R8,"1D","Following")</f>
        <v>42145</v>
      </c>
      <c r="S9" s="386">
        <f>_xll.qlCalendarAdvance(Calendar,R9,IborTenor6M,"Modified Following",,Trigger)</f>
        <v>42331</v>
      </c>
      <c r="T9" s="353">
        <f>_xll.qlDayCounterYearFraction(DayCounter,R9,S9,,,Trigger)</f>
        <v>0.51666666666666672</v>
      </c>
      <c r="U9" s="376">
        <f>_xll.qlInterpolationInterpolate(B6Minterpolation,R9,TRUE)</f>
        <v>-5.8439828556884205E-3</v>
      </c>
      <c r="V9" s="346">
        <f>_xll.qlYieldTSDiscount(Discounting,R9,,AllTriggers)</f>
        <v>1.0001469402913454</v>
      </c>
      <c r="W9" s="346">
        <f>_xll.qlYieldTSDiscount(Discounting,S9,,AllTriggers)</f>
        <v>1.0028295464673862</v>
      </c>
      <c r="X9" s="376">
        <f t="shared" si="4"/>
        <v>-5.1774910344190121E-3</v>
      </c>
      <c r="Y9" s="376">
        <f t="shared" si="5"/>
        <v>-3.032081907361889E-3</v>
      </c>
    </row>
    <row r="10" spans="1:25" x14ac:dyDescent="0.2">
      <c r="A10" s="341">
        <v>7</v>
      </c>
      <c r="B10" s="343" t="s">
        <v>31</v>
      </c>
      <c r="C10" s="341">
        <f>A10+SUBSTITUTE(IborTenor6M,"M","")</f>
        <v>13</v>
      </c>
      <c r="D10" s="363" t="str">
        <f>Currency&amp;A10&amp;B10&amp;C10&amp;"F"&amp;QuoteSuffix</f>
        <v>CHF7x13F_Quote</v>
      </c>
      <c r="E10" s="362">
        <f>_xll.qlCalendarAdvance(Calendar,SettlementDate,A10&amp;"M","Modified Following",,Trigger)</f>
        <v>42352</v>
      </c>
      <c r="F10" s="362">
        <f>_xll.qlCalendarAdvance(Calendar,E10,IborTenor6M,"Modified Following",,Trigger)</f>
        <v>42535</v>
      </c>
      <c r="G10" s="356">
        <f>_xll.qlDayCounterYearFraction(DayCounter,E10,F10,,,Trigger)</f>
        <v>0.5083333333333333</v>
      </c>
      <c r="H10" s="361" t="e">
        <f>_xll.qlQuoteValue(D10,LastFixingsTrigger)</f>
        <v>#NUM!</v>
      </c>
      <c r="I10" s="363">
        <v>1.0008290384413223</v>
      </c>
      <c r="J10" s="363">
        <v>1.0016171229150357</v>
      </c>
      <c r="K10" s="361">
        <f t="shared" si="0"/>
        <v>-1.5478270855743398E-3</v>
      </c>
      <c r="L10" s="361" t="e">
        <f t="shared" si="1"/>
        <v>#NUM!</v>
      </c>
      <c r="M10" s="347" t="b">
        <v>0</v>
      </c>
      <c r="N10" s="344">
        <f>_xll.qlInterpolationInterpolate($N$1,E10,TRUE)</f>
        <v>-5.5205151426270449E-3</v>
      </c>
      <c r="O10" s="379" t="e">
        <f t="shared" si="2"/>
        <v>#NUM!</v>
      </c>
      <c r="P10" s="378" t="e">
        <f t="shared" si="3"/>
        <v>#NUM!</v>
      </c>
      <c r="R10" s="386">
        <f>_xll.qlCalendarAdvance(Calendar,R9,"1D","Following")</f>
        <v>42146</v>
      </c>
      <c r="S10" s="386">
        <f>_xll.qlCalendarAdvance(Calendar,R10,IborTenor6M,"Modified Following",,Trigger)</f>
        <v>42331</v>
      </c>
      <c r="T10" s="353">
        <f>_xll.qlDayCounterYearFraction(DayCounter,R10,S10,,,Trigger)</f>
        <v>0.51388888888888884</v>
      </c>
      <c r="U10" s="376">
        <f>_xll.qlInterpolationInterpolate(B6Minterpolation,R10,TRUE)</f>
        <v>-5.8448307085086559E-3</v>
      </c>
      <c r="V10" s="346">
        <f>_xll.qlYieldTSDiscount(Discounting,R10,,AllTriggers)</f>
        <v>1.0001581199507712</v>
      </c>
      <c r="W10" s="346">
        <f>_xll.qlYieldTSDiscount(Discounting,S10,,AllTriggers)</f>
        <v>1.0028295464673862</v>
      </c>
      <c r="X10" s="376">
        <f t="shared" si="4"/>
        <v>-5.1837838426398806E-3</v>
      </c>
      <c r="Y10" s="376">
        <f t="shared" si="5"/>
        <v>-3.0161602110238884E-3</v>
      </c>
    </row>
    <row r="11" spans="1:25" x14ac:dyDescent="0.2">
      <c r="A11" s="341">
        <v>8</v>
      </c>
      <c r="B11" s="343" t="s">
        <v>31</v>
      </c>
      <c r="C11" s="341">
        <f>A11+SUBSTITUTE(IborTenor6M,"M","")</f>
        <v>14</v>
      </c>
      <c r="D11" s="363" t="str">
        <f>Currency&amp;A11&amp;B11&amp;C11&amp;"F"&amp;QuoteSuffix</f>
        <v>CHF8x14F_Quote</v>
      </c>
      <c r="E11" s="362">
        <f>_xll.qlCalendarAdvance(Calendar,SettlementDate,A11&amp;"M","Modified Following",,Trigger)</f>
        <v>42381</v>
      </c>
      <c r="F11" s="362">
        <f>_xll.qlCalendarAdvance(Calendar,E11,IborTenor6M,"Modified Following",,Trigger)</f>
        <v>42563</v>
      </c>
      <c r="G11" s="356">
        <f>_xll.qlDayCounterYearFraction(DayCounter,E11,F11,,,Trigger)</f>
        <v>0.50555555555555554</v>
      </c>
      <c r="H11" s="361" t="e">
        <f>_xll.qlQuoteValue(D11,LastFixingsTrigger)</f>
        <v>#NUM!</v>
      </c>
      <c r="I11" s="363">
        <v>1.000940925465087</v>
      </c>
      <c r="J11" s="363">
        <v>1.0017278132732146</v>
      </c>
      <c r="K11" s="361">
        <f t="shared" si="0"/>
        <v>-1.5537967081378249E-3</v>
      </c>
      <c r="L11" s="361" t="e">
        <f t="shared" si="1"/>
        <v>#NUM!</v>
      </c>
      <c r="M11" s="347" t="b">
        <v>0</v>
      </c>
      <c r="N11" s="344">
        <f>_xll.qlInterpolationInterpolate($N$1,E11,TRUE)</f>
        <v>-5.3920316754736113E-3</v>
      </c>
      <c r="O11" s="379" t="e">
        <f t="shared" si="2"/>
        <v>#NUM!</v>
      </c>
      <c r="P11" s="378" t="e">
        <f t="shared" si="3"/>
        <v>#NUM!</v>
      </c>
      <c r="R11" s="386">
        <f>_xll.qlCalendarAdvance(Calendar,R10,"1D","Following")</f>
        <v>42150</v>
      </c>
      <c r="S11" s="386">
        <f>_xll.qlCalendarAdvance(Calendar,R11,IborTenor6M,"Modified Following",,Trigger)</f>
        <v>42334</v>
      </c>
      <c r="T11" s="353">
        <f>_xll.qlDayCounterYearFraction(DayCounter,R11,S11,,,Trigger)</f>
        <v>0.51111111111111107</v>
      </c>
      <c r="U11" s="376">
        <f>_xll.qlInterpolationInterpolate(B6Minterpolation,R11,TRUE)</f>
        <v>-5.847488577335175E-3</v>
      </c>
      <c r="V11" s="346">
        <f>_xll.qlYieldTSDiscount(Discounting,R11,,AllTriggers)</f>
        <v>1.0001984647086966</v>
      </c>
      <c r="W11" s="346">
        <f>_xll.qlYieldTSDiscount(Discounting,S11,,AllTriggers)</f>
        <v>1.0028760993625694</v>
      </c>
      <c r="X11" s="376">
        <f t="shared" si="4"/>
        <v>-5.2238261666430899E-3</v>
      </c>
      <c r="Y11" s="376">
        <f t="shared" si="5"/>
        <v>-3.0012166351420333E-3</v>
      </c>
    </row>
    <row r="12" spans="1:25" x14ac:dyDescent="0.2">
      <c r="A12" s="341">
        <v>9</v>
      </c>
      <c r="B12" s="343" t="s">
        <v>31</v>
      </c>
      <c r="C12" s="341">
        <f>A12+SUBSTITUTE(IborTenor6M,"M","")</f>
        <v>15</v>
      </c>
      <c r="D12" s="363" t="str">
        <f>Currency&amp;A12&amp;B12&amp;C12&amp;"F"&amp;QuoteSuffix</f>
        <v>CHF9x15F_Quote</v>
      </c>
      <c r="E12" s="362">
        <f>_xll.qlCalendarAdvance(Calendar,SettlementDate,A12&amp;"M","Modified Following",,Trigger)</f>
        <v>42412</v>
      </c>
      <c r="F12" s="362">
        <f>_xll.qlCalendarAdvance(Calendar,E12,IborTenor6M,"Modified Following",,Trigger)</f>
        <v>42594</v>
      </c>
      <c r="G12" s="356">
        <f>_xll.qlDayCounterYearFraction(DayCounter,E12,F12,,,Trigger)</f>
        <v>0.50555555555555554</v>
      </c>
      <c r="H12" s="361">
        <f>_xll.qlQuoteValue(D12,LastFixingsTrigger)</f>
        <v>-6.7500000000000008E-3</v>
      </c>
      <c r="I12" s="363">
        <v>1.001081572009128</v>
      </c>
      <c r="J12" s="363">
        <v>1.0018475751598985</v>
      </c>
      <c r="K12" s="361">
        <f t="shared" si="0"/>
        <v>-1.5123768375806975E-3</v>
      </c>
      <c r="L12" s="361">
        <f t="shared" si="1"/>
        <v>-5.2376231624193031E-3</v>
      </c>
      <c r="M12" s="347" t="b">
        <v>1</v>
      </c>
      <c r="N12" s="344">
        <f>_xll.qlInterpolationInterpolate($N$1,E12,TRUE)</f>
        <v>-5.2376231624193031E-3</v>
      </c>
      <c r="O12" s="379">
        <f t="shared" si="2"/>
        <v>0</v>
      </c>
      <c r="P12" s="378">
        <f t="shared" si="3"/>
        <v>-2.6534528977489652E-3</v>
      </c>
      <c r="R12" s="386">
        <f>_xll.qlCalendarAdvance(Calendar,R11,"1D","Following")</f>
        <v>42151</v>
      </c>
      <c r="S12" s="386">
        <f>_xll.qlCalendarAdvance(Calendar,R12,IborTenor6M,"Modified Following",,Trigger)</f>
        <v>42335</v>
      </c>
      <c r="T12" s="353">
        <f>_xll.qlDayCounterYearFraction(DayCounter,R12,S12,,,Trigger)</f>
        <v>0.51111111111111107</v>
      </c>
      <c r="U12" s="376">
        <f>_xll.qlInterpolationInterpolate(B6Minterpolation,R12,TRUE)</f>
        <v>-5.8479879974895595E-3</v>
      </c>
      <c r="V12" s="346">
        <f>_xll.qlYieldTSDiscount(Discounting,R12,,AllTriggers)</f>
        <v>1.0002076618820044</v>
      </c>
      <c r="W12" s="346">
        <f>_xll.qlYieldTSDiscount(Discounting,S12,,AllTriggers)</f>
        <v>1.0028915578003981</v>
      </c>
      <c r="X12" s="376">
        <f t="shared" si="4"/>
        <v>-5.2359606271067064E-3</v>
      </c>
      <c r="Y12" s="376">
        <f t="shared" si="5"/>
        <v>-3.0014920403146632E-3</v>
      </c>
    </row>
    <row r="13" spans="1:25" x14ac:dyDescent="0.2">
      <c r="A13" s="341">
        <v>10</v>
      </c>
      <c r="B13" s="343" t="s">
        <v>31</v>
      </c>
      <c r="C13" s="341">
        <f>A13+SUBSTITUTE(IborTenor6M,"M","")</f>
        <v>16</v>
      </c>
      <c r="D13" s="363" t="str">
        <f>Currency&amp;A13&amp;B13&amp;C13&amp;"F"&amp;QuoteSuffix</f>
        <v>CHF10x16F_Quote</v>
      </c>
      <c r="E13" s="362">
        <f>_xll.qlCalendarAdvance(Calendar,SettlementDate,A13&amp;"M","Modified Following",,Trigger)</f>
        <v>42443</v>
      </c>
      <c r="F13" s="362">
        <f>_xll.qlCalendarAdvance(Calendar,E13,IborTenor6M,"Modified Following",,Trigger)</f>
        <v>42627</v>
      </c>
      <c r="G13" s="356">
        <f>_xll.qlDayCounterYearFraction(DayCounter,E13,F13,,,Trigger)</f>
        <v>0.51111111111111107</v>
      </c>
      <c r="H13" s="361" t="e">
        <f>_xll.qlQuoteValue(D13,LastFixingsTrigger)</f>
        <v>#NUM!</v>
      </c>
      <c r="I13" s="363">
        <v>1.0012150462379692</v>
      </c>
      <c r="J13" s="363">
        <v>1.0019850747319725</v>
      </c>
      <c r="K13" s="361">
        <f t="shared" si="0"/>
        <v>-1.5035927443034166E-3</v>
      </c>
      <c r="L13" s="361" t="e">
        <f t="shared" si="1"/>
        <v>#NUM!</v>
      </c>
      <c r="M13" s="347" t="b">
        <v>0</v>
      </c>
      <c r="N13" s="344">
        <f>_xll.qlInterpolationInterpolate($N$1,E13,TRUE)</f>
        <v>-5.050737227925233E-3</v>
      </c>
      <c r="O13" s="379" t="e">
        <f t="shared" si="2"/>
        <v>#NUM!</v>
      </c>
      <c r="P13" s="378" t="e">
        <f t="shared" si="3"/>
        <v>#NUM!</v>
      </c>
      <c r="R13" s="386">
        <f>_xll.qlCalendarAdvance(Calendar,R12,"1D","Following")</f>
        <v>42152</v>
      </c>
      <c r="S13" s="386">
        <f>_xll.qlCalendarAdvance(Calendar,R13,IborTenor6M,"Modified Following",,Trigger)</f>
        <v>42338</v>
      </c>
      <c r="T13" s="353">
        <f>_xll.qlDayCounterYearFraction(DayCounter,R13,S13,,,Trigger)</f>
        <v>0.51666666666666672</v>
      </c>
      <c r="U13" s="376">
        <f>_xll.qlInterpolationInterpolate(B6Minterpolation,R13,TRUE)</f>
        <v>-5.8484287342475908E-3</v>
      </c>
      <c r="V13" s="346">
        <f>_xll.qlYieldTSDiscount(Discounting,R13,,AllTriggers)</f>
        <v>1.0002165852373635</v>
      </c>
      <c r="W13" s="346">
        <f>_xll.qlYieldTSDiscount(Discounting,S13,,AllTriggers)</f>
        <v>1.0029377301040534</v>
      </c>
      <c r="X13" s="376">
        <f t="shared" si="4"/>
        <v>-5.2513050830171517E-3</v>
      </c>
      <c r="Y13" s="376">
        <f t="shared" si="5"/>
        <v>-3.0345083169765318E-3</v>
      </c>
    </row>
    <row r="14" spans="1:25" x14ac:dyDescent="0.2">
      <c r="A14" s="341">
        <v>11</v>
      </c>
      <c r="B14" s="343" t="s">
        <v>31</v>
      </c>
      <c r="C14" s="341">
        <f>A14+SUBSTITUTE(IborTenor6M,"M","")</f>
        <v>17</v>
      </c>
      <c r="D14" s="363" t="str">
        <f>Currency&amp;A14&amp;B14&amp;C14&amp;"F"&amp;QuoteSuffix</f>
        <v>CHF11x17F_Quote</v>
      </c>
      <c r="E14" s="362">
        <f>_xll.qlCalendarAdvance(Calendar,SettlementDate,A14&amp;"M","Modified Following",,Trigger)</f>
        <v>42472</v>
      </c>
      <c r="F14" s="362">
        <f>_xll.qlCalendarAdvance(Calendar,E14,IborTenor6M,"Modified Following",,Trigger)</f>
        <v>42655</v>
      </c>
      <c r="G14" s="356">
        <f>_xll.qlDayCounterYearFraction(DayCounter,E14,F14,,,Trigger)</f>
        <v>0.5083333333333333</v>
      </c>
      <c r="H14" s="361" t="e">
        <f>_xll.qlQuoteValue(D14,LastFixingsTrigger)</f>
        <v>#NUM!</v>
      </c>
      <c r="I14" s="363">
        <v>1.0013407413877407</v>
      </c>
      <c r="J14" s="363">
        <v>1.0021087516823939</v>
      </c>
      <c r="K14" s="361">
        <f t="shared" si="0"/>
        <v>-1.5076606419926685E-3</v>
      </c>
      <c r="L14" s="361" t="e">
        <f t="shared" si="1"/>
        <v>#NUM!</v>
      </c>
      <c r="M14" s="347" t="b">
        <v>0</v>
      </c>
      <c r="N14" s="344">
        <f>_xll.qlInterpolationInterpolate($N$1,E14,TRUE)</f>
        <v>-4.8514411789040441E-3</v>
      </c>
      <c r="O14" s="379" t="e">
        <f t="shared" si="2"/>
        <v>#NUM!</v>
      </c>
      <c r="P14" s="378" t="e">
        <f t="shared" si="3"/>
        <v>#NUM!</v>
      </c>
      <c r="R14" s="386">
        <f>_xll.qlCalendarAdvance(Calendar,R13,"1D","Following")</f>
        <v>42153</v>
      </c>
      <c r="S14" s="386">
        <f>_xll.qlCalendarAdvance(Calendar,R14,IborTenor6M,"Modified Following",,Trigger)</f>
        <v>42338</v>
      </c>
      <c r="T14" s="353">
        <f>_xll.qlDayCounterYearFraction(DayCounter,R14,S14,,,Trigger)</f>
        <v>0.51388888888888884</v>
      </c>
      <c r="U14" s="376">
        <f>_xll.qlInterpolationInterpolate(B6Minterpolation,R14,TRUE)</f>
        <v>-5.8488144553215408E-3</v>
      </c>
      <c r="V14" s="346">
        <f>_xll.qlYieldTSDiscount(Discounting,R14,,AllTriggers)</f>
        <v>1.0002252756721564</v>
      </c>
      <c r="W14" s="346">
        <f>_xll.qlYieldTSDiscount(Discounting,S14,,AllTriggers)</f>
        <v>1.0029377301040534</v>
      </c>
      <c r="X14" s="376">
        <f t="shared" si="4"/>
        <v>-5.2628289343204203E-3</v>
      </c>
      <c r="Y14" s="376">
        <f t="shared" si="5"/>
        <v>-3.0183422044263658E-3</v>
      </c>
    </row>
    <row r="15" spans="1:25" x14ac:dyDescent="0.2">
      <c r="A15" s="341">
        <v>12</v>
      </c>
      <c r="B15" s="343" t="s">
        <v>31</v>
      </c>
      <c r="C15" s="341">
        <f>A15+SUBSTITUTE(IborTenor6M,"M","")</f>
        <v>18</v>
      </c>
      <c r="D15" s="363" t="str">
        <f>Currency&amp;A15&amp;B15&amp;C15&amp;"F"&amp;QuoteSuffix</f>
        <v>CHF12x18F_Quote</v>
      </c>
      <c r="E15" s="362">
        <f>_xll.qlCalendarAdvance(Calendar,SettlementDate,A15&amp;"M","Modified Following",,Trigger)</f>
        <v>42502</v>
      </c>
      <c r="F15" s="362">
        <f>_xll.qlCalendarAdvance(Calendar,E15,IborTenor6M,"Modified Following",,Trigger)</f>
        <v>42688</v>
      </c>
      <c r="G15" s="356">
        <f>_xll.qlDayCounterYearFraction(DayCounter,E15,F15,,,Trigger)</f>
        <v>0.51666666666666672</v>
      </c>
      <c r="H15" s="361">
        <f>_xll.qlQuoteValue(D15,LastFixingsTrigger)</f>
        <v>-6.1500000000000001E-3</v>
      </c>
      <c r="I15" s="363">
        <v>1.001470870611513</v>
      </c>
      <c r="J15" s="363">
        <v>1.00225791310114</v>
      </c>
      <c r="K15" s="361">
        <f t="shared" si="0"/>
        <v>-1.5198762958388359E-3</v>
      </c>
      <c r="L15" s="361">
        <f t="shared" si="1"/>
        <v>-4.6301237041611642E-3</v>
      </c>
      <c r="M15" s="347" t="b">
        <v>1</v>
      </c>
      <c r="N15" s="344">
        <f>_xll.qlInterpolationInterpolate($N$1,E15,TRUE)</f>
        <v>-4.6301237041611642E-3</v>
      </c>
      <c r="O15" s="379">
        <f t="shared" si="2"/>
        <v>0</v>
      </c>
      <c r="P15" s="378">
        <f t="shared" si="3"/>
        <v>-2.3969810675036822E-3</v>
      </c>
      <c r="R15" s="386">
        <f>_xll.qlCalendarAdvance(Calendar,R14,"1D","Following")</f>
        <v>42156</v>
      </c>
      <c r="S15" s="386">
        <f>_xll.qlCalendarAdvance(Calendar,R15,IborTenor6M,"Modified Following",,Trigger)</f>
        <v>42339</v>
      </c>
      <c r="T15" s="353">
        <f>_xll.qlDayCounterYearFraction(DayCounter,R15,S15,,,Trigger)</f>
        <v>0.5083333333333333</v>
      </c>
      <c r="U15" s="376">
        <f>_xll.qlInterpolationInterpolate(B6Minterpolation,R15,TRUE)</f>
        <v>-5.8496782015616221E-3</v>
      </c>
      <c r="V15" s="346">
        <f>_xll.qlYieldTSDiscount(Discounting,R15,,AllTriggers)</f>
        <v>1.0002503584505358</v>
      </c>
      <c r="W15" s="346">
        <f>_xll.qlYieldTSDiscount(Discounting,S15,,AllTriggers)</f>
        <v>1.0029530471469548</v>
      </c>
      <c r="X15" s="376">
        <f t="shared" si="4"/>
        <v>-5.3011102202813873E-3</v>
      </c>
      <c r="Y15" s="376">
        <f t="shared" si="5"/>
        <v>-2.986074973540016E-3</v>
      </c>
    </row>
    <row r="16" spans="1:25" x14ac:dyDescent="0.2">
      <c r="A16" s="341">
        <v>13</v>
      </c>
      <c r="B16" s="343" t="s">
        <v>31</v>
      </c>
      <c r="C16" s="341">
        <f>A16+SUBSTITUTE(IborTenor6M,"M","")</f>
        <v>19</v>
      </c>
      <c r="D16" s="363" t="str">
        <f>Currency&amp;A16&amp;B16&amp;C16&amp;"F"&amp;QuoteSuffix</f>
        <v>CHF13x19F_Quote</v>
      </c>
      <c r="E16" s="362">
        <f>_xll.qlCalendarAdvance(Calendar,SettlementDate,A16&amp;"M","Modified Following",,Trigger)</f>
        <v>42534</v>
      </c>
      <c r="F16" s="362">
        <f>_xll.qlCalendarAdvance(Calendar,E16,IborTenor6M,"Modified Following",,Trigger)</f>
        <v>42717</v>
      </c>
      <c r="G16" s="356">
        <f>_xll.qlDayCounterYearFraction(DayCounter,E16,F16,,,Trigger)</f>
        <v>0.5083333333333333</v>
      </c>
      <c r="H16" s="361" t="e">
        <f>_xll.qlQuoteValue(D16,LastFixingsTrigger)</f>
        <v>#NUM!</v>
      </c>
      <c r="I16" s="363">
        <v>1.0016129700150112</v>
      </c>
      <c r="J16" s="363">
        <v>1.002388420480486</v>
      </c>
      <c r="K16" s="361">
        <f t="shared" si="0"/>
        <v>-1.5218415280506608E-3</v>
      </c>
      <c r="L16" s="361" t="e">
        <f t="shared" si="1"/>
        <v>#NUM!</v>
      </c>
      <c r="M16" s="347" t="b">
        <v>0</v>
      </c>
      <c r="N16" s="344">
        <f>_xll.qlInterpolationInterpolate($N$1,E16,TRUE)</f>
        <v>-4.3875310670582653E-3</v>
      </c>
      <c r="O16" s="379" t="e">
        <f t="shared" si="2"/>
        <v>#NUM!</v>
      </c>
      <c r="P16" s="378" t="e">
        <f t="shared" si="3"/>
        <v>#NUM!</v>
      </c>
      <c r="R16" s="386">
        <f>_xll.qlCalendarAdvance(Calendar,R15,"1D","Following")</f>
        <v>42157</v>
      </c>
      <c r="S16" s="386">
        <f>_xll.qlCalendarAdvance(Calendar,R16,IborTenor6M,"Modified Following",,Trigger)</f>
        <v>42340</v>
      </c>
      <c r="T16" s="353">
        <f>_xll.qlDayCounterYearFraction(DayCounter,R16,S16,,,Trigger)</f>
        <v>0.5083333333333333</v>
      </c>
      <c r="U16" s="376">
        <f>_xll.qlInterpolationInterpolate(B6Minterpolation,R16,TRUE)</f>
        <v>-5.849880537021966E-3</v>
      </c>
      <c r="V16" s="346">
        <f>_xll.qlYieldTSDiscount(Discounting,R16,,AllTriggers)</f>
        <v>1.0002585262077883</v>
      </c>
      <c r="W16" s="346">
        <f>_xll.qlYieldTSDiscount(Discounting,S16,,AllTriggers)</f>
        <v>1.0029683242995762</v>
      </c>
      <c r="X16" s="376">
        <f t="shared" si="4"/>
        <v>-5.3149737786818948E-3</v>
      </c>
      <c r="Y16" s="376">
        <f t="shared" si="5"/>
        <v>-2.9861995468075208E-3</v>
      </c>
    </row>
    <row r="17" spans="1:25" x14ac:dyDescent="0.2">
      <c r="A17" s="341">
        <v>14</v>
      </c>
      <c r="B17" s="343" t="s">
        <v>31</v>
      </c>
      <c r="C17" s="341">
        <f>A17+SUBSTITUTE(IborTenor6M,"M","")</f>
        <v>20</v>
      </c>
      <c r="D17" s="363" t="str">
        <f>Currency&amp;A17&amp;B17&amp;C17&amp;"F"&amp;QuoteSuffix</f>
        <v>CHF14x20F_Quote</v>
      </c>
      <c r="E17" s="362">
        <f>_xll.qlCalendarAdvance(Calendar,SettlementDate,A17&amp;"M","Modified Following",,Trigger)</f>
        <v>42563</v>
      </c>
      <c r="F17" s="362">
        <f>_xll.qlCalendarAdvance(Calendar,E17,IborTenor6M,"Modified Following",,Trigger)</f>
        <v>42747</v>
      </c>
      <c r="G17" s="356">
        <f>_xll.qlDayCounterYearFraction(DayCounter,E17,F17,,,Trigger)</f>
        <v>0.51111111111111107</v>
      </c>
      <c r="H17" s="361" t="e">
        <f>_xll.qlQuoteValue(D17,LastFixingsTrigger)</f>
        <v>#NUM!</v>
      </c>
      <c r="I17" s="363">
        <v>1.0017278132732146</v>
      </c>
      <c r="J17" s="363">
        <v>1.0025091197457185</v>
      </c>
      <c r="K17" s="361">
        <f t="shared" si="0"/>
        <v>-1.5248171495586887E-3</v>
      </c>
      <c r="L17" s="361" t="e">
        <f t="shared" si="1"/>
        <v>#NUM!</v>
      </c>
      <c r="M17" s="347" t="b">
        <v>0</v>
      </c>
      <c r="N17" s="344">
        <f>_xll.qlInterpolationInterpolate($N$1,E17,TRUE)</f>
        <v>-4.169320181285012E-3</v>
      </c>
      <c r="O17" s="379" t="e">
        <f t="shared" si="2"/>
        <v>#NUM!</v>
      </c>
      <c r="P17" s="378" t="e">
        <f t="shared" si="3"/>
        <v>#NUM!</v>
      </c>
      <c r="R17" s="386">
        <f>_xll.qlCalendarAdvance(Calendar,R16,"1D","Following")</f>
        <v>42158</v>
      </c>
      <c r="S17" s="386">
        <f>_xll.qlCalendarAdvance(Calendar,R17,IborTenor6M,"Modified Following",,Trigger)</f>
        <v>42341</v>
      </c>
      <c r="T17" s="353">
        <f>_xll.qlDayCounterYearFraction(DayCounter,R17,S17,,,Trigger)</f>
        <v>0.5083333333333333</v>
      </c>
      <c r="U17" s="376">
        <f>_xll.qlInterpolationInterpolate(B6Minterpolation,R17,TRUE)</f>
        <v>-5.8500461953595899E-3</v>
      </c>
      <c r="V17" s="346">
        <f>_xll.qlYieldTSDiscount(Discounting,R17,,AllTriggers)</f>
        <v>1.0002666655539769</v>
      </c>
      <c r="W17" s="346">
        <f>_xll.qlYieldTSDiscount(Discounting,S17,,AllTriggers)</f>
        <v>1.0029835597450858</v>
      </c>
      <c r="X17" s="376">
        <f t="shared" si="4"/>
        <v>-5.3288110579867822E-3</v>
      </c>
      <c r="Y17" s="376">
        <f t="shared" si="5"/>
        <v>-2.9863053310330771E-3</v>
      </c>
    </row>
    <row r="18" spans="1:25" x14ac:dyDescent="0.2">
      <c r="A18" s="341">
        <v>15</v>
      </c>
      <c r="B18" s="343" t="s">
        <v>31</v>
      </c>
      <c r="C18" s="341">
        <f>A18+SUBSTITUTE(IborTenor6M,"M","")</f>
        <v>21</v>
      </c>
      <c r="D18" s="363" t="str">
        <f>Currency&amp;A18&amp;B18&amp;C18&amp;"F"&amp;QuoteSuffix</f>
        <v>CHF15x21F_Quote</v>
      </c>
      <c r="E18" s="362">
        <f>_xll.qlCalendarAdvance(Calendar,SettlementDate,A18&amp;"M","Modified Following",,Trigger)</f>
        <v>42594</v>
      </c>
      <c r="F18" s="362">
        <f>_xll.qlCalendarAdvance(Calendar,E18,IborTenor6M,"Modified Following",,Trigger)</f>
        <v>42779</v>
      </c>
      <c r="G18" s="356">
        <f>_xll.qlDayCounterYearFraction(DayCounter,E18,F18,,,Trigger)</f>
        <v>0.51388888888888884</v>
      </c>
      <c r="H18" s="361">
        <f>_xll.qlQuoteValue(D18,LastFixingsTrigger)</f>
        <v>-5.5000000000000005E-3</v>
      </c>
      <c r="I18" s="363">
        <v>1.0018475751598985</v>
      </c>
      <c r="J18" s="363">
        <v>1.0026486738653737</v>
      </c>
      <c r="K18" s="361">
        <f t="shared" si="0"/>
        <v>-1.5547766818581627E-3</v>
      </c>
      <c r="L18" s="361">
        <f t="shared" si="1"/>
        <v>-3.9452233181418378E-3</v>
      </c>
      <c r="M18" s="347" t="b">
        <v>1</v>
      </c>
      <c r="N18" s="344">
        <f>_xll.qlInterpolationInterpolate($N$1,E18,TRUE)</f>
        <v>-3.9452233181418378E-3</v>
      </c>
      <c r="O18" s="379">
        <f t="shared" si="2"/>
        <v>0</v>
      </c>
      <c r="P18" s="378">
        <f t="shared" si="3"/>
        <v>-2.031088850017169E-3</v>
      </c>
      <c r="R18" s="386">
        <f>_xll.qlCalendarAdvance(Calendar,R17,"1D","Following")</f>
        <v>42159</v>
      </c>
      <c r="S18" s="386">
        <f>_xll.qlCalendarAdvance(Calendar,R18,IborTenor6M,"Modified Following",,Trigger)</f>
        <v>42342</v>
      </c>
      <c r="T18" s="353">
        <f>_xll.qlDayCounterYearFraction(DayCounter,R18,S18,,,Trigger)</f>
        <v>0.5083333333333333</v>
      </c>
      <c r="U18" s="376">
        <f>_xll.qlInterpolationInterpolate(B6Minterpolation,R18,TRUE)</f>
        <v>-5.8501788442867639E-3</v>
      </c>
      <c r="V18" s="346">
        <f>_xll.qlYieldTSDiscount(Discounting,R18,,AllTriggers)</f>
        <v>1.0002748173951455</v>
      </c>
      <c r="W18" s="346">
        <f>_xll.qlYieldTSDiscount(Discounting,S18,,AllTriggers)</f>
        <v>1.0029987516665457</v>
      </c>
      <c r="X18" s="376">
        <f t="shared" si="4"/>
        <v>-5.3425382768655418E-3</v>
      </c>
      <c r="Y18" s="376">
        <f t="shared" si="5"/>
        <v>-2.9863940731737985E-3</v>
      </c>
    </row>
    <row r="19" spans="1:25" x14ac:dyDescent="0.2">
      <c r="A19" s="341">
        <v>16</v>
      </c>
      <c r="B19" s="343" t="s">
        <v>31</v>
      </c>
      <c r="C19" s="341">
        <f>A19+SUBSTITUTE(IborTenor6M,"M","")</f>
        <v>22</v>
      </c>
      <c r="D19" s="363" t="str">
        <f>Currency&amp;A19&amp;B19&amp;C19&amp;"F"&amp;QuoteSuffix</f>
        <v>CHF16x22F_Quote</v>
      </c>
      <c r="E19" s="362">
        <f>_xll.qlCalendarAdvance(Calendar,SettlementDate,A19&amp;"M","Modified Following",,Trigger)</f>
        <v>42625</v>
      </c>
      <c r="F19" s="362">
        <f>_xll.qlCalendarAdvance(Calendar,E19,IborTenor6M,"Modified Following",,Trigger)</f>
        <v>42807</v>
      </c>
      <c r="G19" s="356">
        <f>_xll.qlDayCounterYearFraction(DayCounter,E19,F19,,,Trigger)</f>
        <v>0.50555555555555554</v>
      </c>
      <c r="H19" s="361" t="e">
        <f>_xll.qlQuoteValue(D19,LastFixingsTrigger)</f>
        <v>#NUM!</v>
      </c>
      <c r="I19" s="363">
        <v>1.0019764391479009</v>
      </c>
      <c r="J19" s="363">
        <v>1.0027680830880523</v>
      </c>
      <c r="K19" s="361">
        <f t="shared" si="0"/>
        <v>-1.5615665663840737E-3</v>
      </c>
      <c r="L19" s="361" t="e">
        <f t="shared" si="1"/>
        <v>#NUM!</v>
      </c>
      <c r="M19" s="347" t="b">
        <v>0</v>
      </c>
      <c r="N19" s="344">
        <f>_xll.qlInterpolationInterpolate($N$1,E19,TRUE)</f>
        <v>-3.7359657562157172E-3</v>
      </c>
      <c r="O19" s="379" t="e">
        <f t="shared" si="2"/>
        <v>#NUM!</v>
      </c>
      <c r="P19" s="378" t="e">
        <f t="shared" si="3"/>
        <v>#NUM!</v>
      </c>
      <c r="R19" s="386">
        <f>_xll.qlCalendarAdvance(Calendar,R18,"1D","Following")</f>
        <v>42160</v>
      </c>
      <c r="S19" s="386">
        <f>_xll.qlCalendarAdvance(Calendar,R19,IborTenor6M,"Modified Following",,Trigger)</f>
        <v>42345</v>
      </c>
      <c r="T19" s="353">
        <f>_xll.qlDayCounterYearFraction(DayCounter,R19,S19,,,Trigger)</f>
        <v>0.51388888888888884</v>
      </c>
      <c r="U19" s="376">
        <f>_xll.qlInterpolationInterpolate(B6Minterpolation,R19,TRUE)</f>
        <v>-5.8502821515157618E-3</v>
      </c>
      <c r="V19" s="346">
        <f>_xll.qlYieldTSDiscount(Discounting,R19,,AllTriggers)</f>
        <v>1.0002830226386727</v>
      </c>
      <c r="W19" s="346">
        <f>_xll.qlYieldTSDiscount(Discounting,S19,,AllTriggers)</f>
        <v>1.0030440481156935</v>
      </c>
      <c r="X19" s="376">
        <f t="shared" si="4"/>
        <v>-5.3565008872295556E-3</v>
      </c>
      <c r="Y19" s="376">
        <f t="shared" si="5"/>
        <v>-3.0192467207457584E-3</v>
      </c>
    </row>
    <row r="20" spans="1:25" x14ac:dyDescent="0.2">
      <c r="A20" s="341">
        <v>17</v>
      </c>
      <c r="B20" s="343" t="s">
        <v>31</v>
      </c>
      <c r="C20" s="341">
        <f>A20+SUBSTITUTE(IborTenor6M,"M","")</f>
        <v>23</v>
      </c>
      <c r="D20" s="363" t="str">
        <f>Currency&amp;A20&amp;B20&amp;C20&amp;"F"&amp;QuoteSuffix</f>
        <v>CHF17x23F_Quote</v>
      </c>
      <c r="E20" s="362">
        <f>_xll.qlCalendarAdvance(Calendar,SettlementDate,A20&amp;"M","Modified Following",,Trigger)</f>
        <v>42655</v>
      </c>
      <c r="F20" s="362">
        <f>_xll.qlCalendarAdvance(Calendar,E20,IborTenor6M,"Modified Following",,Trigger)</f>
        <v>42837</v>
      </c>
      <c r="G20" s="356">
        <f>_xll.qlDayCounterYearFraction(DayCounter,E20,F20,,,Trigger)</f>
        <v>0.50555555555555554</v>
      </c>
      <c r="H20" s="361" t="e">
        <f>_xll.qlQuoteValue(D20,LastFixingsTrigger)</f>
        <v>#NUM!</v>
      </c>
      <c r="I20" s="363">
        <v>1.0021087516823939</v>
      </c>
      <c r="J20" s="363">
        <v>1.0028923761391859</v>
      </c>
      <c r="K20" s="361">
        <f t="shared" si="0"/>
        <v>-1.5455560685556831E-3</v>
      </c>
      <c r="L20" s="361" t="e">
        <f t="shared" si="1"/>
        <v>#NUM!</v>
      </c>
      <c r="M20" s="347" t="b">
        <v>0</v>
      </c>
      <c r="N20" s="344">
        <f>_xll.qlInterpolationInterpolate($N$1,E20,TRUE)</f>
        <v>-3.5444108953518387E-3</v>
      </c>
      <c r="O20" s="379" t="e">
        <f t="shared" si="2"/>
        <v>#NUM!</v>
      </c>
      <c r="P20" s="378" t="e">
        <f t="shared" si="3"/>
        <v>#NUM!</v>
      </c>
      <c r="R20" s="386">
        <f>_xll.qlCalendarAdvance(Calendar,R19,"1D","Following")</f>
        <v>42163</v>
      </c>
      <c r="S20" s="386">
        <f>_xll.qlCalendarAdvance(Calendar,R20,IborTenor6M,"Modified Following",,Trigger)</f>
        <v>42346</v>
      </c>
      <c r="T20" s="353">
        <f>_xll.qlDayCounterYearFraction(DayCounter,R20,S20,,,Trigger)</f>
        <v>0.5083333333333333</v>
      </c>
      <c r="U20" s="376">
        <f>_xll.qlInterpolationInterpolate(B6Minterpolation,R20,TRUE)</f>
        <v>-5.8504527001364149E-3</v>
      </c>
      <c r="V20" s="346">
        <f>_xll.qlYieldTSDiscount(Discounting,R20,,AllTriggers)</f>
        <v>1.0003083678776135</v>
      </c>
      <c r="W20" s="346">
        <f>_xll.qlYieldTSDiscount(Discounting,S20,,AllTriggers)</f>
        <v>1.0030590477695049</v>
      </c>
      <c r="X20" s="376">
        <f t="shared" si="4"/>
        <v>-5.3946710015249314E-3</v>
      </c>
      <c r="Y20" s="376">
        <f t="shared" si="5"/>
        <v>-2.986613561642724E-3</v>
      </c>
    </row>
    <row r="21" spans="1:25" x14ac:dyDescent="0.2">
      <c r="A21" s="341">
        <v>18</v>
      </c>
      <c r="B21" s="343" t="s">
        <v>31</v>
      </c>
      <c r="C21" s="341">
        <f>A21+SUBSTITUTE(IborTenor6M,"M","")</f>
        <v>24</v>
      </c>
      <c r="D21" s="365" t="str">
        <f>Currency&amp;A21&amp;B21&amp;C21&amp;"F"&amp;QuoteSuffix</f>
        <v>CHF18x24F_Quote</v>
      </c>
      <c r="E21" s="364">
        <f>_xll.qlCalendarAdvance(Calendar,SettlementDate,A21&amp;"M","Modified Following",,Trigger)</f>
        <v>42688</v>
      </c>
      <c r="F21" s="364">
        <f>_xll.qlCalendarAdvance(Calendar,E21,IborTenor6M,"Modified Following",,Trigger)</f>
        <v>42870</v>
      </c>
      <c r="G21" s="357">
        <f>_xll.qlDayCounterYearFraction(DayCounter,E21,F21,,,Trigger)</f>
        <v>0.50555555555555554</v>
      </c>
      <c r="H21" s="366">
        <f>_xll.qlQuoteValue(D21,LastFixingsTrigger)</f>
        <v>-4.8500000000000001E-3</v>
      </c>
      <c r="I21" s="365">
        <v>1.00225791310114</v>
      </c>
      <c r="J21" s="365">
        <v>1.0030236165791069</v>
      </c>
      <c r="K21" s="366">
        <f t="shared" si="0"/>
        <v>-1.5100126089074228E-3</v>
      </c>
      <c r="L21" s="366">
        <f t="shared" si="1"/>
        <v>-3.3399873910925776E-3</v>
      </c>
      <c r="M21" s="352" t="b">
        <v>1</v>
      </c>
      <c r="N21" s="345">
        <f>_xll.qlInterpolationInterpolate($N$1,E21,TRUE)</f>
        <v>-3.339987391092578E-3</v>
      </c>
      <c r="O21" s="380">
        <f t="shared" si="2"/>
        <v>4.3368086899420177E-15</v>
      </c>
      <c r="P21" s="382">
        <f t="shared" si="3"/>
        <v>-1.6912685850636973E-3</v>
      </c>
      <c r="R21" s="386">
        <f>_xll.qlCalendarAdvance(Calendar,R20,"1D","Following")</f>
        <v>42164</v>
      </c>
      <c r="S21" s="386">
        <f>_xll.qlCalendarAdvance(Calendar,R21,IborTenor6M,"Modified Following",,Trigger)</f>
        <v>42347</v>
      </c>
      <c r="T21" s="353">
        <f>_xll.qlDayCounterYearFraction(DayCounter,R21,S21,,,Trigger)</f>
        <v>0.5083333333333333</v>
      </c>
      <c r="U21" s="376">
        <f>_xll.qlInterpolationInterpolate(B6Minterpolation,R21,TRUE)</f>
        <v>-5.8504753176954263E-3</v>
      </c>
      <c r="V21" s="346">
        <f>_xll.qlYieldTSDiscount(Discounting,R21,,AllTriggers)</f>
        <v>1.0003171958318779</v>
      </c>
      <c r="W21" s="346">
        <f>_xll.qlYieldTSDiscount(Discounting,S21,,AllTriggers)</f>
        <v>1.0030739948130301</v>
      </c>
      <c r="X21" s="376">
        <f t="shared" si="4"/>
        <v>-5.4065912769216363E-3</v>
      </c>
      <c r="Y21" s="376">
        <f t="shared" si="5"/>
        <v>-2.9866432993782281E-3</v>
      </c>
    </row>
    <row r="22" spans="1:25" x14ac:dyDescent="0.2">
      <c r="R22" s="386">
        <f>_xll.qlCalendarAdvance(Calendar,R21,"1D","Following")</f>
        <v>42165</v>
      </c>
      <c r="S22" s="386">
        <f>_xll.qlCalendarAdvance(Calendar,R22,IborTenor6M,"Modified Following",,Trigger)</f>
        <v>42348</v>
      </c>
      <c r="T22" s="353">
        <f>_xll.qlDayCounterYearFraction(DayCounter,R22,S22,,,Trigger)</f>
        <v>0.5083333333333333</v>
      </c>
      <c r="U22" s="376">
        <f>_xll.qlInterpolationInterpolate(B6Minterpolation,R22,TRUE)</f>
        <v>-5.8504869321176212E-3</v>
      </c>
      <c r="V22" s="346">
        <f>_xll.qlYieldTSDiscount(Discounting,R22,,AllTriggers)</f>
        <v>1.0003262817464713</v>
      </c>
      <c r="W22" s="346">
        <f>_xll.qlYieldTSDiscount(Discounting,S22,,AllTriggers)</f>
        <v>1.0030888874287172</v>
      </c>
      <c r="X22" s="376">
        <f t="shared" si="4"/>
        <v>-5.4178988493624285E-3</v>
      </c>
      <c r="Y22" s="376">
        <f t="shared" si="5"/>
        <v>-2.9866664778068343E-3</v>
      </c>
    </row>
    <row r="23" spans="1:25" x14ac:dyDescent="0.2">
      <c r="R23" s="386">
        <f>_xll.qlCalendarAdvance(Calendar,R22,"1D","Following")</f>
        <v>42166</v>
      </c>
      <c r="S23" s="386">
        <f>_xll.qlCalendarAdvance(Calendar,R23,IborTenor6M,"Modified Following",,Trigger)</f>
        <v>42349</v>
      </c>
      <c r="T23" s="353">
        <f>_xll.qlDayCounterYearFraction(DayCounter,R23,S23,,,Trigger)</f>
        <v>0.5083333333333333</v>
      </c>
      <c r="U23" s="376">
        <f>_xll.qlInterpolationInterpolate(B6Minterpolation,R23,TRUE)</f>
        <v>-5.8504912111152713E-3</v>
      </c>
      <c r="V23" s="346">
        <f>_xll.qlYieldTSDiscount(Discounting,R23,,AllTriggers)</f>
        <v>1.0003356665376484</v>
      </c>
      <c r="W23" s="346">
        <f>_xll.qlYieldTSDiscount(Discounting,S23,,AllTriggers)</f>
        <v>1.0031037237989158</v>
      </c>
      <c r="X23" s="376">
        <f t="shared" si="4"/>
        <v>-5.4285099512271472E-3</v>
      </c>
      <c r="Y23" s="376">
        <f t="shared" si="5"/>
        <v>-2.9866848442436631E-3</v>
      </c>
    </row>
    <row r="24" spans="1:25" x14ac:dyDescent="0.2">
      <c r="R24" s="386">
        <f>_xll.qlCalendarAdvance(Calendar,R23,"1D","Following")</f>
        <v>42167</v>
      </c>
      <c r="S24" s="386">
        <f>_xll.qlCalendarAdvance(Calendar,R24,IborTenor6M,"Modified Following",,Trigger)</f>
        <v>42352</v>
      </c>
      <c r="T24" s="353">
        <f>_xll.qlDayCounterYearFraction(DayCounter,R24,S24,,,Trigger)</f>
        <v>0.51388888888888884</v>
      </c>
      <c r="U24" s="376">
        <f>_xll.qlInterpolationInterpolate(B6Minterpolation,R24,TRUE)</f>
        <v>-5.8504918224006504E-3</v>
      </c>
      <c r="V24" s="346">
        <f>_xll.qlYieldTSDiscount(Discounting,R24,,AllTriggers)</f>
        <v>1.0003453911234446</v>
      </c>
      <c r="W24" s="346">
        <f>_xll.qlYieldTSDiscount(Discounting,S24,,AllTriggers)</f>
        <v>1.0031478772586095</v>
      </c>
      <c r="X24" s="376">
        <f t="shared" si="4"/>
        <v>-5.4363734967941505E-3</v>
      </c>
      <c r="Y24" s="376">
        <f t="shared" si="5"/>
        <v>-3.0194795588019217E-3</v>
      </c>
    </row>
    <row r="25" spans="1:25" x14ac:dyDescent="0.2">
      <c r="R25" s="386">
        <f>_xll.qlCalendarAdvance(Calendar,R24,"1D","Following")</f>
        <v>42170</v>
      </c>
      <c r="S25" s="386">
        <f>_xll.qlCalendarAdvance(Calendar,R25,IborTenor6M,"Modified Following",,Trigger)</f>
        <v>42353</v>
      </c>
      <c r="T25" s="353">
        <f>_xll.qlDayCounterYearFraction(DayCounter,R25,S25,,,Trigger)</f>
        <v>0.5083333333333333</v>
      </c>
      <c r="U25" s="376">
        <f>_xll.qlInterpolationInterpolate(B6Minterpolation,R25,TRUE)</f>
        <v>-5.8505083271058744E-3</v>
      </c>
      <c r="V25" s="346">
        <f>_xll.qlYieldTSDiscount(Discounting,R25,,AllTriggers)</f>
        <v>1.0003767595683004</v>
      </c>
      <c r="W25" s="346">
        <f>_xll.qlYieldTSDiscount(Discounting,S25,,AllTriggers)</f>
        <v>1.0031624717663767</v>
      </c>
      <c r="X25" s="376">
        <f t="shared" si="4"/>
        <v>-5.4628135762861347E-3</v>
      </c>
      <c r="Y25" s="376">
        <f t="shared" si="5"/>
        <v>-2.9867458991389988E-3</v>
      </c>
    </row>
    <row r="26" spans="1:25" x14ac:dyDescent="0.2">
      <c r="R26" s="386">
        <f>_xll.qlCalendarAdvance(Calendar,R25,"1D","Following")</f>
        <v>42171</v>
      </c>
      <c r="S26" s="386">
        <f>_xll.qlCalendarAdvance(Calendar,R26,IborTenor6M,"Modified Following",,Trigger)</f>
        <v>42354</v>
      </c>
      <c r="T26" s="353">
        <f>_xll.qlDayCounterYearFraction(DayCounter,R26,S26,,,Trigger)</f>
        <v>0.5083333333333333</v>
      </c>
      <c r="U26" s="376">
        <f>_xll.qlInterpolationInterpolate(B6Minterpolation,R26,TRUE)</f>
        <v>-5.8505309446648859E-3</v>
      </c>
      <c r="V26" s="346">
        <f>_xll.qlYieldTSDiscount(Discounting,R26,,AllTriggers)</f>
        <v>1.0003879054453253</v>
      </c>
      <c r="W26" s="346">
        <f>_xll.qlYieldTSDiscount(Discounting,S26,,AllTriggers)</f>
        <v>1.0031770087269498</v>
      </c>
      <c r="X26" s="376">
        <f t="shared" si="4"/>
        <v>-5.4693842724507858E-3</v>
      </c>
      <c r="Y26" s="376">
        <f t="shared" si="5"/>
        <v>-2.9867674817489085E-3</v>
      </c>
    </row>
    <row r="27" spans="1:25" x14ac:dyDescent="0.2">
      <c r="R27" s="386">
        <f>_xll.qlCalendarAdvance(Calendar,R26,"1D","Following")</f>
        <v>42172</v>
      </c>
      <c r="S27" s="386">
        <f>_xll.qlCalendarAdvance(Calendar,R27,IborTenor6M,"Modified Following",,Trigger)</f>
        <v>42355</v>
      </c>
      <c r="T27" s="353">
        <f>_xll.qlDayCounterYearFraction(DayCounter,R27,S27,,,Trigger)</f>
        <v>0.5083333333333333</v>
      </c>
      <c r="U27" s="376">
        <f>_xll.qlInterpolationInterpolate(B6Minterpolation,R27,TRUE)</f>
        <v>-5.8505682330729858E-3</v>
      </c>
      <c r="V27" s="346">
        <f>_xll.qlYieldTSDiscount(Discounting,R27,,AllTriggers)</f>
        <v>1.0003993705787386</v>
      </c>
      <c r="W27" s="346">
        <f>_xll.qlYieldTSDiscount(Discounting,S27,,AllTriggers)</f>
        <v>1.0031914941105156</v>
      </c>
      <c r="X27" s="376">
        <f t="shared" si="4"/>
        <v>-5.4752278722172655E-3</v>
      </c>
      <c r="Y27" s="376">
        <f t="shared" si="5"/>
        <v>-2.9867954566950667E-3</v>
      </c>
    </row>
    <row r="28" spans="1:25" x14ac:dyDescent="0.2">
      <c r="R28" s="386">
        <f>_xll.qlCalendarAdvance(Calendar,R27,"1D","Following")</f>
        <v>42173</v>
      </c>
      <c r="S28" s="386">
        <f>_xll.qlCalendarAdvance(Calendar,R28,IborTenor6M,"Modified Following",,Trigger)</f>
        <v>42356</v>
      </c>
      <c r="T28" s="353">
        <f>_xll.qlDayCounterYearFraction(DayCounter,R28,S28,,,Trigger)</f>
        <v>0.5083333333333333</v>
      </c>
      <c r="U28" s="376">
        <f>_xll.qlInterpolationInterpolate(B6Minterpolation,R28,TRUE)</f>
        <v>-5.8506238600424462E-3</v>
      </c>
      <c r="V28" s="346">
        <f>_xll.qlYieldTSDiscount(Discounting,R28,,AllTriggers)</f>
        <v>1.0004111396031987</v>
      </c>
      <c r="W28" s="346">
        <f>_xll.qlYieldTSDiscount(Discounting,S28,,AllTriggers)</f>
        <v>1.0032059338876136</v>
      </c>
      <c r="X28" s="376">
        <f t="shared" si="4"/>
        <v>-5.4803862134616878E-3</v>
      </c>
      <c r="Y28" s="376">
        <f t="shared" si="5"/>
        <v>-2.9868317630207366E-3</v>
      </c>
    </row>
    <row r="29" spans="1:25" x14ac:dyDescent="0.2">
      <c r="R29" s="386">
        <f>_xll.qlCalendarAdvance(Calendar,R28,"1D","Following")</f>
        <v>42174</v>
      </c>
      <c r="S29" s="386">
        <f>_xll.qlCalendarAdvance(Calendar,R29,IborTenor6M,"Modified Following",,Trigger)</f>
        <v>42359</v>
      </c>
      <c r="T29" s="353">
        <f>_xll.qlDayCounterYearFraction(DayCounter,R29,S29,,,Trigger)</f>
        <v>0.51388888888888884</v>
      </c>
      <c r="U29" s="376">
        <f>_xll.qlInterpolationInterpolate(B6Minterpolation,R29,TRUE)</f>
        <v>-5.850701493285539E-3</v>
      </c>
      <c r="V29" s="346">
        <f>_xll.qlYieldTSDiscount(Discounting,R29,,AllTriggers)</f>
        <v>1.0004231971529263</v>
      </c>
      <c r="W29" s="346">
        <f>_xll.qlYieldTSDiscount(Discounting,S29,,AllTriggers)</f>
        <v>1.0032490392907472</v>
      </c>
      <c r="X29" s="376">
        <f t="shared" si="4"/>
        <v>-5.4811276528740349E-3</v>
      </c>
      <c r="Y29" s="376">
        <f t="shared" si="5"/>
        <v>-3.0196576828516943E-3</v>
      </c>
    </row>
    <row r="30" spans="1:25" x14ac:dyDescent="0.2">
      <c r="R30" s="386">
        <f>_xll.qlCalendarAdvance(Calendar,R29,"1D","Following")</f>
        <v>42177</v>
      </c>
      <c r="S30" s="386">
        <f>_xll.qlCalendarAdvance(Calendar,R30,IborTenor6M,"Modified Following",,Trigger)</f>
        <v>42360</v>
      </c>
      <c r="T30" s="353">
        <f>_xll.qlDayCounterYearFraction(DayCounter,R30,S30,,,Trigger)</f>
        <v>0.5083333333333333</v>
      </c>
      <c r="U30" s="376">
        <f>_xll.qlInterpolationInterpolate(B6Minterpolation,R30,TRUE)</f>
        <v>-5.8511031077793348E-3</v>
      </c>
      <c r="V30" s="346">
        <f>_xll.qlYieldTSDiscount(Discounting,R30,,AllTriggers)</f>
        <v>1.0004609472884274</v>
      </c>
      <c r="W30" s="346">
        <f>_xll.qlYieldTSDiscount(Discounting,S30,,AllTriggers)</f>
        <v>1.003263356354352</v>
      </c>
      <c r="X30" s="376">
        <f t="shared" si="4"/>
        <v>-5.4950037121116622E-3</v>
      </c>
      <c r="Y30" s="376">
        <f t="shared" si="5"/>
        <v>-2.9870990831075417E-3</v>
      </c>
    </row>
    <row r="31" spans="1:25" x14ac:dyDescent="0.2">
      <c r="R31" s="386">
        <f>_xll.qlCalendarAdvance(Calendar,R30,"1D","Following")</f>
        <v>42178</v>
      </c>
      <c r="S31" s="386">
        <f>_xll.qlCalendarAdvance(Calendar,R31,IborTenor6M,"Modified Following",,Trigger)</f>
        <v>42361</v>
      </c>
      <c r="T31" s="353">
        <f>_xll.qlDayCounterYearFraction(DayCounter,R31,S31,,,Trigger)</f>
        <v>0.5083333333333333</v>
      </c>
      <c r="U31" s="376">
        <f>_xll.qlInterpolationInterpolate(B6Minterpolation,R31,TRUE)</f>
        <v>-5.8513054432396787E-3</v>
      </c>
      <c r="V31" s="346">
        <f>_xll.qlYieldTSDiscount(Discounting,R31,,AllTriggers)</f>
        <v>1.0004740052711494</v>
      </c>
      <c r="W31" s="346">
        <f>_xll.qlYieldTSDiscount(Discounting,S31,,AllTriggers)</f>
        <v>1.003277657669404</v>
      </c>
      <c r="X31" s="376">
        <f t="shared" si="4"/>
        <v>-5.4973632921025122E-3</v>
      </c>
      <c r="Y31" s="376">
        <f t="shared" si="5"/>
        <v>-2.9872061320558516E-3</v>
      </c>
    </row>
    <row r="32" spans="1:25" x14ac:dyDescent="0.2">
      <c r="R32" s="386">
        <f>_xll.qlCalendarAdvance(Calendar,R31,"1D","Following")</f>
        <v>42179</v>
      </c>
      <c r="S32" s="386">
        <f>_xll.qlCalendarAdvance(Calendar,R32,IborTenor6M,"Modified Following",,Trigger)</f>
        <v>42362</v>
      </c>
      <c r="T32" s="353">
        <f>_xll.qlDayCounterYearFraction(DayCounter,R32,S32,,,Trigger)</f>
        <v>0.5083333333333333</v>
      </c>
      <c r="U32" s="376">
        <f>_xll.qlInterpolationInterpolate(B6Minterpolation,R32,TRUE)</f>
        <v>-5.8515481235350171E-3</v>
      </c>
      <c r="V32" s="346">
        <f>_xll.qlYieldTSDiscount(Discounting,R32,,AllTriggers)</f>
        <v>1.0004872749421774</v>
      </c>
      <c r="W32" s="346">
        <f>_xll.qlYieldTSDiscount(Discounting,S32,,AllTriggers)</f>
        <v>1.0032919492085159</v>
      </c>
      <c r="X32" s="376">
        <f t="shared" si="4"/>
        <v>-5.4992886205327499E-3</v>
      </c>
      <c r="Y32" s="376">
        <f t="shared" si="5"/>
        <v>-2.9873331466485384E-3</v>
      </c>
    </row>
    <row r="33" spans="18:25" x14ac:dyDescent="0.2">
      <c r="R33" s="386">
        <f>_xll.qlCalendarAdvance(Calendar,R32,"1D","Following")</f>
        <v>42180</v>
      </c>
      <c r="S33" s="386">
        <f>_xll.qlCalendarAdvance(Calendar,R33,IborTenor6M,"Modified Following",,Trigger)</f>
        <v>42366</v>
      </c>
      <c r="T33" s="353">
        <f>_xll.qlDayCounterYearFraction(DayCounter,R33,S33,,,Trigger)</f>
        <v>0.51666666666666672</v>
      </c>
      <c r="U33" s="376">
        <f>_xll.qlInterpolationInterpolate(B6Minterpolation,R33,TRUE)</f>
        <v>-5.8518348163776194E-3</v>
      </c>
      <c r="V33" s="346">
        <f>_xll.qlYieldTSDiscount(Discounting,R33,,AllTriggers)</f>
        <v>1.0005007409322368</v>
      </c>
      <c r="W33" s="346">
        <f>_xll.qlYieldTSDiscount(Discounting,S33,,AllTriggers)</f>
        <v>1.003349137069748</v>
      </c>
      <c r="X33" s="376">
        <f t="shared" si="4"/>
        <v>-5.4946225382526415E-3</v>
      </c>
      <c r="Y33" s="376">
        <f t="shared" si="5"/>
        <v>-3.0366616493480887E-3</v>
      </c>
    </row>
    <row r="34" spans="18:25" x14ac:dyDescent="0.2">
      <c r="R34" s="386">
        <f>_xll.qlCalendarAdvance(Calendar,R33,"1D","Following")</f>
        <v>42181</v>
      </c>
      <c r="S34" s="386">
        <f>_xll.qlCalendarAdvance(Calendar,R34,IborTenor6M,"Modified Following",,Trigger)</f>
        <v>42366</v>
      </c>
      <c r="T34" s="353">
        <f>_xll.qlDayCounterYearFraction(DayCounter,R34,S34,,,Trigger)</f>
        <v>0.51388888888888884</v>
      </c>
      <c r="U34" s="376">
        <f>_xll.qlInterpolationInterpolate(B6Minterpolation,R34,TRUE)</f>
        <v>-5.85216918947976E-3</v>
      </c>
      <c r="V34" s="346">
        <f>_xll.qlYieldTSDiscount(Discounting,R34,,AllTriggers)</f>
        <v>1.0005143878713474</v>
      </c>
      <c r="W34" s="346">
        <f>_xll.qlYieldTSDiscount(Discounting,S34,,AllTriggers)</f>
        <v>1.003349137069748</v>
      </c>
      <c r="X34" s="376">
        <f t="shared" si="4"/>
        <v>-5.4978556382788979E-3</v>
      </c>
      <c r="Y34" s="376">
        <f t="shared" si="5"/>
        <v>-3.0204424111676519E-3</v>
      </c>
    </row>
    <row r="35" spans="18:25" x14ac:dyDescent="0.2">
      <c r="R35" s="386">
        <f>_xll.qlCalendarAdvance(Calendar,R34,"1D","Following")</f>
        <v>42184</v>
      </c>
      <c r="S35" s="386">
        <f>_xll.qlCalendarAdvance(Calendar,R35,IborTenor6M,"Modified Following",,Trigger)</f>
        <v>42367</v>
      </c>
      <c r="T35" s="353">
        <f>_xll.qlDayCounterYearFraction(DayCounter,R35,S35,,,Trigger)</f>
        <v>0.5083333333333333</v>
      </c>
      <c r="U35" s="376">
        <f>_xll.qlInterpolationInterpolate(B6Minterpolation,R35,TRUE)</f>
        <v>-5.8534950674661258E-3</v>
      </c>
      <c r="V35" s="346">
        <f>_xll.qlYieldTSDiscount(Discounting,R35,,AllTriggers)</f>
        <v>1.0005562606719958</v>
      </c>
      <c r="W35" s="346">
        <f>_xll.qlYieldTSDiscount(Discounting,S35,,AllTriggers)</f>
        <v>1.0033634693302775</v>
      </c>
      <c r="X35" s="376">
        <f t="shared" si="4"/>
        <v>-5.5038656052618937E-3</v>
      </c>
      <c r="Y35" s="376">
        <f t="shared" si="5"/>
        <v>-2.9883355700225846E-3</v>
      </c>
    </row>
    <row r="36" spans="18:25" x14ac:dyDescent="0.2">
      <c r="R36" s="386">
        <f>_xll.qlCalendarAdvance(Calendar,R35,"1D","Following")</f>
        <v>42185</v>
      </c>
      <c r="S36" s="386">
        <f>_xll.qlCalendarAdvance(Calendar,R36,IborTenor6M,"Modified Following",,Trigger)</f>
        <v>42368</v>
      </c>
      <c r="T36" s="353">
        <f>_xll.qlDayCounterYearFraction(DayCounter,R36,S36,,,Trigger)</f>
        <v>0.5083333333333333</v>
      </c>
      <c r="U36" s="376">
        <f>_xll.qlInterpolationInterpolate(B6Minterpolation,R36,TRUE)</f>
        <v>-5.8540568387291372E-3</v>
      </c>
      <c r="V36" s="346">
        <f>_xll.qlYieldTSDiscount(Discounting,R36,,AllTriggers)</f>
        <v>1.0005704776924187</v>
      </c>
      <c r="W36" s="346">
        <f>_xll.qlYieldTSDiscount(Discounting,S36,,AllTriggers)</f>
        <v>1.0033778276577006</v>
      </c>
      <c r="X36" s="376">
        <f t="shared" si="4"/>
        <v>-5.5040638901690765E-3</v>
      </c>
      <c r="Y36" s="376">
        <f t="shared" si="5"/>
        <v>-2.9886230979024133E-3</v>
      </c>
    </row>
    <row r="37" spans="18:25" x14ac:dyDescent="0.2">
      <c r="R37" s="386">
        <f>_xll.qlCalendarAdvance(Calendar,R36,"1D","Following")</f>
        <v>42186</v>
      </c>
      <c r="S37" s="386">
        <f>_xll.qlCalendarAdvance(Calendar,R37,IborTenor6M,"Modified Following",,Trigger)</f>
        <v>42373</v>
      </c>
      <c r="T37" s="353">
        <f>_xll.qlDayCounterYearFraction(DayCounter,R37,S37,,,Trigger)</f>
        <v>0.51944444444444449</v>
      </c>
      <c r="U37" s="376">
        <f>_xll.qlInterpolationInterpolate(B6Minterpolation,R37,TRUE)</f>
        <v>-5.8546846288130457E-3</v>
      </c>
      <c r="V37" s="346">
        <f>_xll.qlYieldTSDiscount(Discounting,R37,,AllTriggers)</f>
        <v>1.000584798800467</v>
      </c>
      <c r="W37" s="346">
        <f>_xll.qlYieldTSDiscount(Discounting,S37,,AllTriggers)</f>
        <v>1.003450219435442</v>
      </c>
      <c r="X37" s="376">
        <f t="shared" si="4"/>
        <v>-5.4973507336073379E-3</v>
      </c>
      <c r="Y37" s="376">
        <f t="shared" si="5"/>
        <v>-3.0545529815810529E-3</v>
      </c>
    </row>
    <row r="38" spans="18:25" x14ac:dyDescent="0.2">
      <c r="R38" s="386">
        <f>_xll.qlCalendarAdvance(Calendar,R37,"1D","Following")</f>
        <v>42187</v>
      </c>
      <c r="S38" s="386">
        <f>_xll.qlCalendarAdvance(Calendar,R38,IborTenor6M,"Modified Following",,Trigger)</f>
        <v>42373</v>
      </c>
      <c r="T38" s="353">
        <f>_xll.qlDayCounterYearFraction(DayCounter,R38,S38,,,Trigger)</f>
        <v>0.51666666666666672</v>
      </c>
      <c r="U38" s="376">
        <f>_xll.qlInterpolationInterpolate(B6Minterpolation,R38,TRUE)</f>
        <v>-5.855382105430124E-3</v>
      </c>
      <c r="V38" s="346">
        <f>_xll.qlYieldTSDiscount(Discounting,R38,,AllTriggers)</f>
        <v>1.0005992086213982</v>
      </c>
      <c r="W38" s="346">
        <f>_xll.qlYieldTSDiscount(Discounting,S38,,AllTriggers)</f>
        <v>1.003450219435442</v>
      </c>
      <c r="X38" s="376">
        <f t="shared" si="4"/>
        <v>-5.499112302393111E-3</v>
      </c>
      <c r="Y38" s="376">
        <f t="shared" si="5"/>
        <v>-3.0385123039952623E-3</v>
      </c>
    </row>
    <row r="39" spans="18:25" x14ac:dyDescent="0.2">
      <c r="R39" s="386">
        <f>_xll.qlCalendarAdvance(Calendar,R38,"1D","Following")</f>
        <v>42188</v>
      </c>
      <c r="S39" s="386">
        <f>_xll.qlCalendarAdvance(Calendar,R39,IborTenor6M,"Modified Following",,Trigger)</f>
        <v>42373</v>
      </c>
      <c r="T39" s="353">
        <f>_xll.qlDayCounterYearFraction(DayCounter,R39,S39,,,Trigger)</f>
        <v>0.51388888888888884</v>
      </c>
      <c r="U39" s="376">
        <f>_xll.qlInterpolationInterpolate(B6Minterpolation,R39,TRUE)</f>
        <v>-5.8561529362926449E-3</v>
      </c>
      <c r="V39" s="346">
        <f>_xll.qlYieldTSDiscount(Discounting,R39,,AllTriggers)</f>
        <v>1.0006136917796096</v>
      </c>
      <c r="W39" s="346">
        <f>_xll.qlYieldTSDiscount(Discounting,S39,,AllTriggers)</f>
        <v>1.003450219435442</v>
      </c>
      <c r="X39" s="376">
        <f t="shared" si="4"/>
        <v>-5.5007506954715757E-3</v>
      </c>
      <c r="Y39" s="376">
        <f t="shared" si="5"/>
        <v>-3.0225061434471187E-3</v>
      </c>
    </row>
    <row r="40" spans="18:25" x14ac:dyDescent="0.2">
      <c r="R40" s="386">
        <f>_xll.qlCalendarAdvance(Calendar,R39,"1D","Following")</f>
        <v>42191</v>
      </c>
      <c r="S40" s="386">
        <f>_xll.qlCalendarAdvance(Calendar,R40,IborTenor6M,"Modified Following",,Trigger)</f>
        <v>42375</v>
      </c>
      <c r="T40" s="353">
        <f>_xll.qlDayCounterYearFraction(DayCounter,R40,S40,,,Trigger)</f>
        <v>0.51111111111111107</v>
      </c>
      <c r="U40" s="376">
        <f>_xll.qlInterpolationInterpolate(B6Minterpolation,R40,TRUE)</f>
        <v>-5.8589422314755816E-3</v>
      </c>
      <c r="V40" s="346">
        <f>_xll.qlYieldTSDiscount(Discounting,R40,,AllTriggers)</f>
        <v>1.0006574275087694</v>
      </c>
      <c r="W40" s="346">
        <f>_xll.qlYieldTSDiscount(Discounting,S40,,AllTriggers)</f>
        <v>1.0034795677667074</v>
      </c>
      <c r="X40" s="376">
        <f t="shared" si="4"/>
        <v>-5.5024326781456384E-3</v>
      </c>
      <c r="Y40" s="376">
        <f t="shared" si="5"/>
        <v>-3.0075341195793239E-3</v>
      </c>
    </row>
    <row r="41" spans="18:25" x14ac:dyDescent="0.2">
      <c r="R41" s="386">
        <f>_xll.qlCalendarAdvance(Calendar,R40,"1D","Following")</f>
        <v>42192</v>
      </c>
      <c r="S41" s="386">
        <f>_xll.qlCalendarAdvance(Calendar,R41,IborTenor6M,"Modified Following",,Trigger)</f>
        <v>42376</v>
      </c>
      <c r="T41" s="353">
        <f>_xll.qlDayCounterYearFraction(DayCounter,R41,S41,,,Trigger)</f>
        <v>0.51111111111111107</v>
      </c>
      <c r="U41" s="376">
        <f>_xll.qlInterpolationInterpolate(B6Minterpolation,R41,TRUE)</f>
        <v>-5.8600431564425921E-3</v>
      </c>
      <c r="V41" s="346">
        <f>_xll.qlYieldTSDiscount(Discounting,R41,,AllTriggers)</f>
        <v>1.0006720502425068</v>
      </c>
      <c r="W41" s="346">
        <f>_xll.qlYieldTSDiscount(Discounting,S41,,AllTriggers)</f>
        <v>1.0034943497586932</v>
      </c>
      <c r="X41" s="376">
        <f t="shared" si="4"/>
        <v>-5.5026621316639976E-3</v>
      </c>
      <c r="Y41" s="376">
        <f t="shared" si="5"/>
        <v>-3.0081004556415289E-3</v>
      </c>
    </row>
    <row r="42" spans="18:25" x14ac:dyDescent="0.2">
      <c r="R42" s="386">
        <f>_xll.qlCalendarAdvance(Calendar,R41,"1D","Following")</f>
        <v>42193</v>
      </c>
      <c r="S42" s="386">
        <f>_xll.qlCalendarAdvance(Calendar,R42,IborTenor6M,"Modified Following",,Trigger)</f>
        <v>42377</v>
      </c>
      <c r="T42" s="353">
        <f>_xll.qlDayCounterYearFraction(DayCounter,R42,S42,,,Trigger)</f>
        <v>0.51111111111111107</v>
      </c>
      <c r="U42" s="376">
        <f>_xll.qlInterpolationInterpolate(B6Minterpolation,R42,TRUE)</f>
        <v>-5.8612357742164048E-3</v>
      </c>
      <c r="V42" s="346">
        <f>_xll.qlYieldTSDiscount(Discounting,R42,,AllTriggers)</f>
        <v>1.00068666942227</v>
      </c>
      <c r="W42" s="346">
        <f>_xll.qlYieldTSDiscount(Discounting,S42,,AllTriggers)</f>
        <v>1.0035092116052506</v>
      </c>
      <c r="X42" s="376">
        <f t="shared" si="4"/>
        <v>-5.5030537604935812E-3</v>
      </c>
      <c r="Y42" s="376">
        <f t="shared" si="5"/>
        <v>-3.0087141816391022E-3</v>
      </c>
    </row>
    <row r="43" spans="18:25" x14ac:dyDescent="0.2">
      <c r="R43" s="386">
        <f>_xll.qlCalendarAdvance(Calendar,R42,"1D","Following")</f>
        <v>42194</v>
      </c>
      <c r="S43" s="386">
        <f>_xll.qlCalendarAdvance(Calendar,R43,IborTenor6M,"Modified Following",,Trigger)</f>
        <v>42380</v>
      </c>
      <c r="T43" s="353">
        <f>_xll.qlDayCounterYearFraction(DayCounter,R43,S43,,,Trigger)</f>
        <v>0.51666666666666672</v>
      </c>
      <c r="U43" s="376">
        <f>_xll.qlInterpolationInterpolate(B6Minterpolation,R43,TRUE)</f>
        <v>-5.8625237525092924E-3</v>
      </c>
      <c r="V43" s="346">
        <f>_xll.qlYieldTSDiscount(Discounting,R43,,AllTriggers)</f>
        <v>1.000701269667122</v>
      </c>
      <c r="W43" s="346">
        <f>_xll.qlYieldTSDiscount(Discounting,S43,,AllTriggers)</f>
        <v>1.0035543360564083</v>
      </c>
      <c r="X43" s="376">
        <f t="shared" si="4"/>
        <v>-5.5025062229948733E-3</v>
      </c>
      <c r="Y43" s="376">
        <f t="shared" si="5"/>
        <v>-3.0422292940547164E-3</v>
      </c>
    </row>
    <row r="44" spans="18:25" x14ac:dyDescent="0.2">
      <c r="R44" s="386">
        <f>_xll.qlCalendarAdvance(Calendar,R43,"1D","Following")</f>
        <v>42195</v>
      </c>
      <c r="S44" s="386">
        <f>_xll.qlCalendarAdvance(Calendar,R44,IborTenor6M,"Modified Following",,Trigger)</f>
        <v>42380</v>
      </c>
      <c r="T44" s="353">
        <f>_xll.qlDayCounterYearFraction(DayCounter,R44,S44,,,Trigger)</f>
        <v>0.51388888888888884</v>
      </c>
      <c r="U44" s="376">
        <f>_xll.qlInterpolationInterpolate(B6Minterpolation,R44,TRUE)</f>
        <v>-5.863910759033527E-3</v>
      </c>
      <c r="V44" s="346">
        <f>_xll.qlYieldTSDiscount(Discounting,R44,,AllTriggers)</f>
        <v>1.0007158355952284</v>
      </c>
      <c r="W44" s="346">
        <f>_xll.qlYieldTSDiscount(Discounting,S44,,AllTriggers)</f>
        <v>1.0035543360564083</v>
      </c>
      <c r="X44" s="376">
        <f t="shared" si="4"/>
        <v>-5.5040053802211776E-3</v>
      </c>
      <c r="Y44" s="376">
        <f t="shared" si="5"/>
        <v>-3.026521297904585E-3</v>
      </c>
    </row>
    <row r="45" spans="18:25" x14ac:dyDescent="0.2">
      <c r="R45" s="386">
        <f>_xll.qlCalendarAdvance(Calendar,R44,"1D","Following")</f>
        <v>42198</v>
      </c>
      <c r="S45" s="386">
        <f>_xll.qlCalendarAdvance(Calendar,R45,IborTenor6M,"Modified Following",,Trigger)</f>
        <v>42382</v>
      </c>
      <c r="T45" s="353">
        <f>_xll.qlDayCounterYearFraction(DayCounter,R45,S45,,,Trigger)</f>
        <v>0.51111111111111107</v>
      </c>
      <c r="U45" s="376">
        <f>_xll.qlInterpolationInterpolate(B6Minterpolation,R45,TRUE)</f>
        <v>-5.8687026251170327E-3</v>
      </c>
      <c r="V45" s="346">
        <f>_xll.qlYieldTSDiscount(Discounting,R45,,AllTriggers)</f>
        <v>1.0007591736473824</v>
      </c>
      <c r="W45" s="346">
        <f>_xll.qlYieldTSDiscount(Discounting,S45,,AllTriggers)</f>
        <v>1.003584925667403</v>
      </c>
      <c r="X45" s="376">
        <f t="shared" si="4"/>
        <v>-5.5088962729141818E-3</v>
      </c>
      <c r="Y45" s="376">
        <f t="shared" si="5"/>
        <v>-3.0125619111616392E-3</v>
      </c>
    </row>
    <row r="46" spans="18:25" x14ac:dyDescent="0.2">
      <c r="R46" s="386">
        <f>_xll.qlCalendarAdvance(Calendar,R45,"1D","Following")</f>
        <v>42199</v>
      </c>
      <c r="S46" s="386">
        <f>_xll.qlCalendarAdvance(Calendar,R46,IborTenor6M,"Modified Following",,Trigger)</f>
        <v>42383</v>
      </c>
      <c r="T46" s="353">
        <f>_xll.qlDayCounterYearFraction(DayCounter,R46,S46,,,Trigger)</f>
        <v>0.51111111111111107</v>
      </c>
      <c r="U46" s="376">
        <f>_xll.qlInterpolationInterpolate(B6Minterpolation,R46,TRUE)</f>
        <v>-5.8705451822316313E-3</v>
      </c>
      <c r="V46" s="346">
        <f>_xll.qlYieldTSDiscount(Discounting,R46,,AllTriggers)</f>
        <v>1.0007734523846752</v>
      </c>
      <c r="W46" s="346">
        <f>_xll.qlYieldTSDiscount(Discounting,S46,,AllTriggers)</f>
        <v>1.0036003765163817</v>
      </c>
      <c r="X46" s="376">
        <f t="shared" si="4"/>
        <v>-5.5110964961519147E-3</v>
      </c>
      <c r="Y46" s="376">
        <f t="shared" si="5"/>
        <v>-3.0135125751126596E-3</v>
      </c>
    </row>
    <row r="47" spans="18:25" x14ac:dyDescent="0.2">
      <c r="R47" s="386">
        <f>_xll.qlCalendarAdvance(Calendar,R46,"1D","Following")</f>
        <v>42200</v>
      </c>
      <c r="S47" s="386">
        <f>_xll.qlCalendarAdvance(Calendar,R47,IborTenor6M,"Modified Following",,Trigger)</f>
        <v>42384</v>
      </c>
      <c r="T47" s="353">
        <f>_xll.qlDayCounterYearFraction(DayCounter,R47,S47,,,Trigger)</f>
        <v>0.51111111111111107</v>
      </c>
      <c r="U47" s="376">
        <f>_xll.qlInterpolationInterpolate(B6Minterpolation,R47,TRUE)</f>
        <v>-5.8725406001535405E-3</v>
      </c>
      <c r="V47" s="346">
        <f>_xll.qlYieldTSDiscount(Discounting,R47,,AllTriggers)</f>
        <v>1.0007876433567926</v>
      </c>
      <c r="W47" s="346">
        <f>_xll.qlYieldTSDiscount(Discounting,S47,,AllTriggers)</f>
        <v>1.0036159221931023</v>
      </c>
      <c r="X47" s="376">
        <f t="shared" si="4"/>
        <v>-5.5136520906029739E-3</v>
      </c>
      <c r="Y47" s="376">
        <f t="shared" si="5"/>
        <v>-3.0145423782118575E-3</v>
      </c>
    </row>
    <row r="48" spans="18:25" x14ac:dyDescent="0.2">
      <c r="R48" s="386">
        <f>_xll.qlCalendarAdvance(Calendar,R47,"1D","Following")</f>
        <v>42201</v>
      </c>
      <c r="S48" s="386">
        <f>_xll.qlCalendarAdvance(Calendar,R48,IborTenor6M,"Modified Following",,Trigger)</f>
        <v>42387</v>
      </c>
      <c r="T48" s="353">
        <f>_xll.qlDayCounterYearFraction(DayCounter,R48,S48,,,Trigger)</f>
        <v>0.51666666666666672</v>
      </c>
      <c r="U48" s="376">
        <f>_xll.qlInterpolationInterpolate(B6Minterpolation,R48,TRUE)</f>
        <v>-5.8746775059901717E-3</v>
      </c>
      <c r="V48" s="346">
        <f>_xll.qlYieldTSDiscount(Discounting,R48,,AllTriggers)</f>
        <v>1.0008017546518648</v>
      </c>
      <c r="W48" s="346">
        <f>_xll.qlYieldTSDiscount(Discounting,S48,,AllTriggers)</f>
        <v>1.0036630535726878</v>
      </c>
      <c r="X48" s="376">
        <f t="shared" si="4"/>
        <v>-5.5177859656754535E-3</v>
      </c>
      <c r="Y48" s="376">
        <f t="shared" si="5"/>
        <v>-3.0485700160177071E-3</v>
      </c>
    </row>
    <row r="49" spans="18:25" x14ac:dyDescent="0.2">
      <c r="R49" s="386">
        <f>_xll.qlCalendarAdvance(Calendar,R48,"1D","Following")</f>
        <v>42202</v>
      </c>
      <c r="S49" s="386">
        <f>_xll.qlCalendarAdvance(Calendar,R49,IborTenor6M,"Modified Following",,Trigger)</f>
        <v>42387</v>
      </c>
      <c r="T49" s="353">
        <f>_xll.qlDayCounterYearFraction(DayCounter,R49,S49,,,Trigger)</f>
        <v>0.51388888888888884</v>
      </c>
      <c r="U49" s="376">
        <f>_xll.qlInterpolationInterpolate(B6Minterpolation,R49,TRUE)</f>
        <v>-5.8769445268489337E-3</v>
      </c>
      <c r="V49" s="346">
        <f>_xll.qlYieldTSDiscount(Discounting,R49,,AllTriggers)</f>
        <v>1.0008157943584983</v>
      </c>
      <c r="W49" s="346">
        <f>_xll.qlYieldTSDiscount(Discounting,S49,,AllTriggers)</f>
        <v>1.0036630535726878</v>
      </c>
      <c r="X49" s="376">
        <f t="shared" si="4"/>
        <v>-5.5203910367993495E-3</v>
      </c>
      <c r="Y49" s="376">
        <f t="shared" si="5"/>
        <v>-3.0332842399541727E-3</v>
      </c>
    </row>
    <row r="50" spans="18:25" x14ac:dyDescent="0.2">
      <c r="R50" s="386">
        <f>_xll.qlCalendarAdvance(Calendar,R49,"1D","Following")</f>
        <v>42205</v>
      </c>
      <c r="S50" s="386">
        <f>_xll.qlCalendarAdvance(Calendar,R50,IborTenor6M,"Modified Following",,Trigger)</f>
        <v>42389</v>
      </c>
      <c r="T50" s="353">
        <f>_xll.qlDayCounterYearFraction(DayCounter,R50,S50,,,Trigger)</f>
        <v>0.51111111111111107</v>
      </c>
      <c r="U50" s="376">
        <f>_xll.qlInterpolationInterpolate(B6Minterpolation,R50,TRUE)</f>
        <v>-5.8844125506321166E-3</v>
      </c>
      <c r="V50" s="346">
        <f>_xll.qlYieldTSDiscount(Discounting,R50,,AllTriggers)</f>
        <v>1.0008575648408604</v>
      </c>
      <c r="W50" s="346">
        <f>_xll.qlYieldTSDiscount(Discounting,S50,,AllTriggers)</f>
        <v>1.0036948118254132</v>
      </c>
      <c r="X50" s="376">
        <f t="shared" si="4"/>
        <v>-5.5307005069240292E-3</v>
      </c>
      <c r="Y50" s="376">
        <f t="shared" si="5"/>
        <v>-3.0206722373994203E-3</v>
      </c>
    </row>
    <row r="51" spans="18:25" x14ac:dyDescent="0.2">
      <c r="R51" s="386">
        <f>_xll.qlCalendarAdvance(Calendar,R50,"1D","Following")</f>
        <v>42206</v>
      </c>
      <c r="S51" s="386">
        <f>_xll.qlCalendarAdvance(Calendar,R51,IborTenor6M,"Modified Following",,Trigger)</f>
        <v>42390</v>
      </c>
      <c r="T51" s="353">
        <f>_xll.qlDayCounterYearFraction(DayCounter,R51,S51,,,Trigger)</f>
        <v>0.51111111111111107</v>
      </c>
      <c r="U51" s="376">
        <f>_xll.qlInterpolationInterpolate(B6Minterpolation,R51,TRUE)</f>
        <v>-5.8870863026535113E-3</v>
      </c>
      <c r="V51" s="346">
        <f>_xll.qlYieldTSDiscount(Discounting,R51,,AllTriggers)</f>
        <v>1.00087139908914</v>
      </c>
      <c r="W51" s="346">
        <f>_xll.qlYieldTSDiscount(Discounting,S51,,AllTriggers)</f>
        <v>1.0037107697618279</v>
      </c>
      <c r="X51" s="376">
        <f t="shared" si="4"/>
        <v>-5.5347522552552236E-3</v>
      </c>
      <c r="Y51" s="376">
        <f t="shared" si="5"/>
        <v>-3.0220531282746576E-3</v>
      </c>
    </row>
    <row r="52" spans="18:25" x14ac:dyDescent="0.2">
      <c r="R52" s="386">
        <f>_xll.qlCalendarAdvance(Calendar,R51,"1D","Following")</f>
        <v>42207</v>
      </c>
      <c r="S52" s="386">
        <f>_xll.qlCalendarAdvance(Calendar,R52,IborTenor6M,"Modified Following",,Trigger)</f>
        <v>42391</v>
      </c>
      <c r="T52" s="353">
        <f>_xll.qlDayCounterYearFraction(DayCounter,R52,S52,,,Trigger)</f>
        <v>0.51111111111111107</v>
      </c>
      <c r="U52" s="376">
        <f>_xll.qlInterpolationInterpolate(B6Minterpolation,R52,TRUE)</f>
        <v>-5.8898333052340903E-3</v>
      </c>
      <c r="V52" s="346">
        <f>_xll.qlYieldTSDiscount(Discounting,R52,,AllTriggers)</f>
        <v>1.0008852021989745</v>
      </c>
      <c r="W52" s="346">
        <f>_xll.qlYieldTSDiscount(Discounting,S52,,AllTriggers)</f>
        <v>1.0037267702861532</v>
      </c>
      <c r="X52" s="376">
        <f t="shared" si="4"/>
        <v>-5.5389473513787497E-3</v>
      </c>
      <c r="Y52" s="376">
        <f t="shared" si="5"/>
        <v>-3.0234719084296282E-3</v>
      </c>
    </row>
    <row r="53" spans="18:25" x14ac:dyDescent="0.2">
      <c r="R53" s="386">
        <f>_xll.qlCalendarAdvance(Calendar,R52,"1D","Following")</f>
        <v>42208</v>
      </c>
      <c r="S53" s="386">
        <f>_xll.qlCalendarAdvance(Calendar,R53,IborTenor6M,"Modified Following",,Trigger)</f>
        <v>42394</v>
      </c>
      <c r="T53" s="353">
        <f>_xll.qlDayCounterYearFraction(DayCounter,R53,S53,,,Trigger)</f>
        <v>0.51666666666666672</v>
      </c>
      <c r="U53" s="376">
        <f>_xll.qlInterpolationInterpolate(B6Minterpolation,R53,TRUE)</f>
        <v>-5.892642185481264E-3</v>
      </c>
      <c r="V53" s="346">
        <f>_xll.qlYieldTSDiscount(Discounting,R53,,AllTriggers)</f>
        <v>1.0008989822617251</v>
      </c>
      <c r="W53" s="346">
        <f>_xll.qlYieldTSDiscount(Discounting,S53,,AllTriggers)</f>
        <v>1.0037749527374253</v>
      </c>
      <c r="X53" s="376">
        <f t="shared" si="4"/>
        <v>-5.5454606173592977E-3</v>
      </c>
      <c r="Y53" s="376">
        <f t="shared" si="5"/>
        <v>-3.0579506839712315E-3</v>
      </c>
    </row>
    <row r="54" spans="18:25" x14ac:dyDescent="0.2">
      <c r="R54" s="386">
        <f>_xll.qlCalendarAdvance(Calendar,R53,"1D","Following")</f>
        <v>42209</v>
      </c>
      <c r="S54" s="386">
        <f>_xll.qlCalendarAdvance(Calendar,R54,IborTenor6M,"Modified Following",,Trigger)</f>
        <v>42394</v>
      </c>
      <c r="T54" s="353">
        <f>_xll.qlDayCounterYearFraction(DayCounter,R54,S54,,,Trigger)</f>
        <v>0.51388888888888884</v>
      </c>
      <c r="U54" s="376">
        <f>_xll.qlInterpolationInterpolate(B6Minterpolation,R54,TRUE)</f>
        <v>-5.8955015705024431E-3</v>
      </c>
      <c r="V54" s="346">
        <f>_xll.qlYieldTSDiscount(Discounting,R54,,AllTriggers)</f>
        <v>1.0009127473692017</v>
      </c>
      <c r="W54" s="346">
        <f>_xll.qlYieldTSDiscount(Discounting,S54,,AllTriggers)</f>
        <v>1.0037749527374253</v>
      </c>
      <c r="X54" s="376">
        <f t="shared" si="4"/>
        <v>-5.548750661261548E-3</v>
      </c>
      <c r="Y54" s="376">
        <f t="shared" si="5"/>
        <v>-3.042921267593362E-3</v>
      </c>
    </row>
    <row r="55" spans="18:25" x14ac:dyDescent="0.2">
      <c r="R55" s="386">
        <f>_xll.qlCalendarAdvance(Calendar,R54,"1D","Following")</f>
        <v>42212</v>
      </c>
      <c r="S55" s="386">
        <f>_xll.qlCalendarAdvance(Calendar,R55,IborTenor6M,"Modified Following",,Trigger)</f>
        <v>42396</v>
      </c>
      <c r="T55" s="353">
        <f>_xll.qlDayCounterYearFraction(DayCounter,R55,S55,,,Trigger)</f>
        <v>0.51111111111111107</v>
      </c>
      <c r="U55" s="376">
        <f>_xll.qlInterpolationInterpolate(B6Minterpolation,R55,TRUE)</f>
        <v>-5.904269025284117E-3</v>
      </c>
      <c r="V55" s="346">
        <f>_xll.qlYieldTSDiscount(Discounting,R55,,AllTriggers)</f>
        <v>1.0009540338847667</v>
      </c>
      <c r="W55" s="346">
        <f>_xll.qlYieldTSDiscount(Discounting,S55,,AllTriggers)</f>
        <v>1.0038071504460413</v>
      </c>
      <c r="X55" s="376">
        <f t="shared" si="4"/>
        <v>-5.5610129634228135E-3</v>
      </c>
      <c r="Y55" s="376">
        <f t="shared" si="5"/>
        <v>-3.0309278770915514E-3</v>
      </c>
    </row>
    <row r="56" spans="18:25" x14ac:dyDescent="0.2">
      <c r="R56" s="386">
        <f>_xll.qlCalendarAdvance(Calendar,R55,"1D","Following")</f>
        <v>42213</v>
      </c>
      <c r="S56" s="386">
        <f>_xll.qlCalendarAdvance(Calendar,R56,IborTenor6M,"Modified Following",,Trigger)</f>
        <v>42397</v>
      </c>
      <c r="T56" s="353">
        <f>_xll.qlDayCounterYearFraction(DayCounter,R56,S56,,,Trigger)</f>
        <v>0.51111111111111107</v>
      </c>
      <c r="U56" s="376">
        <f>_xll.qlInterpolationInterpolate(B6Minterpolation,R56,TRUE)</f>
        <v>-5.9072167004754223E-3</v>
      </c>
      <c r="V56" s="346">
        <f>_xll.qlYieldTSDiscount(Discounting,R56,,AllTriggers)</f>
        <v>1.0009678200981535</v>
      </c>
      <c r="W56" s="346">
        <f>_xll.qlYieldTSDiscount(Discounting,S56,,AllTriggers)</f>
        <v>1.0038232497229291</v>
      </c>
      <c r="X56" s="376">
        <f t="shared" si="4"/>
        <v>-5.5654320987011761E-3</v>
      </c>
      <c r="Y56" s="376">
        <f t="shared" si="5"/>
        <v>-3.0324502277380315E-3</v>
      </c>
    </row>
    <row r="57" spans="18:25" x14ac:dyDescent="0.2">
      <c r="R57" s="386">
        <f>_xll.qlCalendarAdvance(Calendar,R56,"1D","Following")</f>
        <v>42214</v>
      </c>
      <c r="S57" s="386">
        <f>_xll.qlCalendarAdvance(Calendar,R57,IborTenor6M,"Modified Following",,Trigger)</f>
        <v>42398</v>
      </c>
      <c r="T57" s="353">
        <f>_xll.qlDayCounterYearFraction(DayCounter,R57,S57,,,Trigger)</f>
        <v>0.51111111111111107</v>
      </c>
      <c r="U57" s="376">
        <f>_xll.qlInterpolationInterpolate(B6Minterpolation,R57,TRUE)</f>
        <v>-5.9101580159777855E-3</v>
      </c>
      <c r="V57" s="346">
        <f>_xll.qlYieldTSDiscount(Discounting,R57,,AllTriggers)</f>
        <v>1.0009816318219977</v>
      </c>
      <c r="W57" s="346">
        <f>_xll.qlYieldTSDiscount(Discounting,S57,,AllTriggers)</f>
        <v>1.0038393393249749</v>
      </c>
      <c r="X57" s="376">
        <f t="shared" si="4"/>
        <v>-5.569782568404574E-3</v>
      </c>
      <c r="Y57" s="376">
        <f t="shared" si="5"/>
        <v>-3.0339692109602103E-3</v>
      </c>
    </row>
    <row r="58" spans="18:25" x14ac:dyDescent="0.2">
      <c r="R58" s="386">
        <f>_xll.qlCalendarAdvance(Calendar,R57,"1D","Following")</f>
        <v>42215</v>
      </c>
      <c r="S58" s="386">
        <f>_xll.qlCalendarAdvance(Calendar,R58,IborTenor6M,"Modified Following",,Trigger)</f>
        <v>42398</v>
      </c>
      <c r="T58" s="353">
        <f>_xll.qlDayCounterYearFraction(DayCounter,R58,S58,,,Trigger)</f>
        <v>0.5083333333333333</v>
      </c>
      <c r="U58" s="376">
        <f>_xll.qlInterpolationInterpolate(B6Minterpolation,R58,TRUE)</f>
        <v>-5.9130815988986171E-3</v>
      </c>
      <c r="V58" s="346">
        <f>_xll.qlYieldTSDiscount(Discounting,R58,,AllTriggers)</f>
        <v>1.0009954771507852</v>
      </c>
      <c r="W58" s="346">
        <f>_xll.qlYieldTSDiscount(Discounting,S58,,AllTriggers)</f>
        <v>1.0038393393249749</v>
      </c>
      <c r="X58" s="376">
        <f t="shared" si="4"/>
        <v>-5.5730859973878548E-3</v>
      </c>
      <c r="Y58" s="376">
        <f t="shared" si="5"/>
        <v>-3.0189084281072452E-3</v>
      </c>
    </row>
    <row r="59" spans="18:25" x14ac:dyDescent="0.2">
      <c r="R59" s="386">
        <f>_xll.qlCalendarAdvance(Calendar,R58,"1D","Following")</f>
        <v>42216</v>
      </c>
      <c r="S59" s="386">
        <f>_xll.qlCalendarAdvance(Calendar,R59,IborTenor6M,"Modified Following",,Trigger)</f>
        <v>42398</v>
      </c>
      <c r="T59" s="353">
        <f>_xll.qlDayCounterYearFraction(DayCounter,R59,S59,,,Trigger)</f>
        <v>0.50555555555555554</v>
      </c>
      <c r="U59" s="376">
        <f>_xll.qlInterpolationInterpolate(B6Minterpolation,R59,TRUE)</f>
        <v>-5.9159760763453275E-3</v>
      </c>
      <c r="V59" s="346">
        <f>_xll.qlYieldTSDiscount(Discounting,R59,,AllTriggers)</f>
        <v>1.0010093641794531</v>
      </c>
      <c r="W59" s="346">
        <f>_xll.qlYieldTSDiscount(Discounting,S59,,AllTriggers)</f>
        <v>1.0038393393249749</v>
      </c>
      <c r="X59" s="376">
        <f t="shared" si="4"/>
        <v>-5.576343559978836E-3</v>
      </c>
      <c r="Y59" s="376">
        <f t="shared" si="5"/>
        <v>-3.0038170258984728E-3</v>
      </c>
    </row>
    <row r="60" spans="18:25" x14ac:dyDescent="0.2">
      <c r="R60" s="386">
        <f>_xll.qlCalendarAdvance(Calendar,R59,"1D","Following")</f>
        <v>42219</v>
      </c>
      <c r="S60" s="386">
        <f>_xll.qlCalendarAdvance(Calendar,R60,IborTenor6M,"Modified Following",,Trigger)</f>
        <v>42403</v>
      </c>
      <c r="T60" s="353">
        <f>_xll.qlDayCounterYearFraction(DayCounter,R60,S60,,,Trigger)</f>
        <v>0.51111111111111107</v>
      </c>
      <c r="U60" s="376">
        <f>_xll.qlInterpolationInterpolate(B6Minterpolation,R60,TRUE)</f>
        <v>-5.9243711469148365E-3</v>
      </c>
      <c r="V60" s="346">
        <f>_xll.qlYieldTSDiscount(Discounting,R60,,AllTriggers)</f>
        <v>1.001051356420936</v>
      </c>
      <c r="W60" s="346">
        <f>_xll.qlYieldTSDiscount(Discounting,S60,,AllTriggers)</f>
        <v>1.0039193808152029</v>
      </c>
      <c r="X60" s="376">
        <f t="shared" si="4"/>
        <v>-5.5894449125815336E-3</v>
      </c>
      <c r="Y60" s="376">
        <f t="shared" si="5"/>
        <v>-3.0413073009203104E-3</v>
      </c>
    </row>
    <row r="61" spans="18:25" x14ac:dyDescent="0.2">
      <c r="R61" s="386">
        <f>_xll.qlCalendarAdvance(Calendar,R60,"1D","Following")</f>
        <v>42220</v>
      </c>
      <c r="S61" s="386">
        <f>_xll.qlCalendarAdvance(Calendar,R61,IborTenor6M,"Modified Following",,Trigger)</f>
        <v>42404</v>
      </c>
      <c r="T61" s="353">
        <f>_xll.qlDayCounterYearFraction(DayCounter,R61,S61,,,Trigger)</f>
        <v>0.51111111111111107</v>
      </c>
      <c r="U61" s="376">
        <f>_xll.qlInterpolationInterpolate(B6Minterpolation,R61,TRUE)</f>
        <v>-5.9270354735391677E-3</v>
      </c>
      <c r="V61" s="346">
        <f>_xll.qlYieldTSDiscount(Discounting,R61,,AllTriggers)</f>
        <v>1.001065491207628</v>
      </c>
      <c r="W61" s="346">
        <f>_xll.qlYieldTSDiscount(Discounting,S61,,AllTriggers)</f>
        <v>1.0039352555231329</v>
      </c>
      <c r="X61" s="376">
        <f t="shared" si="4"/>
        <v>-5.5927473794517213E-3</v>
      </c>
      <c r="Y61" s="376">
        <f t="shared" si="5"/>
        <v>-3.0426822884035785E-3</v>
      </c>
    </row>
    <row r="62" spans="18:25" x14ac:dyDescent="0.2">
      <c r="R62" s="386">
        <f>_xll.qlCalendarAdvance(Calendar,R61,"1D","Following")</f>
        <v>42221</v>
      </c>
      <c r="S62" s="386">
        <f>_xll.qlCalendarAdvance(Calendar,R62,IborTenor6M,"Modified Following",,Trigger)</f>
        <v>42405</v>
      </c>
      <c r="T62" s="353">
        <f>_xll.qlDayCounterYearFraction(DayCounter,R62,S62,,,Trigger)</f>
        <v>0.51111111111111107</v>
      </c>
      <c r="U62" s="376">
        <f>_xll.qlInterpolationInterpolate(B6Minterpolation,R62,TRUE)</f>
        <v>-5.9296138302264295E-3</v>
      </c>
      <c r="V62" s="346">
        <f>_xll.qlYieldTSDiscount(Discounting,R62,,AllTriggers)</f>
        <v>1.0010797081757745</v>
      </c>
      <c r="W62" s="346">
        <f>_xll.qlYieldTSDiscount(Discounting,S62,,AllTriggers)</f>
        <v>1.0039510682701276</v>
      </c>
      <c r="X62" s="376">
        <f t="shared" si="4"/>
        <v>-5.5957691794215354E-3</v>
      </c>
      <c r="Y62" s="376">
        <f t="shared" si="5"/>
        <v>-3.044012643271084E-3</v>
      </c>
    </row>
    <row r="63" spans="18:25" x14ac:dyDescent="0.2">
      <c r="R63" s="386">
        <f>_xll.qlCalendarAdvance(Calendar,R62,"1D","Following")</f>
        <v>42222</v>
      </c>
      <c r="S63" s="386">
        <f>_xll.qlCalendarAdvance(Calendar,R63,IborTenor6M,"Modified Following",,Trigger)</f>
        <v>42408</v>
      </c>
      <c r="T63" s="353">
        <f>_xll.qlDayCounterYearFraction(DayCounter,R63,S63,,,Trigger)</f>
        <v>0.51666666666666672</v>
      </c>
      <c r="U63" s="376">
        <f>_xll.qlInterpolationInterpolate(B6Minterpolation,R63,TRUE)</f>
        <v>-5.9320948440840342E-3</v>
      </c>
      <c r="V63" s="346">
        <f>_xll.qlYieldTSDiscount(Discounting,R63,,AllTriggers)</f>
        <v>1.0010940154231036</v>
      </c>
      <c r="W63" s="346">
        <f>_xll.qlYieldTSDiscount(Discounting,S63,,AllTriggers)</f>
        <v>1.0039980600301244</v>
      </c>
      <c r="X63" s="376">
        <f t="shared" si="4"/>
        <v>-5.598348962239025E-3</v>
      </c>
      <c r="Y63" s="376">
        <f t="shared" si="5"/>
        <v>-3.0785404410534388E-3</v>
      </c>
    </row>
    <row r="64" spans="18:25" x14ac:dyDescent="0.2">
      <c r="R64" s="386">
        <f>_xll.qlCalendarAdvance(Calendar,R63,"1D","Following")</f>
        <v>42223</v>
      </c>
      <c r="S64" s="386">
        <f>_xll.qlCalendarAdvance(Calendar,R64,IborTenor6M,"Modified Following",,Trigger)</f>
        <v>42408</v>
      </c>
      <c r="T64" s="353">
        <f>_xll.qlDayCounterYearFraction(DayCounter,R64,S64,,,Trigger)</f>
        <v>0.51388888888888884</v>
      </c>
      <c r="U64" s="376">
        <f>_xll.qlInterpolationInterpolate(B6Minterpolation,R64,TRUE)</f>
        <v>-5.9344671422193905E-3</v>
      </c>
      <c r="V64" s="346">
        <f>_xll.qlYieldTSDiscount(Discounting,R64,,AllTriggers)</f>
        <v>1.0011084210478285</v>
      </c>
      <c r="W64" s="346">
        <f>_xll.qlYieldTSDiscount(Discounting,S64,,AllTriggers)</f>
        <v>1.0039980600301244</v>
      </c>
      <c r="X64" s="376">
        <f t="shared" si="4"/>
        <v>-5.6006893705325099E-3</v>
      </c>
      <c r="Y64" s="376">
        <f t="shared" si="5"/>
        <v>-3.0631460210368945E-3</v>
      </c>
    </row>
    <row r="65" spans="18:25" x14ac:dyDescent="0.2">
      <c r="R65" s="386">
        <f>_xll.qlCalendarAdvance(Calendar,R64,"1D","Following")</f>
        <v>42226</v>
      </c>
      <c r="S65" s="386">
        <f>_xll.qlCalendarAdvance(Calendar,R65,IborTenor6M,"Modified Following",,Trigger)</f>
        <v>42410</v>
      </c>
      <c r="T65" s="353">
        <f>_xll.qlDayCounterYearFraction(DayCounter,R65,S65,,,Trigger)</f>
        <v>0.51111111111111107</v>
      </c>
      <c r="U65" s="376">
        <f>_xll.qlInterpolationInterpolate(B6Minterpolation,R65,TRUE)</f>
        <v>-5.9408180133660787E-3</v>
      </c>
      <c r="V65" s="346">
        <f>_xll.qlYieldTSDiscount(Discounting,R65,,AllTriggers)</f>
        <v>1.0011523091759662</v>
      </c>
      <c r="W65" s="346">
        <f>_xll.qlYieldTSDiscount(Discounting,S65,,AllTriggers)</f>
        <v>1.004028941079393</v>
      </c>
      <c r="X65" s="376">
        <f t="shared" si="4"/>
        <v>-5.6056081894213135E-3</v>
      </c>
      <c r="Y65" s="376">
        <f t="shared" si="5"/>
        <v>-3.049788580453466E-3</v>
      </c>
    </row>
    <row r="66" spans="18:25" x14ac:dyDescent="0.2">
      <c r="R66" s="386">
        <f>_xll.qlCalendarAdvance(Calendar,R65,"1D","Following")</f>
        <v>42227</v>
      </c>
      <c r="S66" s="386">
        <f>_xll.qlCalendarAdvance(Calendar,R66,IborTenor6M,"Modified Following",,Trigger)</f>
        <v>42411</v>
      </c>
      <c r="T66" s="353">
        <f>_xll.qlDayCounterYearFraction(DayCounter,R66,S66,,,Trigger)</f>
        <v>0.51111111111111107</v>
      </c>
      <c r="U66" s="376">
        <f>_xll.qlInterpolationInterpolate(B6Minterpolation,R66,TRUE)</f>
        <v>-5.9426417196865502E-3</v>
      </c>
      <c r="V66" s="346">
        <f>_xll.qlYieldTSDiscount(Discounting,R66,,AllTriggers)</f>
        <v>1.001167189302407</v>
      </c>
      <c r="W66" s="346">
        <f>_xll.qlYieldTSDiscount(Discounting,S66,,AllTriggers)</f>
        <v>1.0040442251475297</v>
      </c>
      <c r="X66" s="376">
        <f t="shared" si="4"/>
        <v>-5.6063099953718408E-3</v>
      </c>
      <c r="Y66" s="376">
        <f t="shared" si="5"/>
        <v>-3.0507273301236914E-3</v>
      </c>
    </row>
    <row r="67" spans="18:25" x14ac:dyDescent="0.2">
      <c r="R67" s="386">
        <f>_xll.qlCalendarAdvance(Calendar,R66,"1D","Following")</f>
        <v>42228</v>
      </c>
      <c r="S67" s="386">
        <f>_xll.qlCalendarAdvance(Calendar,R67,IborTenor6M,"Modified Following",,Trigger)</f>
        <v>42412</v>
      </c>
      <c r="T67" s="353">
        <f>_xll.qlDayCounterYearFraction(DayCounter,R67,S67,,,Trigger)</f>
        <v>0.51111111111111107</v>
      </c>
      <c r="U67" s="376">
        <f>_xll.qlInterpolationInterpolate(B6Minterpolation,R67,TRUE)</f>
        <v>-5.9442998458218259E-3</v>
      </c>
      <c r="V67" s="346">
        <f>_xll.qlYieldTSDiscount(Discounting,R67,,AllTriggers)</f>
        <v>1.001182208304888</v>
      </c>
      <c r="W67" s="346">
        <f>_xll.qlYieldTSDiscount(Discounting,S67,,AllTriggers)</f>
        <v>1.0040593949462111</v>
      </c>
      <c r="X67" s="376">
        <f t="shared" si="4"/>
        <v>-5.6065191358385252E-3</v>
      </c>
      <c r="Y67" s="376">
        <f t="shared" si="5"/>
        <v>-3.0515801770577972E-3</v>
      </c>
    </row>
    <row r="68" spans="18:25" x14ac:dyDescent="0.2">
      <c r="R68" s="386">
        <f>_xll.qlCalendarAdvance(Calendar,R67,"1D","Following")</f>
        <v>42229</v>
      </c>
      <c r="S68" s="386">
        <f>_xll.qlCalendarAdvance(Calendar,R68,IborTenor6M,"Modified Following",,Trigger)</f>
        <v>42415</v>
      </c>
      <c r="T68" s="353">
        <f>_xll.qlDayCounterYearFraction(DayCounter,R68,S68,,,Trigger)</f>
        <v>0.51666666666666672</v>
      </c>
      <c r="U68" s="376">
        <f>_xll.qlInterpolationInterpolate(B6Minterpolation,R68,TRUE)</f>
        <v>-5.9457905725834965E-3</v>
      </c>
      <c r="V68" s="346">
        <f>_xll.qlYieldTSDiscount(Discounting,R68,,AllTriggers)</f>
        <v>1.001197371881134</v>
      </c>
      <c r="W68" s="346">
        <f>_xll.qlYieldTSDiscount(Discounting,S68,,AllTriggers)</f>
        <v>1.0041042193281571</v>
      </c>
      <c r="X68" s="376">
        <f t="shared" ref="X68:X131" si="6">(V68/W68-1)/T68</f>
        <v>-5.6031597525219379E-3</v>
      </c>
      <c r="Y68" s="376">
        <f t="shared" ref="Y68:Y131" si="7">LN((1+(U68+X68)*T68)/(1+X68*T68))</f>
        <v>-3.0856667044935112E-3</v>
      </c>
    </row>
    <row r="69" spans="18:25" x14ac:dyDescent="0.2">
      <c r="R69" s="386">
        <f>_xll.qlCalendarAdvance(Calendar,R68,"1D","Following")</f>
        <v>42230</v>
      </c>
      <c r="S69" s="386">
        <f>_xll.qlCalendarAdvance(Calendar,R69,IborTenor6M,"Modified Following",,Trigger)</f>
        <v>42415</v>
      </c>
      <c r="T69" s="353">
        <f>_xll.qlDayCounterYearFraction(DayCounter,R69,S69,,,Trigger)</f>
        <v>0.51388888888888884</v>
      </c>
      <c r="U69" s="376">
        <f>_xll.qlInterpolationInterpolate(B6Minterpolation,R69,TRUE)</f>
        <v>-5.9471210138577497E-3</v>
      </c>
      <c r="V69" s="346">
        <f>_xll.qlYieldTSDiscount(Discounting,R69,,AllTriggers)</f>
        <v>1.0012126761147828</v>
      </c>
      <c r="W69" s="346">
        <f>_xll.qlYieldTSDiscount(Discounting,S69,,AllTriggers)</f>
        <v>1.0041042193281571</v>
      </c>
      <c r="X69" s="376">
        <f t="shared" si="6"/>
        <v>-5.6037876201316568E-3</v>
      </c>
      <c r="Y69" s="376">
        <f t="shared" si="7"/>
        <v>-3.0696924119317224E-3</v>
      </c>
    </row>
    <row r="70" spans="18:25" x14ac:dyDescent="0.2">
      <c r="R70" s="386">
        <f>_xll.qlCalendarAdvance(Calendar,R69,"1D","Following")</f>
        <v>42233</v>
      </c>
      <c r="S70" s="386">
        <f>_xll.qlCalendarAdvance(Calendar,R70,IborTenor6M,"Modified Following",,Trigger)</f>
        <v>42417</v>
      </c>
      <c r="T70" s="353">
        <f>_xll.qlDayCounterYearFraction(DayCounter,R70,S70,,,Trigger)</f>
        <v>0.51111111111111107</v>
      </c>
      <c r="U70" s="376">
        <f>_xll.qlInterpolationInterpolate(B6Minterpolation,R70,TRUE)</f>
        <v>-5.950170891949073E-3</v>
      </c>
      <c r="V70" s="346">
        <f>_xll.qlYieldTSDiscount(Discounting,R70,,AllTriggers)</f>
        <v>1.0012593695564485</v>
      </c>
      <c r="W70" s="346">
        <f>_xll.qlYieldTSDiscount(Discounting,S70,,AllTriggers)</f>
        <v>1.0041336171258812</v>
      </c>
      <c r="X70" s="376">
        <f t="shared" si="6"/>
        <v>-5.6003780346824484E-3</v>
      </c>
      <c r="Y70" s="376">
        <f t="shared" si="7"/>
        <v>-3.0545891295060573E-3</v>
      </c>
    </row>
    <row r="71" spans="18:25" x14ac:dyDescent="0.2">
      <c r="R71" s="386">
        <f>_xll.qlCalendarAdvance(Calendar,R70,"1D","Following")</f>
        <v>42234</v>
      </c>
      <c r="S71" s="386">
        <f>_xll.qlCalendarAdvance(Calendar,R71,IborTenor6M,"Modified Following",,Trigger)</f>
        <v>42418</v>
      </c>
      <c r="T71" s="353">
        <f>_xll.qlDayCounterYearFraction(DayCounter,R71,S71,,,Trigger)</f>
        <v>0.51111111111111107</v>
      </c>
      <c r="U71" s="376">
        <f>_xll.qlInterpolationInterpolate(B6Minterpolation,R71,TRUE)</f>
        <v>-5.9508804584667259E-3</v>
      </c>
      <c r="V71" s="346">
        <f>_xll.qlYieldTSDiscount(Discounting,R71,,AllTriggers)</f>
        <v>1.0012751732143055</v>
      </c>
      <c r="W71" s="346">
        <f>_xll.qlYieldTSDiscount(Discounting,S71,,AllTriggers)</f>
        <v>1.0041481983000347</v>
      </c>
      <c r="X71" s="376">
        <f t="shared" si="6"/>
        <v>-5.5979147767357016E-3</v>
      </c>
      <c r="Y71" s="376">
        <f t="shared" si="7"/>
        <v>-3.0549500875502941E-3</v>
      </c>
    </row>
    <row r="72" spans="18:25" x14ac:dyDescent="0.2">
      <c r="R72" s="386">
        <f>_xll.qlCalendarAdvance(Calendar,R71,"1D","Following")</f>
        <v>42235</v>
      </c>
      <c r="S72" s="386">
        <f>_xll.qlCalendarAdvance(Calendar,R72,IborTenor6M,"Modified Following",,Trigger)</f>
        <v>42419</v>
      </c>
      <c r="T72" s="353">
        <f>_xll.qlDayCounterYearFraction(DayCounter,R72,S72,,,Trigger)</f>
        <v>0.51111111111111107</v>
      </c>
      <c r="U72" s="376">
        <f>_xll.qlInterpolationInterpolate(B6Minterpolation,R72,TRUE)</f>
        <v>-5.9514398730934961E-3</v>
      </c>
      <c r="V72" s="346">
        <f>_xll.qlYieldTSDiscount(Discounting,R72,,AllTriggers)</f>
        <v>1.0012910859251316</v>
      </c>
      <c r="W72" s="346">
        <f>_xll.qlYieldTSDiscount(Discounting,S72,,AllTriggers)</f>
        <v>1.0041627133534134</v>
      </c>
      <c r="X72" s="376">
        <f t="shared" si="6"/>
        <v>-5.5951106483071132E-3</v>
      </c>
      <c r="Y72" s="376">
        <f t="shared" si="7"/>
        <v>-3.0552333102625154E-3</v>
      </c>
    </row>
    <row r="73" spans="18:25" x14ac:dyDescent="0.2">
      <c r="R73" s="386">
        <f>_xll.qlCalendarAdvance(Calendar,R72,"1D","Following")</f>
        <v>42236</v>
      </c>
      <c r="S73" s="386">
        <f>_xll.qlCalendarAdvance(Calendar,R73,IborTenor6M,"Modified Following",,Trigger)</f>
        <v>42422</v>
      </c>
      <c r="T73" s="353">
        <f>_xll.qlDayCounterYearFraction(DayCounter,R73,S73,,,Trigger)</f>
        <v>0.51666666666666672</v>
      </c>
      <c r="U73" s="376">
        <f>_xll.qlInterpolationInterpolate(B6Minterpolation,R73,TRUE)</f>
        <v>-5.9518511625486908E-3</v>
      </c>
      <c r="V73" s="346">
        <f>_xll.qlYieldTSDiscount(Discounting,R73,,AllTriggers)</f>
        <v>1.0013071013669737</v>
      </c>
      <c r="W73" s="346">
        <f>_xll.qlYieldTSDiscount(Discounting,S73,,AllTriggers)</f>
        <v>1.0042059545162592</v>
      </c>
      <c r="X73" s="376">
        <f t="shared" si="6"/>
        <v>-5.5871840726625039E-3</v>
      </c>
      <c r="Y73" s="376">
        <f t="shared" si="7"/>
        <v>-3.0887912020442919E-3</v>
      </c>
    </row>
    <row r="74" spans="18:25" x14ac:dyDescent="0.2">
      <c r="R74" s="386">
        <f>_xll.qlCalendarAdvance(Calendar,R73,"1D","Following")</f>
        <v>42237</v>
      </c>
      <c r="S74" s="386">
        <f>_xll.qlCalendarAdvance(Calendar,R74,IborTenor6M,"Modified Following",,Trigger)</f>
        <v>42422</v>
      </c>
      <c r="T74" s="353">
        <f>_xll.qlDayCounterYearFraction(DayCounter,R74,S74,,,Trigger)</f>
        <v>0.51388888888888884</v>
      </c>
      <c r="U74" s="376">
        <f>_xll.qlInterpolationInterpolate(B6Minterpolation,R74,TRUE)</f>
        <v>-5.9521163535516172E-3</v>
      </c>
      <c r="V74" s="346">
        <f>_xll.qlYieldTSDiscount(Discounting,R74,,AllTriggers)</f>
        <v>1.0013232132175074</v>
      </c>
      <c r="W74" s="346">
        <f>_xll.qlYieldTSDiscount(Discounting,S74,,AllTriggers)</f>
        <v>1.0042059545162592</v>
      </c>
      <c r="X74" s="376">
        <f t="shared" si="6"/>
        <v>-5.5861635935223154E-3</v>
      </c>
      <c r="Y74" s="376">
        <f t="shared" si="7"/>
        <v>-3.0722468455600155E-3</v>
      </c>
    </row>
    <row r="75" spans="18:25" x14ac:dyDescent="0.2">
      <c r="R75" s="386">
        <f>_xll.qlCalendarAdvance(Calendar,R74,"1D","Following")</f>
        <v>42240</v>
      </c>
      <c r="S75" s="386">
        <f>_xll.qlCalendarAdvance(Calendar,R75,IborTenor6M,"Modified Following",,Trigger)</f>
        <v>42424</v>
      </c>
      <c r="T75" s="353">
        <f>_xll.qlDayCounterYearFraction(DayCounter,R75,S75,,,Trigger)</f>
        <v>0.51111111111111107</v>
      </c>
      <c r="U75" s="376">
        <f>_xll.qlInterpolationInterpolate(B6Minterpolation,R75,TRUE)</f>
        <v>-5.9520556030398554E-3</v>
      </c>
      <c r="V75" s="346">
        <f>_xll.qlYieldTSDiscount(Discounting,R75,,AllTriggers)</f>
        <v>1.0013720639923058</v>
      </c>
      <c r="W75" s="346">
        <f>_xll.qlYieldTSDiscount(Discounting,S75,,AllTriggers)</f>
        <v>1.0042346213638942</v>
      </c>
      <c r="X75" s="376">
        <f t="shared" si="6"/>
        <v>-5.5770390781928469E-3</v>
      </c>
      <c r="Y75" s="376">
        <f t="shared" si="7"/>
        <v>-3.0555215382218229E-3</v>
      </c>
    </row>
    <row r="76" spans="18:25" x14ac:dyDescent="0.2">
      <c r="R76" s="386">
        <f>_xll.qlCalendarAdvance(Calendar,R75,"1D","Following")</f>
        <v>42241</v>
      </c>
      <c r="S76" s="386">
        <f>_xll.qlCalendarAdvance(Calendar,R76,IborTenor6M,"Modified Following",,Trigger)</f>
        <v>42425</v>
      </c>
      <c r="T76" s="353">
        <f>_xll.qlDayCounterYearFraction(DayCounter,R76,S76,,,Trigger)</f>
        <v>0.51111111111111107</v>
      </c>
      <c r="U76" s="376">
        <f>_xll.qlInterpolationInterpolate(B6Minterpolation,R76,TRUE)</f>
        <v>-5.9517566674267778E-3</v>
      </c>
      <c r="V76" s="346">
        <f>_xll.qlYieldTSDiscount(Discounting,R76,,AllTriggers)</f>
        <v>1.0013884982467116</v>
      </c>
      <c r="W76" s="346">
        <f>_xll.qlYieldTSDiscount(Discounting,S76,,AllTriggers)</f>
        <v>1.0042489344332839</v>
      </c>
      <c r="X76" s="376">
        <f t="shared" si="6"/>
        <v>-5.5728270058680073E-3</v>
      </c>
      <c r="Y76" s="376">
        <f t="shared" si="7"/>
        <v>-3.0553612366643126E-3</v>
      </c>
    </row>
    <row r="77" spans="18:25" x14ac:dyDescent="0.2">
      <c r="R77" s="386">
        <f>_xll.qlCalendarAdvance(Calendar,R76,"1D","Following")</f>
        <v>42242</v>
      </c>
      <c r="S77" s="386">
        <f>_xll.qlCalendarAdvance(Calendar,R77,IborTenor6M,"Modified Following",,Trigger)</f>
        <v>42426</v>
      </c>
      <c r="T77" s="353">
        <f>_xll.qlDayCounterYearFraction(DayCounter,R77,S77,,,Trigger)</f>
        <v>0.51111111111111107</v>
      </c>
      <c r="U77" s="376">
        <f>_xll.qlInterpolationInterpolate(B6Minterpolation,R77,TRUE)</f>
        <v>-5.9513217669579666E-3</v>
      </c>
      <c r="V77" s="346">
        <f>_xll.qlYieldTSDiscount(Discounting,R77,,AllTriggers)</f>
        <v>1.0014049972924026</v>
      </c>
      <c r="W77" s="346">
        <f>_xll.qlYieldTSDiscount(Discounting,S77,,AllTriggers)</f>
        <v>1.0042632463004497</v>
      </c>
      <c r="X77" s="376">
        <f t="shared" si="6"/>
        <v>-5.5684864906618359E-3</v>
      </c>
      <c r="Y77" s="376">
        <f t="shared" si="7"/>
        <v>-3.0551308296318321E-3</v>
      </c>
    </row>
    <row r="78" spans="18:25" x14ac:dyDescent="0.2">
      <c r="R78" s="386">
        <f>_xll.qlCalendarAdvance(Calendar,R77,"1D","Following")</f>
        <v>42243</v>
      </c>
      <c r="S78" s="386">
        <f>_xll.qlCalendarAdvance(Calendar,R78,IborTenor6M,"Modified Following",,Trigger)</f>
        <v>42429</v>
      </c>
      <c r="T78" s="353">
        <f>_xll.qlDayCounterYearFraction(DayCounter,R78,S78,,,Trigger)</f>
        <v>0.51666666666666672</v>
      </c>
      <c r="U78" s="376">
        <f>_xll.qlInterpolationInterpolate(B6Minterpolation,R78,TRUE)</f>
        <v>-5.950752928352729E-3</v>
      </c>
      <c r="V78" s="346">
        <f>_xll.qlYieldTSDiscount(Discounting,R78,,AllTriggers)</f>
        <v>1.001421554804705</v>
      </c>
      <c r="W78" s="346">
        <f>_xll.qlYieldTSDiscount(Discounting,S78,,AllTriggers)</f>
        <v>1.0043062674533203</v>
      </c>
      <c r="X78" s="376">
        <f t="shared" si="6"/>
        <v>-5.5593746496570302E-3</v>
      </c>
      <c r="Y78" s="376">
        <f t="shared" si="7"/>
        <v>-3.0881758092708004E-3</v>
      </c>
    </row>
    <row r="79" spans="18:25" x14ac:dyDescent="0.2">
      <c r="R79" s="386">
        <f>_xll.qlCalendarAdvance(Calendar,R78,"1D","Following")</f>
        <v>42244</v>
      </c>
      <c r="S79" s="386">
        <f>_xll.qlCalendarAdvance(Calendar,R79,IborTenor6M,"Modified Following",,Trigger)</f>
        <v>42429</v>
      </c>
      <c r="T79" s="353">
        <f>_xll.qlDayCounterYearFraction(DayCounter,R79,S79,,,Trigger)</f>
        <v>0.51388888888888884</v>
      </c>
      <c r="U79" s="376">
        <f>_xll.qlInterpolationInterpolate(B6Minterpolation,R79,TRUE)</f>
        <v>-5.9500521783303721E-3</v>
      </c>
      <c r="V79" s="346">
        <f>_xll.qlYieldTSDiscount(Discounting,R79,,AllTriggers)</f>
        <v>1.0014381644585375</v>
      </c>
      <c r="W79" s="346">
        <f>_xll.qlYieldTSDiscount(Discounting,S79,,AllTriggers)</f>
        <v>1.0043062674533203</v>
      </c>
      <c r="X79" s="376">
        <f t="shared" si="6"/>
        <v>-5.5572424230763504E-3</v>
      </c>
      <c r="Y79" s="376">
        <f t="shared" si="7"/>
        <v>-3.0711339164717568E-3</v>
      </c>
    </row>
    <row r="80" spans="18:25" x14ac:dyDescent="0.2">
      <c r="R80" s="386">
        <f>_xll.qlCalendarAdvance(Calendar,R79,"1D","Following")</f>
        <v>42247</v>
      </c>
      <c r="S80" s="386">
        <f>_xll.qlCalendarAdvance(Calendar,R80,IborTenor6M,"Modified Following",,Trigger)</f>
        <v>42429</v>
      </c>
      <c r="T80" s="353">
        <f>_xll.qlDayCounterYearFraction(DayCounter,R80,S80,,,Trigger)</f>
        <v>0.50555555555555554</v>
      </c>
      <c r="U80" s="376">
        <f>_xll.qlInterpolationInterpolate(B6Minterpolation,R80,TRUE)</f>
        <v>-5.9471787269536561E-3</v>
      </c>
      <c r="V80" s="346">
        <f>_xll.qlYieldTSDiscount(Discounting,R80,,AllTriggers)</f>
        <v>1.0014882430122214</v>
      </c>
      <c r="W80" s="346">
        <f>_xll.qlYieldTSDiscount(Discounting,S80,,AllTriggers)</f>
        <v>1.0043062674533203</v>
      </c>
      <c r="X80" s="376">
        <f t="shared" si="6"/>
        <v>-5.5502135750195528E-3</v>
      </c>
      <c r="Y80" s="376">
        <f t="shared" si="7"/>
        <v>-3.0196439484841526E-3</v>
      </c>
    </row>
    <row r="81" spans="18:25" x14ac:dyDescent="0.2">
      <c r="R81" s="386">
        <f>_xll.qlCalendarAdvance(Calendar,R80,"1D","Following")</f>
        <v>42248</v>
      </c>
      <c r="S81" s="386">
        <f>_xll.qlCalendarAdvance(Calendar,R81,IborTenor6M,"Modified Following",,Trigger)</f>
        <v>42430</v>
      </c>
      <c r="T81" s="353">
        <f>_xll.qlDayCounterYearFraction(DayCounter,R81,S81,,,Trigger)</f>
        <v>0.50555555555555554</v>
      </c>
      <c r="U81" s="376">
        <f>_xll.qlInterpolationInterpolate(B6Minterpolation,R81,TRUE)</f>
        <v>-5.9459705984558917E-3</v>
      </c>
      <c r="V81" s="346">
        <f>_xll.qlYieldTSDiscount(Discounting,R81,,AllTriggers)</f>
        <v>1.001504997973099</v>
      </c>
      <c r="W81" s="346">
        <f>_xll.qlYieldTSDiscount(Discounting,S81,,AllTriggers)</f>
        <v>1.0043206672789593</v>
      </c>
      <c r="X81" s="376">
        <f t="shared" si="6"/>
        <v>-5.5454955287568665E-3</v>
      </c>
      <c r="Y81" s="376">
        <f t="shared" si="7"/>
        <v>-3.0190223694128555E-3</v>
      </c>
    </row>
    <row r="82" spans="18:25" x14ac:dyDescent="0.2">
      <c r="R82" s="386">
        <f>_xll.qlCalendarAdvance(Calendar,R81,"1D","Following")</f>
        <v>42249</v>
      </c>
      <c r="S82" s="386">
        <f>_xll.qlCalendarAdvance(Calendar,R82,IborTenor6M,"Modified Following",,Trigger)</f>
        <v>42431</v>
      </c>
      <c r="T82" s="353">
        <f>_xll.qlDayCounterYearFraction(DayCounter,R82,S82,,,Trigger)</f>
        <v>0.50555555555555554</v>
      </c>
      <c r="U82" s="376">
        <f>_xll.qlInterpolationInterpolate(B6Minterpolation,R82,TRUE)</f>
        <v>-5.9446406921375436E-3</v>
      </c>
      <c r="V82" s="346">
        <f>_xll.qlYieldTSDiscount(Discounting,R82,,AllTriggers)</f>
        <v>1.0015217734438806</v>
      </c>
      <c r="W82" s="346">
        <f>_xll.qlYieldTSDiscount(Discounting,S82,,AllTriggers)</f>
        <v>1.0043351122887179</v>
      </c>
      <c r="X82" s="376">
        <f t="shared" si="6"/>
        <v>-5.5408259639848712E-3</v>
      </c>
      <c r="Y82" s="376">
        <f t="shared" si="7"/>
        <v>-3.018338942976958E-3</v>
      </c>
    </row>
    <row r="83" spans="18:25" x14ac:dyDescent="0.2">
      <c r="R83" s="386">
        <f>_xll.qlCalendarAdvance(Calendar,R82,"1D","Following")</f>
        <v>42250</v>
      </c>
      <c r="S83" s="386">
        <f>_xll.qlCalendarAdvance(Calendar,R83,IborTenor6M,"Modified Following",,Trigger)</f>
        <v>42432</v>
      </c>
      <c r="T83" s="353">
        <f>_xll.qlDayCounterYearFraction(DayCounter,R83,S83,,,Trigger)</f>
        <v>0.50555555555555554</v>
      </c>
      <c r="U83" s="376">
        <f>_xll.qlInterpolationInterpolate(B6Minterpolation,R83,TRUE)</f>
        <v>-5.9431910347179182E-3</v>
      </c>
      <c r="V83" s="346">
        <f>_xll.qlYieldTSDiscount(Discounting,R83,,AllTriggers)</f>
        <v>1.0015385630969804</v>
      </c>
      <c r="W83" s="346">
        <f>_xll.qlYieldTSDiscount(Discounting,S83,,AllTriggers)</f>
        <v>1.0043496117614692</v>
      </c>
      <c r="X83" s="376">
        <f t="shared" si="6"/>
        <v>-5.5362355643233862E-3</v>
      </c>
      <c r="Y83" s="376">
        <f t="shared" si="7"/>
        <v>-3.0175947473041727E-3</v>
      </c>
    </row>
    <row r="84" spans="18:25" x14ac:dyDescent="0.2">
      <c r="R84" s="386">
        <f>_xll.qlCalendarAdvance(Calendar,R83,"1D","Following")</f>
        <v>42251</v>
      </c>
      <c r="S84" s="386">
        <f>_xll.qlCalendarAdvance(Calendar,R84,IborTenor6M,"Modified Following",,Trigger)</f>
        <v>42433</v>
      </c>
      <c r="T84" s="353">
        <f>_xll.qlDayCounterYearFraction(DayCounter,R84,S84,,,Trigger)</f>
        <v>0.50555555555555554</v>
      </c>
      <c r="U84" s="376">
        <f>_xll.qlInterpolationInterpolate(B6Minterpolation,R84,TRUE)</f>
        <v>-5.9416236529163217E-3</v>
      </c>
      <c r="V84" s="346">
        <f>_xll.qlYieldTSDiscount(Discounting,R84,,AllTriggers)</f>
        <v>1.0015553606043894</v>
      </c>
      <c r="W84" s="346">
        <f>_xll.qlYieldTSDiscount(Discounting,S84,,AllTriggers)</f>
        <v>1.0043641749766306</v>
      </c>
      <c r="X84" s="376">
        <f t="shared" si="6"/>
        <v>-5.531755013669374E-3</v>
      </c>
      <c r="Y84" s="376">
        <f t="shared" si="7"/>
        <v>-3.0167908604617297E-3</v>
      </c>
    </row>
    <row r="85" spans="18:25" x14ac:dyDescent="0.2">
      <c r="R85" s="386">
        <f>_xll.qlCalendarAdvance(Calendar,R84,"1D","Following")</f>
        <v>42254</v>
      </c>
      <c r="S85" s="386">
        <f>_xll.qlCalendarAdvance(Calendar,R85,IborTenor6M,"Modified Following",,Trigger)</f>
        <v>42436</v>
      </c>
      <c r="T85" s="353">
        <f>_xll.qlDayCounterYearFraction(DayCounter,R85,S85,,,Trigger)</f>
        <v>0.50555555555555554</v>
      </c>
      <c r="U85" s="376">
        <f>_xll.qlInterpolationInterpolate(B6Minterpolation,R85,TRUE)</f>
        <v>-5.9362354284127833E-3</v>
      </c>
      <c r="V85" s="346">
        <f>_xll.qlYieldTSDiscount(Discounting,R85,,AllTriggers)</f>
        <v>1.0016057369660172</v>
      </c>
      <c r="W85" s="346">
        <f>_xll.qlYieldTSDiscount(Discounting,S85,,AllTriggers)</f>
        <v>1.0044083398790205</v>
      </c>
      <c r="X85" s="376">
        <f t="shared" si="6"/>
        <v>-5.5192792985536698E-3</v>
      </c>
      <c r="Y85" s="376">
        <f t="shared" si="7"/>
        <v>-3.0140318324810948E-3</v>
      </c>
    </row>
    <row r="86" spans="18:25" x14ac:dyDescent="0.2">
      <c r="R86" s="386">
        <f>_xll.qlCalendarAdvance(Calendar,R85,"1D","Following")</f>
        <v>42255</v>
      </c>
      <c r="S86" s="386">
        <f>_xll.qlCalendarAdvance(Calendar,R86,IborTenor6M,"Modified Following",,Trigger)</f>
        <v>42437</v>
      </c>
      <c r="T86" s="353">
        <f>_xll.qlDayCounterYearFraction(DayCounter,R86,S86,,,Trigger)</f>
        <v>0.50555555555555554</v>
      </c>
      <c r="U86" s="376">
        <f>_xll.qlInterpolationInterpolate(B6Minterpolation,R86,TRUE)</f>
        <v>-5.9342174162763765E-3</v>
      </c>
      <c r="V86" s="346">
        <f>_xll.qlYieldTSDiscount(Discounting,R86,,AllTriggers)</f>
        <v>1.0016225026020864</v>
      </c>
      <c r="W86" s="346">
        <f>_xll.qlYieldTSDiscount(Discounting,S86,,AllTriggers)</f>
        <v>1.0044232508690745</v>
      </c>
      <c r="X86" s="376">
        <f t="shared" si="6"/>
        <v>-5.5155449878483932E-3</v>
      </c>
      <c r="Y86" s="376">
        <f t="shared" si="7"/>
        <v>-3.0129999600923877E-3</v>
      </c>
    </row>
    <row r="87" spans="18:25" x14ac:dyDescent="0.2">
      <c r="R87" s="386">
        <f>_xll.qlCalendarAdvance(Calendar,R86,"1D","Following")</f>
        <v>42256</v>
      </c>
      <c r="S87" s="386">
        <f>_xll.qlCalendarAdvance(Calendar,R87,IborTenor6M,"Modified Following",,Trigger)</f>
        <v>42438</v>
      </c>
      <c r="T87" s="353">
        <f>_xll.qlDayCounterYearFraction(DayCounter,R87,S87,,,Trigger)</f>
        <v>0.50555555555555554</v>
      </c>
      <c r="U87" s="376">
        <f>_xll.qlInterpolationInterpolate(B6Minterpolation,R87,TRUE)</f>
        <v>-5.9320918133545343E-3</v>
      </c>
      <c r="V87" s="346">
        <f>_xll.qlYieldTSDiscount(Discounting,R87,,AllTriggers)</f>
        <v>1.0016392444460565</v>
      </c>
      <c r="W87" s="346">
        <f>_xll.qlYieldTSDiscount(Discounting,S87,,AllTriggers)</f>
        <v>1.004438272007</v>
      </c>
      <c r="X87" s="376">
        <f t="shared" si="6"/>
        <v>-5.5120739491266715E-3</v>
      </c>
      <c r="Y87" s="376">
        <f t="shared" si="7"/>
        <v>-3.0119137856382799E-3</v>
      </c>
    </row>
    <row r="88" spans="18:25" x14ac:dyDescent="0.2">
      <c r="R88" s="386">
        <f>_xll.qlCalendarAdvance(Calendar,R87,"1D","Following")</f>
        <v>42257</v>
      </c>
      <c r="S88" s="386">
        <f>_xll.qlCalendarAdvance(Calendar,R88,IborTenor6M,"Modified Following",,Trigger)</f>
        <v>42439</v>
      </c>
      <c r="T88" s="353">
        <f>_xll.qlDayCounterYearFraction(DayCounter,R88,S88,,,Trigger)</f>
        <v>0.50555555555555554</v>
      </c>
      <c r="U88" s="376">
        <f>_xll.qlInterpolationInterpolate(B6Minterpolation,R88,TRUE)</f>
        <v>-5.9298606463665648E-3</v>
      </c>
      <c r="V88" s="346">
        <f>_xll.qlYieldTSDiscount(Discounting,R88,,AllTriggers)</f>
        <v>1.0016559561673763</v>
      </c>
      <c r="W88" s="346">
        <f>_xll.qlYieldTSDiscount(Discounting,S88,,AllTriggers)</f>
        <v>1.0044534125756204</v>
      </c>
      <c r="X88" s="376">
        <f t="shared" si="6"/>
        <v>-5.5088968674776983E-3</v>
      </c>
      <c r="Y88" s="376">
        <f t="shared" si="7"/>
        <v>-3.0107743866333789E-3</v>
      </c>
    </row>
    <row r="89" spans="18:25" x14ac:dyDescent="0.2">
      <c r="R89" s="386">
        <f>_xll.qlCalendarAdvance(Calendar,R88,"1D","Following")</f>
        <v>42258</v>
      </c>
      <c r="S89" s="386">
        <f>_xll.qlCalendarAdvance(Calendar,R89,IborTenor6M,"Modified Following",,Trigger)</f>
        <v>42440</v>
      </c>
      <c r="T89" s="353">
        <f>_xll.qlDayCounterYearFraction(DayCounter,R89,S89,,,Trigger)</f>
        <v>0.50555555555555554</v>
      </c>
      <c r="U89" s="376">
        <f>_xll.qlInterpolationInterpolate(B6Minterpolation,R89,TRUE)</f>
        <v>-5.9275259420317732E-3</v>
      </c>
      <c r="V89" s="346">
        <f>_xll.qlYieldTSDiscount(Discounting,R89,,AllTriggers)</f>
        <v>1.001672631435075</v>
      </c>
      <c r="W89" s="346">
        <f>_xll.qlYieldTSDiscount(Discounting,S89,,AllTriggers)</f>
        <v>1.0044686818583595</v>
      </c>
      <c r="X89" s="376">
        <f t="shared" si="6"/>
        <v>-5.5060444280673115E-3</v>
      </c>
      <c r="Y89" s="376">
        <f t="shared" si="7"/>
        <v>-3.0095828404726145E-3</v>
      </c>
    </row>
    <row r="90" spans="18:25" x14ac:dyDescent="0.2">
      <c r="R90" s="386">
        <f>_xll.qlCalendarAdvance(Calendar,R89,"1D","Following")</f>
        <v>42261</v>
      </c>
      <c r="S90" s="386">
        <f>_xll.qlCalendarAdvance(Calendar,R90,IborTenor6M,"Modified Following",,Trigger)</f>
        <v>42443</v>
      </c>
      <c r="T90" s="353">
        <f>_xll.qlDayCounterYearFraction(DayCounter,R90,S90,,,Trigger)</f>
        <v>0.50555555555555554</v>
      </c>
      <c r="U90" s="376">
        <f>_xll.qlInterpolationInterpolate(B6Minterpolation,R90,TRUE)</f>
        <v>-5.9199208721395433E-3</v>
      </c>
      <c r="V90" s="346">
        <f>_xll.qlYieldTSDiscount(Discounting,R90,,AllTriggers)</f>
        <v>1.001722375200482</v>
      </c>
      <c r="W90" s="346">
        <f>_xll.qlYieldTSDiscount(Discounting,S90,,AllTriggers)</f>
        <v>1.0045153548347678</v>
      </c>
      <c r="X90" s="376">
        <f t="shared" si="6"/>
        <v>-5.4997418149908203E-3</v>
      </c>
      <c r="Y90" s="376">
        <f t="shared" si="7"/>
        <v>-3.005706091049195E-3</v>
      </c>
    </row>
    <row r="91" spans="18:25" x14ac:dyDescent="0.2">
      <c r="R91" s="386">
        <f>_xll.qlCalendarAdvance(Calendar,R90,"1D","Following")</f>
        <v>42262</v>
      </c>
      <c r="S91" s="386">
        <f>_xll.qlCalendarAdvance(Calendar,R91,IborTenor6M,"Modified Following",,Trigger)</f>
        <v>42444</v>
      </c>
      <c r="T91" s="353">
        <f>_xll.qlDayCounterYearFraction(DayCounter,R91,S91,,,Trigger)</f>
        <v>0.50555555555555554</v>
      </c>
      <c r="U91" s="376">
        <f>_xll.qlInterpolationInterpolate(B6Minterpolation,R91,TRUE)</f>
        <v>-5.9171922856105378E-3</v>
      </c>
      <c r="V91" s="346">
        <f>_xll.qlYieldTSDiscount(Discounting,R91,,AllTriggers)</f>
        <v>1.0017388427944862</v>
      </c>
      <c r="W91" s="346">
        <f>_xll.qlYieldTSDiscount(Discounting,S91,,AllTriggers)</f>
        <v>1.0045312280730396</v>
      </c>
      <c r="X91" s="376">
        <f t="shared" si="6"/>
        <v>-5.4984845644660326E-3</v>
      </c>
      <c r="Y91" s="376">
        <f t="shared" si="7"/>
        <v>-3.0043167119560713E-3</v>
      </c>
    </row>
    <row r="92" spans="18:25" x14ac:dyDescent="0.2">
      <c r="R92" s="386">
        <f>_xll.qlCalendarAdvance(Calendar,R91,"1D","Following")</f>
        <v>42263</v>
      </c>
      <c r="S92" s="386">
        <f>_xll.qlCalendarAdvance(Calendar,R92,IborTenor6M,"Modified Following",,Trigger)</f>
        <v>42445</v>
      </c>
      <c r="T92" s="353">
        <f>_xll.qlDayCounterYearFraction(DayCounter,R92,S92,,,Trigger)</f>
        <v>0.50555555555555554</v>
      </c>
      <c r="U92" s="376">
        <f>_xll.qlInterpolationInterpolate(B6Minterpolation,R92,TRUE)</f>
        <v>-5.914370295331246E-3</v>
      </c>
      <c r="V92" s="346">
        <f>_xll.qlYieldTSDiscount(Discounting,R92,,AllTriggers)</f>
        <v>1.0017552510268983</v>
      </c>
      <c r="W92" s="346">
        <f>_xll.qlYieldTSDiscount(Discounting,S92,,AllTriggers)</f>
        <v>1.0045472539659375</v>
      </c>
      <c r="X92" s="376">
        <f t="shared" si="6"/>
        <v>-5.4976439926723245E-3</v>
      </c>
      <c r="Y92" s="376">
        <f t="shared" si="7"/>
        <v>-3.0028804770575752E-3</v>
      </c>
    </row>
    <row r="93" spans="18:25" x14ac:dyDescent="0.2">
      <c r="R93" s="386">
        <f>_xll.qlCalendarAdvance(Calendar,R92,"1D","Following")</f>
        <v>42264</v>
      </c>
      <c r="S93" s="386">
        <f>_xll.qlCalendarAdvance(Calendar,R93,IborTenor6M,"Modified Following",,Trigger)</f>
        <v>42446</v>
      </c>
      <c r="T93" s="353">
        <f>_xll.qlDayCounterYearFraction(DayCounter,R93,S93,,,Trigger)</f>
        <v>0.50555555555555554</v>
      </c>
      <c r="U93" s="376">
        <f>_xll.qlInterpolationInterpolate(B6Minterpolation,R93,TRUE)</f>
        <v>-5.9114569280209759E-3</v>
      </c>
      <c r="V93" s="346">
        <f>_xll.qlYieldTSDiscount(Discounting,R93,,AllTriggers)</f>
        <v>1.0017716023179042</v>
      </c>
      <c r="W93" s="346">
        <f>_xll.qlYieldTSDiscount(Discounting,S93,,AllTriggers)</f>
        <v>1.0045634193133821</v>
      </c>
      <c r="X93" s="376">
        <f t="shared" si="6"/>
        <v>-5.4971893954142452E-3</v>
      </c>
      <c r="Y93" s="376">
        <f t="shared" si="7"/>
        <v>-3.0013983694785278E-3</v>
      </c>
    </row>
    <row r="94" spans="18:25" x14ac:dyDescent="0.2">
      <c r="R94" s="386">
        <f>_xll.qlCalendarAdvance(Calendar,R93,"1D","Following")</f>
        <v>42265</v>
      </c>
      <c r="S94" s="386">
        <f>_xll.qlCalendarAdvance(Calendar,R94,IborTenor6M,"Modified Following",,Trigger)</f>
        <v>42447</v>
      </c>
      <c r="T94" s="353">
        <f>_xll.qlDayCounterYearFraction(DayCounter,R94,S94,,,Trigger)</f>
        <v>0.50555555555555554</v>
      </c>
      <c r="U94" s="376">
        <f>_xll.qlInterpolationInterpolate(B6Minterpolation,R94,TRUE)</f>
        <v>-5.9084542103990329E-3</v>
      </c>
      <c r="V94" s="346">
        <f>_xll.qlYieldTSDiscount(Discounting,R94,,AllTriggers)</f>
        <v>1.0017878990878584</v>
      </c>
      <c r="W94" s="346">
        <f>_xll.qlYieldTSDiscount(Discounting,S94,,AllTriggers)</f>
        <v>1.0045797109145065</v>
      </c>
      <c r="X94" s="376">
        <f t="shared" si="6"/>
        <v>-5.4970900682282092E-3</v>
      </c>
      <c r="Y94" s="376">
        <f t="shared" si="7"/>
        <v>-2.9998713723799596E-3</v>
      </c>
    </row>
    <row r="95" spans="18:25" x14ac:dyDescent="0.2">
      <c r="R95" s="386">
        <f>_xll.qlCalendarAdvance(Calendar,R94,"1D","Following")</f>
        <v>42268</v>
      </c>
      <c r="S95" s="386">
        <f>_xll.qlCalendarAdvance(Calendar,R95,IborTenor6M,"Modified Following",,Trigger)</f>
        <v>42450</v>
      </c>
      <c r="T95" s="353">
        <f>_xll.qlDayCounterYearFraction(DayCounter,R95,S95,,,Trigger)</f>
        <v>0.50555555555555554</v>
      </c>
      <c r="U95" s="376">
        <f>_xll.qlInterpolationInterpolate(B6Minterpolation,R95,TRUE)</f>
        <v>-5.8989302228562432E-3</v>
      </c>
      <c r="V95" s="346">
        <f>_xll.qlYieldTSDiscount(Discounting,R95,,AllTriggers)</f>
        <v>1.0018364864774503</v>
      </c>
      <c r="W95" s="346">
        <f>_xll.qlYieldTSDiscount(Discounting,S95,,AllTriggers)</f>
        <v>1.0046292112191078</v>
      </c>
      <c r="X95" s="376">
        <f t="shared" si="6"/>
        <v>-5.4986166596338037E-3</v>
      </c>
      <c r="Y95" s="376">
        <f t="shared" si="7"/>
        <v>-2.9950308762914609E-3</v>
      </c>
    </row>
    <row r="96" spans="18:25" x14ac:dyDescent="0.2">
      <c r="R96" s="386">
        <f>_xll.qlCalendarAdvance(Calendar,R95,"1D","Following")</f>
        <v>42269</v>
      </c>
      <c r="S96" s="386">
        <f>_xll.qlCalendarAdvance(Calendar,R96,IborTenor6M,"Modified Following",,Trigger)</f>
        <v>42451</v>
      </c>
      <c r="T96" s="353">
        <f>_xll.qlDayCounterYearFraction(DayCounter,R96,S96,,,Trigger)</f>
        <v>0.50555555555555554</v>
      </c>
      <c r="U96" s="376">
        <f>_xll.qlInterpolationInterpolate(B6Minterpolation,R96,TRUE)</f>
        <v>-5.8955903711806834E-3</v>
      </c>
      <c r="V96" s="346">
        <f>_xll.qlYieldTSDiscount(Discounting,R96,,AllTriggers)</f>
        <v>1.0018525893700598</v>
      </c>
      <c r="W96" s="346">
        <f>_xll.qlYieldTSDiscount(Discounting,S96,,AllTriggers)</f>
        <v>1.0046458758099399</v>
      </c>
      <c r="X96" s="376">
        <f t="shared" si="6"/>
        <v>-5.4996313646729182E-3</v>
      </c>
      <c r="Y96" s="376">
        <f t="shared" si="7"/>
        <v>-2.9933341537337808E-3</v>
      </c>
    </row>
    <row r="97" spans="18:25" x14ac:dyDescent="0.2">
      <c r="R97" s="386">
        <f>_xll.qlCalendarAdvance(Calendar,R96,"1D","Following")</f>
        <v>42270</v>
      </c>
      <c r="S97" s="386">
        <f>_xll.qlCalendarAdvance(Calendar,R97,IborTenor6M,"Modified Following",,Trigger)</f>
        <v>42452</v>
      </c>
      <c r="T97" s="353">
        <f>_xll.qlDayCounterYearFraction(DayCounter,R97,S97,,,Trigger)</f>
        <v>0.50555555555555554</v>
      </c>
      <c r="U97" s="376">
        <f>_xll.qlInterpolationInterpolate(B6Minterpolation,R97,TRUE)</f>
        <v>-5.8921713027899857E-3</v>
      </c>
      <c r="V97" s="346">
        <f>_xll.qlYieldTSDiscount(Discounting,R97,,AllTriggers)</f>
        <v>1.0018686498458675</v>
      </c>
      <c r="W97" s="346">
        <f>_xll.qlYieldTSDiscount(Discounting,S97,,AllTriggers)</f>
        <v>1.0046626006377422</v>
      </c>
      <c r="X97" s="376">
        <f t="shared" si="6"/>
        <v>-5.5008478153080846E-3</v>
      </c>
      <c r="Y97" s="376">
        <f t="shared" si="7"/>
        <v>-2.9915974582873624E-3</v>
      </c>
    </row>
    <row r="98" spans="18:25" x14ac:dyDescent="0.2">
      <c r="R98" s="386">
        <f>_xll.qlCalendarAdvance(Calendar,R97,"1D","Following")</f>
        <v>42271</v>
      </c>
      <c r="S98" s="386">
        <f>_xll.qlCalendarAdvance(Calendar,R98,IborTenor6M,"Modified Following",,Trigger)</f>
        <v>42453</v>
      </c>
      <c r="T98" s="353">
        <f>_xll.qlDayCounterYearFraction(DayCounter,R98,S98,,,Trigger)</f>
        <v>0.50555555555555554</v>
      </c>
      <c r="U98" s="376">
        <f>_xll.qlInterpolationInterpolate(B6Minterpolation,R98,TRUE)</f>
        <v>-5.8886750444034587E-3</v>
      </c>
      <c r="V98" s="346">
        <f>_xll.qlYieldTSDiscount(Discounting,R98,,AllTriggers)</f>
        <v>1.0018846703262108</v>
      </c>
      <c r="W98" s="346">
        <f>_xll.qlYieldTSDiscount(Discounting,S98,,AllTriggers)</f>
        <v>1.0046793724966119</v>
      </c>
      <c r="X98" s="376">
        <f t="shared" si="6"/>
        <v>-5.5022353065159457E-3</v>
      </c>
      <c r="Y98" s="376">
        <f t="shared" si="7"/>
        <v>-2.9898217734973991E-3</v>
      </c>
    </row>
    <row r="99" spans="18:25" x14ac:dyDescent="0.2">
      <c r="R99" s="386">
        <f>_xll.qlCalendarAdvance(Calendar,R98,"1D","Following")</f>
        <v>42272</v>
      </c>
      <c r="S99" s="386">
        <f>_xll.qlCalendarAdvance(Calendar,R99,IborTenor6M,"Modified Following",,Trigger)</f>
        <v>42458</v>
      </c>
      <c r="T99" s="353">
        <f>_xll.qlDayCounterYearFraction(DayCounter,R99,S99,,,Trigger)</f>
        <v>0.51666666666666672</v>
      </c>
      <c r="U99" s="376">
        <f>_xll.qlInterpolationInterpolate(B6Minterpolation,R99,TRUE)</f>
        <v>-5.8851036227404088E-3</v>
      </c>
      <c r="V99" s="346">
        <f>_xll.qlYieldTSDiscount(Discounting,R99,,AllTriggers)</f>
        <v>1.0019006532325867</v>
      </c>
      <c r="W99" s="346">
        <f>_xll.qlYieldTSDiscount(Discounting,S99,,AllTriggers)</f>
        <v>1.0047634749889609</v>
      </c>
      <c r="X99" s="376">
        <f t="shared" si="6"/>
        <v>-5.5146763122323212E-3</v>
      </c>
      <c r="Y99" s="376">
        <f t="shared" si="7"/>
        <v>-3.0539838246142741E-3</v>
      </c>
    </row>
    <row r="100" spans="18:25" x14ac:dyDescent="0.2">
      <c r="R100" s="386">
        <f>_xll.qlCalendarAdvance(Calendar,R99,"1D","Following")</f>
        <v>42275</v>
      </c>
      <c r="S100" s="386">
        <f>_xll.qlCalendarAdvance(Calendar,R100,IborTenor6M,"Modified Following",,Trigger)</f>
        <v>42458</v>
      </c>
      <c r="T100" s="353">
        <f>_xll.qlDayCounterYearFraction(DayCounter,R100,S100,,,Trigger)</f>
        <v>0.5083333333333333</v>
      </c>
      <c r="U100" s="376">
        <f>_xll.qlInterpolationInterpolate(B6Minterpolation,R100,TRUE)</f>
        <v>-5.873958645285191E-3</v>
      </c>
      <c r="V100" s="346">
        <f>_xll.qlYieldTSDiscount(Discounting,R100,,AllTriggers)</f>
        <v>1.0019484007252646</v>
      </c>
      <c r="W100" s="346">
        <f>_xll.qlYieldTSDiscount(Discounting,S100,,AllTriggers)</f>
        <v>1.0047634749889609</v>
      </c>
      <c r="X100" s="376">
        <f t="shared" si="6"/>
        <v>-5.5115966577217474E-3</v>
      </c>
      <c r="Y100" s="376">
        <f t="shared" si="7"/>
        <v>-2.9988101841669531E-3</v>
      </c>
    </row>
    <row r="101" spans="18:25" x14ac:dyDescent="0.2">
      <c r="R101" s="386">
        <f>_xll.qlCalendarAdvance(Calendar,R100,"1D","Following")</f>
        <v>42276</v>
      </c>
      <c r="S101" s="386">
        <f>_xll.qlCalendarAdvance(Calendar,R101,IborTenor6M,"Modified Following",,Trigger)</f>
        <v>42458</v>
      </c>
      <c r="T101" s="353">
        <f>_xll.qlDayCounterYearFraction(DayCounter,R101,S101,,,Trigger)</f>
        <v>0.50555555555555554</v>
      </c>
      <c r="U101" s="376">
        <f>_xll.qlInterpolationInterpolate(B6Minterpolation,R101,TRUE)</f>
        <v>-5.8701068377091199E-3</v>
      </c>
      <c r="V101" s="346">
        <f>_xll.qlYieldTSDiscount(Discounting,R101,,AllTriggers)</f>
        <v>1.0019642575539129</v>
      </c>
      <c r="W101" s="346">
        <f>_xll.qlYieldTSDiscount(Discounting,S101,,AllTriggers)</f>
        <v>1.0047634749889609</v>
      </c>
      <c r="X101" s="376">
        <f t="shared" si="6"/>
        <v>-5.5106636990839937E-3</v>
      </c>
      <c r="Y101" s="376">
        <f t="shared" si="7"/>
        <v>-2.9803929400705142E-3</v>
      </c>
    </row>
    <row r="102" spans="18:25" x14ac:dyDescent="0.2">
      <c r="R102" s="386">
        <f>_xll.qlCalendarAdvance(Calendar,R101,"1D","Following")</f>
        <v>42277</v>
      </c>
      <c r="S102" s="386">
        <f>_xll.qlCalendarAdvance(Calendar,R102,IborTenor6M,"Modified Following",,Trigger)</f>
        <v>42459</v>
      </c>
      <c r="T102" s="353">
        <f>_xll.qlDayCounterYearFraction(DayCounter,R102,S102,,,Trigger)</f>
        <v>0.50555555555555554</v>
      </c>
      <c r="U102" s="376">
        <f>_xll.qlInterpolationInterpolate(B6Minterpolation,R102,TRUE)</f>
        <v>-5.8661900004530606E-3</v>
      </c>
      <c r="V102" s="346">
        <f>_xll.qlYieldTSDiscount(Discounting,R102,,AllTriggers)</f>
        <v>1.0019800889184498</v>
      </c>
      <c r="W102" s="346">
        <f>_xll.qlYieldTSDiscount(Discounting,S102,,AllTriggers)</f>
        <v>1.0047802516610662</v>
      </c>
      <c r="X102" s="376">
        <f t="shared" si="6"/>
        <v>-5.5124326316894432E-3</v>
      </c>
      <c r="Y102" s="376">
        <f t="shared" si="7"/>
        <v>-2.9784039790982145E-3</v>
      </c>
    </row>
    <row r="103" spans="18:25" x14ac:dyDescent="0.2">
      <c r="R103" s="386">
        <f>_xll.qlCalendarAdvance(Calendar,R102,"1D","Following")</f>
        <v>42278</v>
      </c>
      <c r="S103" s="386">
        <f>_xll.qlCalendarAdvance(Calendar,R103,IborTenor6M,"Modified Following",,Trigger)</f>
        <v>42461</v>
      </c>
      <c r="T103" s="353">
        <f>_xll.qlDayCounterYearFraction(DayCounter,R103,S103,,,Trigger)</f>
        <v>0.5083333333333333</v>
      </c>
      <c r="U103" s="376">
        <f>_xll.qlInterpolationInterpolate(B6Minterpolation,R103,TRUE)</f>
        <v>-5.8622101602363204E-3</v>
      </c>
      <c r="V103" s="346">
        <f>_xll.qlYieldTSDiscount(Discounting,R103,,AllTriggers)</f>
        <v>1.0019958972413145</v>
      </c>
      <c r="W103" s="346">
        <f>_xll.qlYieldTSDiscount(Discounting,S103,,AllTriggers)</f>
        <v>1.0048136554876372</v>
      </c>
      <c r="X103" s="376">
        <f t="shared" si="6"/>
        <v>-5.5165760796537979E-3</v>
      </c>
      <c r="Y103" s="376">
        <f t="shared" si="7"/>
        <v>-2.9928108977752823E-3</v>
      </c>
    </row>
    <row r="104" spans="18:25" x14ac:dyDescent="0.2">
      <c r="R104" s="386">
        <f>_xll.qlCalendarAdvance(Calendar,R103,"1D","Following")</f>
        <v>42279</v>
      </c>
      <c r="S104" s="386">
        <f>_xll.qlCalendarAdvance(Calendar,R104,IborTenor6M,"Modified Following",,Trigger)</f>
        <v>42464</v>
      </c>
      <c r="T104" s="353">
        <f>_xll.qlDayCounterYearFraction(DayCounter,R104,S104,,,Trigger)</f>
        <v>0.51388888888888884</v>
      </c>
      <c r="U104" s="376">
        <f>_xll.qlInterpolationInterpolate(B6Minterpolation,R104,TRUE)</f>
        <v>-5.8581693437782072E-3</v>
      </c>
      <c r="V104" s="346">
        <f>_xll.qlYieldTSDiscount(Discounting,R104,,AllTriggers)</f>
        <v>1.0020116849451017</v>
      </c>
      <c r="W104" s="346">
        <f>_xll.qlYieldTSDiscount(Discounting,S104,,AllTriggers)</f>
        <v>1.0048631892262385</v>
      </c>
      <c r="X104" s="376">
        <f t="shared" si="6"/>
        <v>-5.5220185744871047E-3</v>
      </c>
      <c r="Y104" s="376">
        <f t="shared" si="7"/>
        <v>-3.0235816259445059E-3</v>
      </c>
    </row>
    <row r="105" spans="18:25" x14ac:dyDescent="0.2">
      <c r="R105" s="386">
        <f>_xll.qlCalendarAdvance(Calendar,R104,"1D","Following")</f>
        <v>42282</v>
      </c>
      <c r="S105" s="386">
        <f>_xll.qlCalendarAdvance(Calendar,R105,IborTenor6M,"Modified Following",,Trigger)</f>
        <v>42465</v>
      </c>
      <c r="T105" s="353">
        <f>_xll.qlDayCounterYearFraction(DayCounter,R105,S105,,,Trigger)</f>
        <v>0.5083333333333333</v>
      </c>
      <c r="U105" s="376">
        <f>_xll.qlInterpolationInterpolate(B6Minterpolation,R105,TRUE)</f>
        <v>-5.8457013041486932E-3</v>
      </c>
      <c r="V105" s="346">
        <f>_xll.qlYieldTSDiscount(Discounting,R105,,AllTriggers)</f>
        <v>1.0020589485702491</v>
      </c>
      <c r="W105" s="346">
        <f>_xll.qlYieldTSDiscount(Discounting,S105,,AllTriggers)</f>
        <v>1.004879495077547</v>
      </c>
      <c r="X105" s="376">
        <f t="shared" si="6"/>
        <v>-5.5216731032034739E-3</v>
      </c>
      <c r="Y105" s="376">
        <f t="shared" si="7"/>
        <v>-2.9843778738054025E-3</v>
      </c>
    </row>
    <row r="106" spans="18:25" x14ac:dyDescent="0.2">
      <c r="R106" s="386">
        <f>_xll.qlCalendarAdvance(Calendar,R105,"1D","Following")</f>
        <v>42283</v>
      </c>
      <c r="S106" s="386">
        <f>_xll.qlCalendarAdvance(Calendar,R106,IborTenor6M,"Modified Following",,Trigger)</f>
        <v>42466</v>
      </c>
      <c r="T106" s="353">
        <f>_xll.qlDayCounterYearFraction(DayCounter,R106,S106,,,Trigger)</f>
        <v>0.5083333333333333</v>
      </c>
      <c r="U106" s="376">
        <f>_xll.qlInterpolationInterpolate(B6Minterpolation,R106,TRUE)</f>
        <v>-5.8414368499181551E-3</v>
      </c>
      <c r="V106" s="346">
        <f>_xll.qlYieldTSDiscount(Discounting,R106,,AllTriggers)</f>
        <v>1.0020746780267442</v>
      </c>
      <c r="W106" s="346">
        <f>_xll.qlYieldTSDiscount(Discounting,S106,,AllTriggers)</f>
        <v>1.0048956762034602</v>
      </c>
      <c r="X106" s="376">
        <f t="shared" si="6"/>
        <v>-5.5224683928378395E-3</v>
      </c>
      <c r="Y106" s="376">
        <f t="shared" si="7"/>
        <v>-2.9821987237220187E-3</v>
      </c>
    </row>
    <row r="107" spans="18:25" x14ac:dyDescent="0.2">
      <c r="R107" s="386">
        <f>_xll.qlCalendarAdvance(Calendar,R106,"1D","Following")</f>
        <v>42284</v>
      </c>
      <c r="S107" s="386">
        <f>_xll.qlCalendarAdvance(Calendar,R107,IborTenor6M,"Modified Following",,Trigger)</f>
        <v>42467</v>
      </c>
      <c r="T107" s="353">
        <f>_xll.qlDayCounterYearFraction(DayCounter,R107,S107,,,Trigger)</f>
        <v>0.5083333333333333</v>
      </c>
      <c r="U107" s="376">
        <f>_xll.qlInterpolationInterpolate(B6Minterpolation,R107,TRUE)</f>
        <v>-5.8371215530427772E-3</v>
      </c>
      <c r="V107" s="346">
        <f>_xll.qlYieldTSDiscount(Discounting,R107,,AllTriggers)</f>
        <v>1.0020903989794365</v>
      </c>
      <c r="W107" s="346">
        <f>_xll.qlYieldTSDiscount(Discounting,S107,,AllTriggers)</f>
        <v>1.0049117193859882</v>
      </c>
      <c r="X107" s="376">
        <f t="shared" si="6"/>
        <v>-5.5230110243744837E-3</v>
      </c>
      <c r="Y107" s="376">
        <f t="shared" si="7"/>
        <v>-2.9799931971067821E-3</v>
      </c>
    </row>
    <row r="108" spans="18:25" x14ac:dyDescent="0.2">
      <c r="R108" s="386">
        <f>_xll.qlCalendarAdvance(Calendar,R107,"1D","Following")</f>
        <v>42285</v>
      </c>
      <c r="S108" s="386">
        <f>_xll.qlCalendarAdvance(Calendar,R108,IborTenor6M,"Modified Following",,Trigger)</f>
        <v>42468</v>
      </c>
      <c r="T108" s="353">
        <f>_xll.qlDayCounterYearFraction(DayCounter,R108,S108,,,Trigger)</f>
        <v>0.5083333333333333</v>
      </c>
      <c r="U108" s="376">
        <f>_xll.qlInterpolationInterpolate(B6Minterpolation,R108,TRUE)</f>
        <v>-5.832757440241869E-3</v>
      </c>
      <c r="V108" s="346">
        <f>_xll.qlYieldTSDiscount(Discounting,R108,,AllTriggers)</f>
        <v>1.002106113851839</v>
      </c>
      <c r="W108" s="346">
        <f>_xll.qlYieldTSDiscount(Discounting,S108,,AllTriggers)</f>
        <v>1.0049276114063508</v>
      </c>
      <c r="X108" s="376">
        <f t="shared" si="6"/>
        <v>-5.5232704619534445E-3</v>
      </c>
      <c r="Y108" s="376">
        <f t="shared" si="7"/>
        <v>-2.9777622847737637E-3</v>
      </c>
    </row>
    <row r="109" spans="18:25" x14ac:dyDescent="0.2">
      <c r="R109" s="386">
        <f>_xll.qlCalendarAdvance(Calendar,R108,"1D","Following")</f>
        <v>42286</v>
      </c>
      <c r="S109" s="386">
        <f>_xll.qlCalendarAdvance(Calendar,R109,IborTenor6M,"Modified Following",,Trigger)</f>
        <v>42471</v>
      </c>
      <c r="T109" s="353">
        <f>_xll.qlDayCounterYearFraction(DayCounter,R109,S109,,,Trigger)</f>
        <v>0.51388888888888884</v>
      </c>
      <c r="U109" s="376">
        <f>_xll.qlInterpolationInterpolate(B6Minterpolation,R109,TRUE)</f>
        <v>-5.8283465382347353E-3</v>
      </c>
      <c r="V109" s="346">
        <f>_xll.qlYieldTSDiscount(Discounting,R109,,AllTriggers)</f>
        <v>1.0021218250676174</v>
      </c>
      <c r="W109" s="346">
        <f>_xll.qlYieldTSDiscount(Discounting,S109,,AllTriggers)</f>
        <v>1.0049742482951973</v>
      </c>
      <c r="X109" s="376">
        <f t="shared" si="6"/>
        <v>-5.5231877087867478E-3</v>
      </c>
      <c r="Y109" s="376">
        <f t="shared" si="7"/>
        <v>-3.0081677978344521E-3</v>
      </c>
    </row>
    <row r="110" spans="18:25" x14ac:dyDescent="0.2">
      <c r="R110" s="386">
        <f>_xll.qlCalendarAdvance(Calendar,R109,"1D","Following")</f>
        <v>42289</v>
      </c>
      <c r="S110" s="386">
        <f>_xll.qlCalendarAdvance(Calendar,R110,IborTenor6M,"Modified Following",,Trigger)</f>
        <v>42472</v>
      </c>
      <c r="T110" s="353">
        <f>_xll.qlDayCounterYearFraction(DayCounter,R110,S110,,,Trigger)</f>
        <v>0.5083333333333333</v>
      </c>
      <c r="U110" s="376">
        <f>_xll.qlInterpolationInterpolate(B6Minterpolation,R110,TRUE)</f>
        <v>-5.8148533641690569E-3</v>
      </c>
      <c r="V110" s="346">
        <f>_xll.qlYieldTSDiscount(Discounting,R110,,AllTriggers)</f>
        <v>1.0021689610141411</v>
      </c>
      <c r="W110" s="346">
        <f>_xll.qlYieldTSDiscount(Discounting,S110,,AllTriggers)</f>
        <v>1.0049894034639886</v>
      </c>
      <c r="X110" s="376">
        <f t="shared" si="6"/>
        <v>-5.5208655510445596E-3</v>
      </c>
      <c r="Y110" s="376">
        <f t="shared" si="7"/>
        <v>-2.9686045999797461E-3</v>
      </c>
    </row>
    <row r="111" spans="18:25" x14ac:dyDescent="0.2">
      <c r="R111" s="386">
        <f>_xll.qlCalendarAdvance(Calendar,R110,"1D","Following")</f>
        <v>42290</v>
      </c>
      <c r="S111" s="386">
        <f>_xll.qlCalendarAdvance(Calendar,R111,IborTenor6M,"Modified Following",,Trigger)</f>
        <v>42473</v>
      </c>
      <c r="T111" s="353">
        <f>_xll.qlDayCounterYearFraction(DayCounter,R111,S111,,,Trigger)</f>
        <v>0.5083333333333333</v>
      </c>
      <c r="U111" s="376">
        <f>_xll.qlInterpolationInterpolate(B6Minterpolation,R111,TRUE)</f>
        <v>-5.8102755725300947E-3</v>
      </c>
      <c r="V111" s="346">
        <f>_xll.qlYieldTSDiscount(Discounting,R111,,AllTriggers)</f>
        <v>1.0021846813776554</v>
      </c>
      <c r="W111" s="346">
        <f>_xll.qlYieldTSDiscount(Discounting,S111,,AllTriggers)</f>
        <v>1.0050043450945785</v>
      </c>
      <c r="X111" s="376">
        <f t="shared" si="6"/>
        <v>-5.5192591655962922E-3</v>
      </c>
      <c r="Y111" s="376">
        <f t="shared" si="7"/>
        <v>-2.9662616391275577E-3</v>
      </c>
    </row>
    <row r="112" spans="18:25" x14ac:dyDescent="0.2">
      <c r="R112" s="386">
        <f>_xll.qlCalendarAdvance(Calendar,R111,"1D","Following")</f>
        <v>42291</v>
      </c>
      <c r="S112" s="386">
        <f>_xll.qlCalendarAdvance(Calendar,R112,IborTenor6M,"Modified Following",,Trigger)</f>
        <v>42474</v>
      </c>
      <c r="T112" s="353">
        <f>_xll.qlDayCounterYearFraction(DayCounter,R112,S112,,,Trigger)</f>
        <v>0.5083333333333333</v>
      </c>
      <c r="U112" s="376">
        <f>_xll.qlInterpolationInterpolate(B6Minterpolation,R112,TRUE)</f>
        <v>-5.8056611252814434E-3</v>
      </c>
      <c r="V112" s="346">
        <f>_xll.qlYieldTSDiscount(Discounting,R112,,AllTriggers)</f>
        <v>1.0022004074123247</v>
      </c>
      <c r="W112" s="346">
        <f>_xll.qlYieldTSDiscount(Discounting,S112,,AllTriggers)</f>
        <v>1.0050190786093181</v>
      </c>
      <c r="X112" s="376">
        <f t="shared" si="6"/>
        <v>-5.5172355061931825E-3</v>
      </c>
      <c r="Y112" s="376">
        <f t="shared" si="7"/>
        <v>-2.9638993150703746E-3</v>
      </c>
    </row>
    <row r="113" spans="18:25" x14ac:dyDescent="0.2">
      <c r="R113" s="386">
        <f>_xll.qlCalendarAdvance(Calendar,R112,"1D","Following")</f>
        <v>42292</v>
      </c>
      <c r="S113" s="386">
        <f>_xll.qlCalendarAdvance(Calendar,R113,IborTenor6M,"Modified Following",,Trigger)</f>
        <v>42475</v>
      </c>
      <c r="T113" s="353">
        <f>_xll.qlDayCounterYearFraction(DayCounter,R113,S113,,,Trigger)</f>
        <v>0.5083333333333333</v>
      </c>
      <c r="U113" s="376">
        <f>_xll.qlInterpolationInterpolate(B6Minterpolation,R113,TRUE)</f>
        <v>-5.8010120491424092E-3</v>
      </c>
      <c r="V113" s="346">
        <f>_xll.qlYieldTSDiscount(Discounting,R113,,AllTriggers)</f>
        <v>1.0022161387497388</v>
      </c>
      <c r="W113" s="346">
        <f>_xll.qlYieldTSDiscount(Discounting,S113,,AllTriggers)</f>
        <v>1.0050336131601114</v>
      </c>
      <c r="X113" s="376">
        <f t="shared" si="6"/>
        <v>-5.5148131743987978E-3</v>
      </c>
      <c r="Y113" s="376">
        <f t="shared" si="7"/>
        <v>-2.9615186938463408E-3</v>
      </c>
    </row>
    <row r="114" spans="18:25" x14ac:dyDescent="0.2">
      <c r="R114" s="386">
        <f>_xll.qlCalendarAdvance(Calendar,R113,"1D","Following")</f>
        <v>42293</v>
      </c>
      <c r="S114" s="386">
        <f>_xll.qlCalendarAdvance(Calendar,R114,IborTenor6M,"Modified Following",,Trigger)</f>
        <v>42478</v>
      </c>
      <c r="T114" s="353">
        <f>_xll.qlDayCounterYearFraction(DayCounter,R114,S114,,,Trigger)</f>
        <v>0.51388888888888884</v>
      </c>
      <c r="U114" s="376">
        <f>_xll.qlInterpolationInterpolate(B6Minterpolation,R114,TRUE)</f>
        <v>-5.7963303708323003E-3</v>
      </c>
      <c r="V114" s="346">
        <f>_xll.qlYieldTSDiscount(Discounting,R114,,AllTriggers)</f>
        <v>1.0022318750214634</v>
      </c>
      <c r="W114" s="346">
        <f>_xll.qlYieldTSDiscount(Discounting,S114,,AllTriggers)</f>
        <v>1.0050761145575338</v>
      </c>
      <c r="X114" s="376">
        <f t="shared" si="6"/>
        <v>-5.5067833314811207E-3</v>
      </c>
      <c r="Y114" s="376">
        <f t="shared" si="7"/>
        <v>-2.9915933141238687E-3</v>
      </c>
    </row>
    <row r="115" spans="18:25" x14ac:dyDescent="0.2">
      <c r="R115" s="386">
        <f>_xll.qlCalendarAdvance(Calendar,R114,"1D","Following")</f>
        <v>42296</v>
      </c>
      <c r="S115" s="386">
        <f>_xll.qlCalendarAdvance(Calendar,R115,IborTenor6M,"Modified Following",,Trigger)</f>
        <v>42479</v>
      </c>
      <c r="T115" s="353">
        <f>_xll.qlDayCounterYearFraction(DayCounter,R115,S115,,,Trigger)</f>
        <v>0.5083333333333333</v>
      </c>
      <c r="U115" s="376">
        <f>_xll.qlInterpolationInterpolate(B6Minterpolation,R115,TRUE)</f>
        <v>-5.7821099900685893E-3</v>
      </c>
      <c r="V115" s="346">
        <f>_xll.qlYieldTSDiscount(Discounting,R115,,AllTriggers)</f>
        <v>1.0022791097578152</v>
      </c>
      <c r="W115" s="346">
        <f>_xll.qlYieldTSDiscount(Discounting,S115,,AllTriggers)</f>
        <v>1.0050899447843651</v>
      </c>
      <c r="X115" s="376">
        <f t="shared" si="6"/>
        <v>-5.501509149835695E-3</v>
      </c>
      <c r="Y115" s="376">
        <f t="shared" si="7"/>
        <v>-2.9518345550954101E-3</v>
      </c>
    </row>
    <row r="116" spans="18:25" x14ac:dyDescent="0.2">
      <c r="R116" s="386">
        <f>_xll.qlCalendarAdvance(Calendar,R115,"1D","Following")</f>
        <v>42297</v>
      </c>
      <c r="S116" s="386">
        <f>_xll.qlCalendarAdvance(Calendar,R116,IborTenor6M,"Modified Following",,Trigger)</f>
        <v>42480</v>
      </c>
      <c r="T116" s="353">
        <f>_xll.qlDayCounterYearFraction(DayCounter,R116,S116,,,Trigger)</f>
        <v>0.5083333333333333</v>
      </c>
      <c r="U116" s="376">
        <f>_xll.qlInterpolationInterpolate(B6Minterpolation,R116,TRUE)</f>
        <v>-5.7773181702672474E-3</v>
      </c>
      <c r="V116" s="346">
        <f>_xll.qlYieldTSDiscount(Discounting,R116,,AllTriggers)</f>
        <v>1.0022948620819814</v>
      </c>
      <c r="W116" s="346">
        <f>_xll.qlYieldTSDiscount(Discounting,S116,,AllTriggers)</f>
        <v>1.005103621816209</v>
      </c>
      <c r="X116" s="376">
        <f t="shared" si="6"/>
        <v>-5.4973724752693069E-3</v>
      </c>
      <c r="Y116" s="376">
        <f t="shared" si="7"/>
        <v>-2.9493784356102084E-3</v>
      </c>
    </row>
    <row r="117" spans="18:25" x14ac:dyDescent="0.2">
      <c r="R117" s="386">
        <f>_xll.qlCalendarAdvance(Calendar,R116,"1D","Following")</f>
        <v>42298</v>
      </c>
      <c r="S117" s="386">
        <f>_xll.qlCalendarAdvance(Calendar,R117,IborTenor6M,"Modified Following",,Trigger)</f>
        <v>42481</v>
      </c>
      <c r="T117" s="353">
        <f>_xll.qlDayCounterYearFraction(DayCounter,R117,S117,,,Trigger)</f>
        <v>0.5083333333333333</v>
      </c>
      <c r="U117" s="376">
        <f>_xll.qlInterpolationInterpolate(B6Minterpolation,R117,TRUE)</f>
        <v>-5.7725038818913655E-3</v>
      </c>
      <c r="V117" s="346">
        <f>_xll.qlYieldTSDiscount(Discounting,R117,,AllTriggers)</f>
        <v>1.0023106174979421</v>
      </c>
      <c r="W117" s="346">
        <f>_xll.qlYieldTSDiscount(Discounting,S117,,AllTriggers)</f>
        <v>1.0051171548086324</v>
      </c>
      <c r="X117" s="376">
        <f t="shared" si="6"/>
        <v>-5.4929487356005198E-3</v>
      </c>
      <c r="Y117" s="376">
        <f t="shared" si="7"/>
        <v>-2.946910413337805E-3</v>
      </c>
    </row>
    <row r="118" spans="18:25" x14ac:dyDescent="0.2">
      <c r="R118" s="386">
        <f>_xll.qlCalendarAdvance(Calendar,R117,"1D","Following")</f>
        <v>42299</v>
      </c>
      <c r="S118" s="386">
        <f>_xll.qlCalendarAdvance(Calendar,R118,IborTenor6M,"Modified Following",,Trigger)</f>
        <v>42482</v>
      </c>
      <c r="T118" s="353">
        <f>_xll.qlDayCounterYearFraction(DayCounter,R118,S118,,,Trigger)</f>
        <v>0.5083333333333333</v>
      </c>
      <c r="U118" s="376">
        <f>_xll.qlInterpolationInterpolate(B6Minterpolation,R118,TRUE)</f>
        <v>-5.7676691516602508E-3</v>
      </c>
      <c r="V118" s="346">
        <f>_xll.qlYieldTSDiscount(Discounting,R118,,AllTriggers)</f>
        <v>1.002326375637125</v>
      </c>
      <c r="W118" s="346">
        <f>_xll.qlYieldTSDiscount(Discounting,S118,,AllTriggers)</f>
        <v>1.0051305529177594</v>
      </c>
      <c r="X118" s="376">
        <f t="shared" si="6"/>
        <v>-5.4882565319958419E-3</v>
      </c>
      <c r="Y118" s="376">
        <f t="shared" si="7"/>
        <v>-2.9444315536690155E-3</v>
      </c>
    </row>
    <row r="119" spans="18:25" x14ac:dyDescent="0.2">
      <c r="R119" s="386">
        <f>_xll.qlCalendarAdvance(Calendar,R118,"1D","Following")</f>
        <v>42300</v>
      </c>
      <c r="S119" s="386">
        <f>_xll.qlCalendarAdvance(Calendar,R119,IborTenor6M,"Modified Following",,Trigger)</f>
        <v>42485</v>
      </c>
      <c r="T119" s="353">
        <f>_xll.qlDayCounterYearFraction(DayCounter,R119,S119,,,Trigger)</f>
        <v>0.51388888888888884</v>
      </c>
      <c r="U119" s="376">
        <f>_xll.qlInterpolationInterpolate(B6Minterpolation,R119,TRUE)</f>
        <v>-5.7628160062932095E-3</v>
      </c>
      <c r="V119" s="346">
        <f>_xll.qlYieldTSDiscount(Discounting,R119,,AllTriggers)</f>
        <v>1.0023421361309341</v>
      </c>
      <c r="W119" s="346">
        <f>_xll.qlYieldTSDiscount(Discounting,S119,,AllTriggers)</f>
        <v>1.005170029514719</v>
      </c>
      <c r="X119" s="376">
        <f t="shared" si="6"/>
        <v>-5.4746236996344889E-3</v>
      </c>
      <c r="Y119" s="376">
        <f t="shared" si="7"/>
        <v>-2.9742208152927544E-3</v>
      </c>
    </row>
    <row r="120" spans="18:25" x14ac:dyDescent="0.2">
      <c r="R120" s="386">
        <f>_xll.qlCalendarAdvance(Calendar,R119,"1D","Following")</f>
        <v>42303</v>
      </c>
      <c r="S120" s="386">
        <f>_xll.qlCalendarAdvance(Calendar,R120,IborTenor6M,"Modified Following",,Trigger)</f>
        <v>42486</v>
      </c>
      <c r="T120" s="353">
        <f>_xll.qlDayCounterYearFraction(DayCounter,R120,S120,,,Trigger)</f>
        <v>0.5083333333333333</v>
      </c>
      <c r="U120" s="376">
        <f>_xll.qlInterpolationInterpolate(B6Minterpolation,R120,TRUE)</f>
        <v>-5.7481663465695967E-3</v>
      </c>
      <c r="V120" s="346">
        <f>_xll.qlYieldTSDiscount(Discounting,R120,,AllTriggers)</f>
        <v>1.0023894280538144</v>
      </c>
      <c r="W120" s="346">
        <f>_xll.qlYieldTSDiscount(Discounting,S120,,AllTriggers)</f>
        <v>1.005182979662641</v>
      </c>
      <c r="X120" s="376">
        <f t="shared" si="6"/>
        <v>-5.4671751042487532E-3</v>
      </c>
      <c r="Y120" s="376">
        <f t="shared" si="7"/>
        <v>-2.9344290451117573E-3</v>
      </c>
    </row>
    <row r="121" spans="18:25" x14ac:dyDescent="0.2">
      <c r="R121" s="386">
        <f>_xll.qlCalendarAdvance(Calendar,R120,"1D","Following")</f>
        <v>42304</v>
      </c>
      <c r="S121" s="386">
        <f>_xll.qlCalendarAdvance(Calendar,R121,IborTenor6M,"Modified Following",,Trigger)</f>
        <v>42487</v>
      </c>
      <c r="T121" s="353">
        <f>_xll.qlDayCounterYearFraction(DayCounter,R121,S121,,,Trigger)</f>
        <v>0.5083333333333333</v>
      </c>
      <c r="U121" s="376">
        <f>_xll.qlInterpolationInterpolate(B6Minterpolation,R121,TRUE)</f>
        <v>-5.7432598078519196E-3</v>
      </c>
      <c r="V121" s="346">
        <f>_xll.qlYieldTSDiscount(Discounting,R121,,AllTriggers)</f>
        <v>1.0024051942797076</v>
      </c>
      <c r="W121" s="346">
        <f>_xll.qlYieldTSDiscount(Discounting,S121,,AllTriggers)</f>
        <v>1.005195840715845</v>
      </c>
      <c r="X121" s="376">
        <f t="shared" si="6"/>
        <v>-5.4614196014795115E-3</v>
      </c>
      <c r="Y121" s="376">
        <f t="shared" si="7"/>
        <v>-2.9319119755615384E-3</v>
      </c>
    </row>
    <row r="122" spans="18:25" x14ac:dyDescent="0.2">
      <c r="R122" s="386">
        <f>_xll.qlCalendarAdvance(Calendar,R121,"1D","Following")</f>
        <v>42305</v>
      </c>
      <c r="S122" s="386">
        <f>_xll.qlCalendarAdvance(Calendar,R122,IborTenor6M,"Modified Following",,Trigger)</f>
        <v>42488</v>
      </c>
      <c r="T122" s="353">
        <f>_xll.qlDayCounterYearFraction(DayCounter,R122,S122,,,Trigger)</f>
        <v>0.5083333333333333</v>
      </c>
      <c r="U122" s="376">
        <f>_xll.qlInterpolationInterpolate(B6Minterpolation,R122,TRUE)</f>
        <v>-5.7383449875948516E-3</v>
      </c>
      <c r="V122" s="346">
        <f>_xll.qlYieldTSDiscount(Discounting,R122,,AllTriggers)</f>
        <v>1.0024209610169008</v>
      </c>
      <c r="W122" s="346">
        <f>_xll.qlYieldTSDiscount(Discounting,S122,,AllTriggers)</f>
        <v>1.0052086218335663</v>
      </c>
      <c r="X122" s="376">
        <f t="shared" si="6"/>
        <v>-5.4555072438867138E-3</v>
      </c>
      <c r="Y122" s="376">
        <f t="shared" si="7"/>
        <v>-2.9293904586750715E-3</v>
      </c>
    </row>
    <row r="123" spans="18:25" x14ac:dyDescent="0.2">
      <c r="R123" s="386">
        <f>_xll.qlCalendarAdvance(Calendar,R122,"1D","Following")</f>
        <v>42306</v>
      </c>
      <c r="S123" s="386">
        <f>_xll.qlCalendarAdvance(Calendar,R123,IborTenor6M,"Modified Following",,Trigger)</f>
        <v>42489</v>
      </c>
      <c r="T123" s="353">
        <f>_xll.qlDayCounterYearFraction(DayCounter,R123,S123,,,Trigger)</f>
        <v>0.5083333333333333</v>
      </c>
      <c r="U123" s="376">
        <f>_xll.qlInterpolationInterpolate(B6Minterpolation,R123,TRUE)</f>
        <v>-5.7334239125176991E-3</v>
      </c>
      <c r="V123" s="346">
        <f>_xll.qlYieldTSDiscount(Discounting,R123,,AllTriggers)</f>
        <v>1.0024367278966591</v>
      </c>
      <c r="W123" s="346">
        <f>_xll.qlYieldTSDiscount(Discounting,S123,,AllTriggers)</f>
        <v>1.0052213321755268</v>
      </c>
      <c r="X123" s="376">
        <f t="shared" si="6"/>
        <v>-5.4494566335292708E-3</v>
      </c>
      <c r="Y123" s="376">
        <f t="shared" si="7"/>
        <v>-2.9268655590645848E-3</v>
      </c>
    </row>
    <row r="124" spans="18:25" x14ac:dyDescent="0.2">
      <c r="R124" s="386">
        <f>_xll.qlCalendarAdvance(Calendar,R123,"1D","Following")</f>
        <v>42307</v>
      </c>
      <c r="S124" s="386">
        <f>_xll.qlCalendarAdvance(Calendar,R124,IborTenor6M,"Modified Following",,Trigger)</f>
        <v>42489</v>
      </c>
      <c r="T124" s="353">
        <f>_xll.qlDayCounterYearFraction(DayCounter,R124,S124,,,Trigger)</f>
        <v>0.50555555555555554</v>
      </c>
      <c r="U124" s="376">
        <f>_xll.qlInterpolationInterpolate(B6Minterpolation,R124,TRUE)</f>
        <v>-5.728498609339769E-3</v>
      </c>
      <c r="V124" s="346">
        <f>_xll.qlYieldTSDiscount(Discounting,R124,,AllTriggers)</f>
        <v>1.0024524945502242</v>
      </c>
      <c r="W124" s="346">
        <f>_xll.qlYieldTSDiscount(Discounting,S124,,AllTriggers)</f>
        <v>1.0052213321755268</v>
      </c>
      <c r="X124" s="376">
        <f t="shared" si="6"/>
        <v>-5.4483739064405444E-3</v>
      </c>
      <c r="Y124" s="376">
        <f t="shared" si="7"/>
        <v>-2.908298441635415E-3</v>
      </c>
    </row>
    <row r="125" spans="18:25" x14ac:dyDescent="0.2">
      <c r="R125" s="386">
        <f>_xll.qlCalendarAdvance(Calendar,R124,"1D","Following")</f>
        <v>42310</v>
      </c>
      <c r="S125" s="386">
        <f>_xll.qlCalendarAdvance(Calendar,R125,IborTenor6M,"Modified Following",,Trigger)</f>
        <v>42492</v>
      </c>
      <c r="T125" s="353">
        <f>_xll.qlDayCounterYearFraction(DayCounter,R125,S125,,,Trigger)</f>
        <v>0.50555555555555554</v>
      </c>
      <c r="U125" s="376">
        <f>_xll.qlInterpolationInterpolate(B6Minterpolation,R125,TRUE)</f>
        <v>-5.7137175983943871E-3</v>
      </c>
      <c r="V125" s="346">
        <f>_xll.qlYieldTSDiscount(Discounting,R125,,AllTriggers)</f>
        <v>1.0024997894658318</v>
      </c>
      <c r="W125" s="346">
        <f>_xll.qlYieldTSDiscount(Discounting,S125,,AllTriggers)</f>
        <v>1.0052591301512235</v>
      </c>
      <c r="X125" s="376">
        <f t="shared" si="6"/>
        <v>-5.4294821671838538E-3</v>
      </c>
      <c r="Y125" s="376">
        <f t="shared" si="7"/>
        <v>-2.9007555619927471E-3</v>
      </c>
    </row>
    <row r="126" spans="18:25" x14ac:dyDescent="0.2">
      <c r="R126" s="386">
        <f>_xll.qlCalendarAdvance(Calendar,R125,"1D","Following")</f>
        <v>42311</v>
      </c>
      <c r="S126" s="386">
        <f>_xll.qlCalendarAdvance(Calendar,R126,IborTenor6M,"Modified Following",,Trigger)</f>
        <v>42493</v>
      </c>
      <c r="T126" s="353">
        <f>_xll.qlDayCounterYearFraction(DayCounter,R126,S126,,,Trigger)</f>
        <v>0.50555555555555554</v>
      </c>
      <c r="U126" s="376">
        <f>_xll.qlInterpolationInterpolate(B6Minterpolation,R126,TRUE)</f>
        <v>-5.7087956500064185E-3</v>
      </c>
      <c r="V126" s="346">
        <f>_xll.qlYieldTSDiscount(Discounting,R126,,AllTriggers)</f>
        <v>1.0025155515265798</v>
      </c>
      <c r="W126" s="346">
        <f>_xll.qlYieldTSDiscount(Discounting,S126,,AllTriggers)</f>
        <v>1.0052716489968689</v>
      </c>
      <c r="X126" s="376">
        <f t="shared" si="6"/>
        <v>-5.4230330431011779E-3</v>
      </c>
      <c r="Y126" s="376">
        <f t="shared" si="7"/>
        <v>-2.8982436602371258E-3</v>
      </c>
    </row>
    <row r="127" spans="18:25" x14ac:dyDescent="0.2">
      <c r="R127" s="386">
        <f>_xll.qlCalendarAdvance(Calendar,R126,"1D","Following")</f>
        <v>42312</v>
      </c>
      <c r="S127" s="386">
        <f>_xll.qlCalendarAdvance(Calendar,R127,IborTenor6M,"Modified Following",,Trigger)</f>
        <v>42494</v>
      </c>
      <c r="T127" s="353">
        <f>_xll.qlDayCounterYearFraction(DayCounter,R127,S127,,,Trigger)</f>
        <v>0.50555555555555554</v>
      </c>
      <c r="U127" s="376">
        <f>_xll.qlInterpolationInterpolate(B6Minterpolation,R127,TRUE)</f>
        <v>-5.7038796071142072E-3</v>
      </c>
      <c r="V127" s="346">
        <f>_xll.qlYieldTSDiscount(Discounting,R127,,AllTriggers)</f>
        <v>1.0025313115169965</v>
      </c>
      <c r="W127" s="346">
        <f>_xll.qlYieldTSDiscount(Discounting,S127,,AllTriggers)</f>
        <v>1.0052841428724515</v>
      </c>
      <c r="X127" s="376">
        <f t="shared" si="6"/>
        <v>-5.4165391561029307E-3</v>
      </c>
      <c r="Y127" s="376">
        <f t="shared" si="7"/>
        <v>-2.8957347178455483E-3</v>
      </c>
    </row>
    <row r="128" spans="18:25" x14ac:dyDescent="0.2">
      <c r="R128" s="386">
        <f>_xll.qlCalendarAdvance(Calendar,R127,"1D","Following")</f>
        <v>42313</v>
      </c>
      <c r="S128" s="386">
        <f>_xll.qlCalendarAdvance(Calendar,R128,IborTenor6M,"Modified Following",,Trigger)</f>
        <v>42496</v>
      </c>
      <c r="T128" s="353">
        <f>_xll.qlDayCounterYearFraction(DayCounter,R128,S128,,,Trigger)</f>
        <v>0.5083333333333333</v>
      </c>
      <c r="U128" s="376">
        <f>_xll.qlInterpolationInterpolate(B6Minterpolation,R128,TRUE)</f>
        <v>-5.6989714964370613E-3</v>
      </c>
      <c r="V128" s="346">
        <f>_xll.qlYieldTSDiscount(Discounting,R128,,AllTriggers)</f>
        <v>1.0025470690681844</v>
      </c>
      <c r="W128" s="346">
        <f>_xll.qlYieldTSDiscount(Discounting,S128,,AllTriggers)</f>
        <v>1.0053090923639889</v>
      </c>
      <c r="X128" s="376">
        <f t="shared" si="6"/>
        <v>-5.4047939007358268E-3</v>
      </c>
      <c r="Y128" s="376">
        <f t="shared" si="7"/>
        <v>-2.9091859480051829E-3</v>
      </c>
    </row>
    <row r="129" spans="18:25" x14ac:dyDescent="0.2">
      <c r="R129" s="386">
        <f>_xll.qlCalendarAdvance(Calendar,R128,"1D","Following")</f>
        <v>42314</v>
      </c>
      <c r="S129" s="386">
        <f>_xll.qlCalendarAdvance(Calendar,R129,IborTenor6M,"Modified Following",,Trigger)</f>
        <v>42496</v>
      </c>
      <c r="T129" s="353">
        <f>_xll.qlDayCounterYearFraction(DayCounter,R129,S129,,,Trigger)</f>
        <v>0.50555555555555554</v>
      </c>
      <c r="U129" s="376">
        <f>_xll.qlInterpolationInterpolate(B6Minterpolation,R129,TRUE)</f>
        <v>-5.6940733446942879E-3</v>
      </c>
      <c r="V129" s="346">
        <f>_xll.qlYieldTSDiscount(Discounting,R129,,AllTriggers)</f>
        <v>1.0025628238112232</v>
      </c>
      <c r="W129" s="346">
        <f>_xll.qlYieldTSDiscount(Discounting,S129,,AllTriggers)</f>
        <v>1.0053090923639889</v>
      </c>
      <c r="X129" s="376">
        <f t="shared" si="6"/>
        <v>-5.4034919172443897E-3</v>
      </c>
      <c r="Y129" s="376">
        <f t="shared" si="7"/>
        <v>-2.8907299430395443E-3</v>
      </c>
    </row>
    <row r="130" spans="18:25" x14ac:dyDescent="0.2">
      <c r="R130" s="386">
        <f>_xll.qlCalendarAdvance(Calendar,R129,"1D","Following")</f>
        <v>42317</v>
      </c>
      <c r="S130" s="386">
        <f>_xll.qlCalendarAdvance(Calendar,R130,IborTenor6M,"Modified Following",,Trigger)</f>
        <v>42499</v>
      </c>
      <c r="T130" s="353">
        <f>_xll.qlDayCounterYearFraction(DayCounter,R130,S130,,,Trigger)</f>
        <v>0.50555555555555554</v>
      </c>
      <c r="U130" s="376">
        <f>_xll.qlInterpolationInterpolate(B6Minterpolation,R130,TRUE)</f>
        <v>-5.6794589102652669E-3</v>
      </c>
      <c r="V130" s="346">
        <f>_xll.qlYieldTSDiscount(Discounting,R130,,AllTriggers)</f>
        <v>1.0026100675018943</v>
      </c>
      <c r="W130" s="346">
        <f>_xll.qlYieldTSDiscount(Discounting,S130,,AllTriggers)</f>
        <v>1.0053465584037926</v>
      </c>
      <c r="X130" s="376">
        <f t="shared" si="6"/>
        <v>-5.384052992836663E-3</v>
      </c>
      <c r="Y130" s="376">
        <f t="shared" si="7"/>
        <v>-2.8832714222155192E-3</v>
      </c>
    </row>
    <row r="131" spans="18:25" x14ac:dyDescent="0.2">
      <c r="R131" s="386">
        <f>_xll.qlCalendarAdvance(Calendar,R130,"1D","Following")</f>
        <v>42318</v>
      </c>
      <c r="S131" s="386">
        <f>_xll.qlCalendarAdvance(Calendar,R131,IborTenor6M,"Modified Following",,Trigger)</f>
        <v>42500</v>
      </c>
      <c r="T131" s="353">
        <f>_xll.qlDayCounterYearFraction(DayCounter,R131,S131,,,Trigger)</f>
        <v>0.50555555555555554</v>
      </c>
      <c r="U131" s="376">
        <f>_xll.qlInterpolationInterpolate(B6Minterpolation,R131,TRUE)</f>
        <v>-5.6746208614530504E-3</v>
      </c>
      <c r="V131" s="346">
        <f>_xll.qlYieldTSDiscount(Discounting,R131,,AllTriggers)</f>
        <v>1.0026258073226701</v>
      </c>
      <c r="W131" s="346">
        <f>_xll.qlYieldTSDiscount(Discounting,S131,,AllTriggers)</f>
        <v>1.0053590948879985</v>
      </c>
      <c r="X131" s="376">
        <f t="shared" si="6"/>
        <v>-5.3776833610640843E-3</v>
      </c>
      <c r="Y131" s="376">
        <f t="shared" si="7"/>
        <v>-2.8808024498675547E-3</v>
      </c>
    </row>
    <row r="132" spans="18:25" x14ac:dyDescent="0.2">
      <c r="R132" s="386">
        <f>_xll.qlCalendarAdvance(Calendar,R131,"1D","Following")</f>
        <v>42319</v>
      </c>
      <c r="S132" s="386">
        <f>_xll.qlCalendarAdvance(Calendar,R132,IborTenor6M,"Modified Following",,Trigger)</f>
        <v>42501</v>
      </c>
      <c r="T132" s="353">
        <f>_xll.qlDayCounterYearFraction(DayCounter,R132,S132,,,Trigger)</f>
        <v>0.50555555555555554</v>
      </c>
      <c r="U132" s="376">
        <f>_xll.qlInterpolationInterpolate(B6Minterpolation,R132,TRUE)</f>
        <v>-5.6698029051717412E-3</v>
      </c>
      <c r="V132" s="346">
        <f>_xll.qlYieldTSDiscount(Discounting,R132,,AllTriggers)</f>
        <v>1.0026415424903479</v>
      </c>
      <c r="W132" s="346">
        <f>_xll.qlYieldTSDiscount(Discounting,S132,,AllTriggers)</f>
        <v>1.0053716705493982</v>
      </c>
      <c r="X132" s="376">
        <f t="shared" ref="X132:X195" si="8">(V132/W132-1)/T132</f>
        <v>-5.3713999128950562E-3</v>
      </c>
      <c r="Y132" s="376">
        <f t="shared" ref="Y132:Y195" si="9">LN((1+(U132+X132)*T132)/(1+X132*T132))</f>
        <v>-2.8783438404027858E-3</v>
      </c>
    </row>
    <row r="133" spans="18:25" x14ac:dyDescent="0.2">
      <c r="R133" s="386">
        <f>_xll.qlCalendarAdvance(Calendar,R132,"1D","Following")</f>
        <v>42320</v>
      </c>
      <c r="S133" s="386">
        <f>_xll.qlCalendarAdvance(Calendar,R133,IborTenor6M,"Modified Following",,Trigger)</f>
        <v>42502</v>
      </c>
      <c r="T133" s="353">
        <f>_xll.qlDayCounterYearFraction(DayCounter,R133,S133,,,Trigger)</f>
        <v>0.50555555555555554</v>
      </c>
      <c r="U133" s="376">
        <f>_xll.qlInterpolationInterpolate(B6Minterpolation,R133,TRUE)</f>
        <v>-5.6650070681406456E-3</v>
      </c>
      <c r="V133" s="346">
        <f>_xll.qlYieldTSDiscount(Discounting,R133,,AllTriggers)</f>
        <v>1.0026572726358682</v>
      </c>
      <c r="W133" s="346">
        <f>_xll.qlYieldTSDiscount(Discounting,S133,,AllTriggers)</f>
        <v>1.0053842945537188</v>
      </c>
      <c r="X133" s="376">
        <f t="shared" si="8"/>
        <v>-5.3652213559298818E-3</v>
      </c>
      <c r="Y133" s="376">
        <f t="shared" si="9"/>
        <v>-2.8758966510011403E-3</v>
      </c>
    </row>
    <row r="134" spans="18:25" x14ac:dyDescent="0.2">
      <c r="R134" s="386">
        <f>_xll.qlCalendarAdvance(Calendar,R133,"1D","Following")</f>
        <v>42321</v>
      </c>
      <c r="S134" s="386">
        <f>_xll.qlCalendarAdvance(Calendar,R134,IborTenor6M,"Modified Following",,Trigger)</f>
        <v>42503</v>
      </c>
      <c r="T134" s="353">
        <f>_xll.qlDayCounterYearFraction(DayCounter,R134,S134,,,Trigger)</f>
        <v>0.50555555555555554</v>
      </c>
      <c r="U134" s="376">
        <f>_xll.qlInterpolationInterpolate(B6Minterpolation,R134,TRUE)</f>
        <v>-5.6602349244425669E-3</v>
      </c>
      <c r="V134" s="346">
        <f>_xll.qlYieldTSDiscount(Discounting,R134,,AllTriggers)</f>
        <v>1.0026729971492154</v>
      </c>
      <c r="W134" s="346">
        <f>_xll.qlYieldTSDiscount(Discounting,S134,,AllTriggers)</f>
        <v>1.0053969743839968</v>
      </c>
      <c r="X134" s="376">
        <f t="shared" si="8"/>
        <v>-5.359163569524635E-3</v>
      </c>
      <c r="Y134" s="376">
        <f t="shared" si="9"/>
        <v>-2.8734617044894059E-3</v>
      </c>
    </row>
    <row r="135" spans="18:25" x14ac:dyDescent="0.2">
      <c r="R135" s="386">
        <f>_xll.qlCalendarAdvance(Calendar,R134,"1D","Following")</f>
        <v>42324</v>
      </c>
      <c r="S135" s="386">
        <f>_xll.qlCalendarAdvance(Calendar,R135,IborTenor6M,"Modified Following",,Trigger)</f>
        <v>42507</v>
      </c>
      <c r="T135" s="353">
        <f>_xll.qlDayCounterYearFraction(DayCounter,R135,S135,,,Trigger)</f>
        <v>0.5083333333333333</v>
      </c>
      <c r="U135" s="376">
        <f>_xll.qlInterpolationInterpolate(B6Minterpolation,R135,TRUE)</f>
        <v>-5.6460564781682845E-3</v>
      </c>
      <c r="V135" s="346">
        <f>_xll.qlYieldTSDiscount(Discounting,R135,,AllTriggers)</f>
        <v>1.002720120193906</v>
      </c>
      <c r="W135" s="346">
        <f>_xll.qlYieldTSDiscount(Discounting,S135,,AllTriggers)</f>
        <v>1.0054482501471562</v>
      </c>
      <c r="X135" s="376">
        <f t="shared" si="8"/>
        <v>-5.3377317251303361E-3</v>
      </c>
      <c r="Y135" s="376">
        <f t="shared" si="9"/>
        <v>-2.8820364971045352E-3</v>
      </c>
    </row>
    <row r="136" spans="18:25" x14ac:dyDescent="0.2">
      <c r="R136" s="386">
        <f>_xll.qlCalendarAdvance(Calendar,R135,"1D","Following")</f>
        <v>42325</v>
      </c>
      <c r="S136" s="386">
        <f>_xll.qlCalendarAdvance(Calendar,R136,IborTenor6M,"Modified Following",,Trigger)</f>
        <v>42507</v>
      </c>
      <c r="T136" s="353">
        <f>_xll.qlDayCounterYearFraction(DayCounter,R136,S136,,,Trigger)</f>
        <v>0.50555555555555554</v>
      </c>
      <c r="U136" s="376">
        <f>_xll.qlInterpolationInterpolate(B6Minterpolation,R136,TRUE)</f>
        <v>-5.6413740273511172E-3</v>
      </c>
      <c r="V136" s="346">
        <f>_xll.qlYieldTSDiscount(Discounting,R136,,AllTriggers)</f>
        <v>1.0027358049938289</v>
      </c>
      <c r="W136" s="346">
        <f>_xll.qlYieldTSDiscount(Discounting,S136,,AllTriggers)</f>
        <v>1.0054482501471562</v>
      </c>
      <c r="X136" s="376">
        <f t="shared" si="8"/>
        <v>-5.3362031578208574E-3</v>
      </c>
      <c r="Y136" s="376">
        <f t="shared" si="9"/>
        <v>-2.863839720712674E-3</v>
      </c>
    </row>
    <row r="137" spans="18:25" x14ac:dyDescent="0.2">
      <c r="R137" s="386">
        <f>_xll.qlCalendarAdvance(Calendar,R136,"1D","Following")</f>
        <v>42326</v>
      </c>
      <c r="S137" s="386">
        <f>_xll.qlCalendarAdvance(Calendar,R137,IborTenor6M,"Modified Following",,Trigger)</f>
        <v>42508</v>
      </c>
      <c r="T137" s="353">
        <f>_xll.qlDayCounterYearFraction(DayCounter,R137,S137,,,Trigger)</f>
        <v>0.50555555555555554</v>
      </c>
      <c r="U137" s="376">
        <f>_xll.qlInterpolationInterpolate(B6Minterpolation,R137,TRUE)</f>
        <v>-5.6367122770048846E-3</v>
      </c>
      <c r="V137" s="346">
        <f>_xll.qlYieldTSDiscount(Discounting,R137,,AllTriggers)</f>
        <v>1.0027514753277198</v>
      </c>
      <c r="W137" s="346">
        <f>_xll.qlYieldTSDiscount(Discounting,S137,,AllTriggers)</f>
        <v>1.0054612035359554</v>
      </c>
      <c r="X137" s="376">
        <f t="shared" si="8"/>
        <v>-5.3307894243026753E-3</v>
      </c>
      <c r="Y137" s="376">
        <f t="shared" si="9"/>
        <v>-2.8614619330870716E-3</v>
      </c>
    </row>
    <row r="138" spans="18:25" x14ac:dyDescent="0.2">
      <c r="R138" s="386">
        <f>_xll.qlCalendarAdvance(Calendar,R137,"1D","Following")</f>
        <v>42327</v>
      </c>
      <c r="S138" s="386">
        <f>_xll.qlCalendarAdvance(Calendar,R138,IborTenor6M,"Modified Following",,Trigger)</f>
        <v>42509</v>
      </c>
      <c r="T138" s="353">
        <f>_xll.qlDayCounterYearFraction(DayCounter,R138,S138,,,Trigger)</f>
        <v>0.50555555555555554</v>
      </c>
      <c r="U138" s="376">
        <f>_xll.qlInterpolationInterpolate(B6Minterpolation,R138,TRUE)</f>
        <v>-5.6320705380298684E-3</v>
      </c>
      <c r="V138" s="346">
        <f>_xll.qlYieldTSDiscount(Discounting,R138,,AllTriggers)</f>
        <v>1.0027671293802822</v>
      </c>
      <c r="W138" s="346">
        <f>_xll.qlYieldTSDiscount(Discounting,S138,,AllTriggers)</f>
        <v>1.00547420883882</v>
      </c>
      <c r="X138" s="376">
        <f t="shared" si="8"/>
        <v>-5.3255097128979013E-3</v>
      </c>
      <c r="Y138" s="376">
        <f t="shared" si="9"/>
        <v>-2.8590945319021429E-3</v>
      </c>
    </row>
    <row r="139" spans="18:25" x14ac:dyDescent="0.2">
      <c r="R139" s="386">
        <f>_xll.qlCalendarAdvance(Calendar,R138,"1D","Following")</f>
        <v>42328</v>
      </c>
      <c r="S139" s="386">
        <f>_xll.qlCalendarAdvance(Calendar,R139,IborTenor6M,"Modified Following",,Trigger)</f>
        <v>42510</v>
      </c>
      <c r="T139" s="353">
        <f>_xll.qlDayCounterYearFraction(DayCounter,R139,S139,,,Trigger)</f>
        <v>0.50555555555555554</v>
      </c>
      <c r="U139" s="376">
        <f>_xll.qlInterpolationInterpolate(B6Minterpolation,R139,TRUE)</f>
        <v>-5.6274481213263528E-3</v>
      </c>
      <c r="V139" s="346">
        <f>_xll.qlYieldTSDiscount(Discounting,R139,,AllTriggers)</f>
        <v>1.0027827653361072</v>
      </c>
      <c r="W139" s="346">
        <f>_xll.qlYieldTSDiscount(Discounting,S139,,AllTriggers)</f>
        <v>1.0054872651231115</v>
      </c>
      <c r="X139" s="376">
        <f t="shared" si="8"/>
        <v>-5.320365760769036E-3</v>
      </c>
      <c r="Y139" s="376">
        <f t="shared" si="9"/>
        <v>-2.856737168720461E-3</v>
      </c>
    </row>
    <row r="140" spans="18:25" x14ac:dyDescent="0.2">
      <c r="R140" s="386">
        <f>_xll.qlCalendarAdvance(Calendar,R139,"1D","Following")</f>
        <v>42331</v>
      </c>
      <c r="S140" s="386">
        <f>_xll.qlCalendarAdvance(Calendar,R140,IborTenor6M,"Modified Following",,Trigger)</f>
        <v>42513</v>
      </c>
      <c r="T140" s="353">
        <f>_xll.qlDayCounterYearFraction(DayCounter,R140,S140,,,Trigger)</f>
        <v>0.50555555555555554</v>
      </c>
      <c r="U140" s="376">
        <f>_xll.qlInterpolationInterpolate(B6Minterpolation,R140,TRUE)</f>
        <v>-5.6136899138476337E-3</v>
      </c>
      <c r="V140" s="346">
        <f>_xll.qlYieldTSDiscount(Discounting,R140,,AllTriggers)</f>
        <v>1.0028295464673862</v>
      </c>
      <c r="W140" s="346">
        <f>_xll.qlYieldTSDiscount(Discounting,S140,,AllTriggers)</f>
        <v>1.0055267305375435</v>
      </c>
      <c r="X140" s="376">
        <f t="shared" si="8"/>
        <v>-5.3057658314960123E-3</v>
      </c>
      <c r="Y140" s="376">
        <f t="shared" si="9"/>
        <v>-2.8497218228649857E-3</v>
      </c>
    </row>
    <row r="141" spans="18:25" x14ac:dyDescent="0.2">
      <c r="R141" s="386">
        <f>_xll.qlCalendarAdvance(Calendar,R140,"1D","Following")</f>
        <v>42332</v>
      </c>
      <c r="S141" s="386">
        <f>_xll.qlCalendarAdvance(Calendar,R141,IborTenor6M,"Modified Following",,Trigger)</f>
        <v>42514</v>
      </c>
      <c r="T141" s="353">
        <f>_xll.qlDayCounterYearFraction(DayCounter,R141,S141,,,Trigger)</f>
        <v>0.50555555555555554</v>
      </c>
      <c r="U141" s="376">
        <f>_xll.qlInterpolationInterpolate(B6Minterpolation,R141,TRUE)</f>
        <v>-5.6091378952329452E-3</v>
      </c>
      <c r="V141" s="346">
        <f>_xll.qlYieldTSDiscount(Discounting,R141,,AllTriggers)</f>
        <v>1.0028450918799316</v>
      </c>
      <c r="W141" s="346">
        <f>_xll.qlYieldTSDiscount(Discounting,S141,,AllTriggers)</f>
        <v>1.0055399814203316</v>
      </c>
      <c r="X141" s="376">
        <f t="shared" si="8"/>
        <v>-5.3011822878720229E-3</v>
      </c>
      <c r="Y141" s="376">
        <f t="shared" si="9"/>
        <v>-2.847401127380265E-3</v>
      </c>
    </row>
    <row r="142" spans="18:25" x14ac:dyDescent="0.2">
      <c r="R142" s="386">
        <f>_xll.qlCalendarAdvance(Calendar,R141,"1D","Following")</f>
        <v>42333</v>
      </c>
      <c r="S142" s="386">
        <f>_xll.qlCalendarAdvance(Calendar,R142,IborTenor6M,"Modified Following",,Trigger)</f>
        <v>42515</v>
      </c>
      <c r="T142" s="353">
        <f>_xll.qlDayCounterYearFraction(DayCounter,R142,S142,,,Trigger)</f>
        <v>0.50555555555555554</v>
      </c>
      <c r="U142" s="376">
        <f>_xll.qlInterpolationInterpolate(B6Minterpolation,R142,TRUE)</f>
        <v>-5.6046017533911705E-3</v>
      </c>
      <c r="V142" s="346">
        <f>_xll.qlYieldTSDiscount(Discounting,R142,,AllTriggers)</f>
        <v>1.0028606101170183</v>
      </c>
      <c r="W142" s="346">
        <f>_xll.qlYieldTSDiscount(Discounting,S142,,AllTriggers)</f>
        <v>1.0055532786207324</v>
      </c>
      <c r="X142" s="376">
        <f t="shared" si="8"/>
        <v>-5.2967431891620858E-3</v>
      </c>
      <c r="Y142" s="376">
        <f t="shared" si="9"/>
        <v>-2.8450887277536607E-3</v>
      </c>
    </row>
    <row r="143" spans="18:25" x14ac:dyDescent="0.2">
      <c r="R143" s="386">
        <f>_xll.qlCalendarAdvance(Calendar,R142,"1D","Following")</f>
        <v>42334</v>
      </c>
      <c r="S143" s="386">
        <f>_xll.qlCalendarAdvance(Calendar,R143,IborTenor6M,"Modified Following",,Trigger)</f>
        <v>42516</v>
      </c>
      <c r="T143" s="353">
        <f>_xll.qlDayCounterYearFraction(DayCounter,R143,S143,,,Trigger)</f>
        <v>0.50555555555555554</v>
      </c>
      <c r="U143" s="376">
        <f>_xll.qlInterpolationInterpolate(B6Minterpolation,R143,TRUE)</f>
        <v>-5.6000807992225921E-3</v>
      </c>
      <c r="V143" s="346">
        <f>_xll.qlYieldTSDiscount(Discounting,R143,,AllTriggers)</f>
        <v>1.0028760993625694</v>
      </c>
      <c r="W143" s="346">
        <f>_xll.qlYieldTSDiscount(Discounting,S143,,AllTriggers)</f>
        <v>1.0055666212058556</v>
      </c>
      <c r="X143" s="376">
        <f t="shared" si="8"/>
        <v>-5.2924502724507423E-3</v>
      </c>
      <c r="Y143" s="376">
        <f t="shared" si="9"/>
        <v>-2.8427842755633656E-3</v>
      </c>
    </row>
    <row r="144" spans="18:25" x14ac:dyDescent="0.2">
      <c r="R144" s="386">
        <f>_xll.qlCalendarAdvance(Calendar,R143,"1D","Following")</f>
        <v>42335</v>
      </c>
      <c r="S144" s="386">
        <f>_xll.qlCalendarAdvance(Calendar,R144,IborTenor6M,"Modified Following",,Trigger)</f>
        <v>42517</v>
      </c>
      <c r="T144" s="353">
        <f>_xll.qlDayCounterYearFraction(DayCounter,R144,S144,,,Trigger)</f>
        <v>0.50555555555555554</v>
      </c>
      <c r="U144" s="376">
        <f>_xll.qlInterpolationInterpolate(B6Minterpolation,R144,TRUE)</f>
        <v>-5.5955743436274926E-3</v>
      </c>
      <c r="V144" s="346">
        <f>_xll.qlYieldTSDiscount(Discounting,R144,,AllTriggers)</f>
        <v>1.0028915578003981</v>
      </c>
      <c r="W144" s="346">
        <f>_xll.qlYieldTSDiscount(Discounting,S144,,AllTriggers)</f>
        <v>1.0055800082427682</v>
      </c>
      <c r="X144" s="376">
        <f t="shared" si="8"/>
        <v>-5.2883052748071632E-3</v>
      </c>
      <c r="Y144" s="376">
        <f t="shared" si="9"/>
        <v>-2.8404874223893102E-3</v>
      </c>
    </row>
    <row r="145" spans="18:25" x14ac:dyDescent="0.2">
      <c r="R145" s="386">
        <f>_xll.qlCalendarAdvance(Calendar,R144,"1D","Following")</f>
        <v>42338</v>
      </c>
      <c r="S145" s="386">
        <f>_xll.qlCalendarAdvance(Calendar,R145,IborTenor6M,"Modified Following",,Trigger)</f>
        <v>42520</v>
      </c>
      <c r="T145" s="353">
        <f>_xll.qlDayCounterYearFraction(DayCounter,R145,S145,,,Trigger)</f>
        <v>0.50555555555555554</v>
      </c>
      <c r="U145" s="376">
        <f>_xll.qlInterpolationInterpolate(B6Minterpolation,R145,TRUE)</f>
        <v>-5.5821350772858958E-3</v>
      </c>
      <c r="V145" s="346">
        <f>_xll.qlYieldTSDiscount(Discounting,R145,,AllTriggers)</f>
        <v>1.0029377301040534</v>
      </c>
      <c r="W145" s="346">
        <f>_xll.qlYieldTSDiscount(Discounting,S145,,AllTriggers)</f>
        <v>1.0056204267342483</v>
      </c>
      <c r="X145" s="376">
        <f t="shared" si="8"/>
        <v>-5.2767751666736263E-3</v>
      </c>
      <c r="Y145" s="376">
        <f t="shared" si="9"/>
        <v>-2.8336389727869203E-3</v>
      </c>
    </row>
    <row r="146" spans="18:25" x14ac:dyDescent="0.2">
      <c r="R146" s="386">
        <f>_xll.qlCalendarAdvance(Calendar,R145,"1D","Following")</f>
        <v>42339</v>
      </c>
      <c r="S146" s="386">
        <f>_xll.qlCalendarAdvance(Calendar,R146,IborTenor6M,"Modified Following",,Trigger)</f>
        <v>42522</v>
      </c>
      <c r="T146" s="353">
        <f>_xll.qlDayCounterYearFraction(DayCounter,R146,S146,,,Trigger)</f>
        <v>0.5083333333333333</v>
      </c>
      <c r="U146" s="376">
        <f>_xll.qlInterpolationInterpolate(B6Minterpolation,R146,TRUE)</f>
        <v>-5.5776797249875391E-3</v>
      </c>
      <c r="V146" s="346">
        <f>_xll.qlYieldTSDiscount(Discounting,R146,,AllTriggers)</f>
        <v>1.0029530471469548</v>
      </c>
      <c r="W146" s="346">
        <f>_xll.qlYieldTSDiscount(Discounting,S146,,AllTriggers)</f>
        <v>1.0056475775484142</v>
      </c>
      <c r="X146" s="376">
        <f t="shared" si="8"/>
        <v>-5.2709474593245001E-3</v>
      </c>
      <c r="Y146" s="376">
        <f t="shared" si="9"/>
        <v>-2.8469867132400362E-3</v>
      </c>
    </row>
    <row r="147" spans="18:25" x14ac:dyDescent="0.2">
      <c r="R147" s="386">
        <f>_xll.qlCalendarAdvance(Calendar,R146,"1D","Following")</f>
        <v>42340</v>
      </c>
      <c r="S147" s="386">
        <f>_xll.qlCalendarAdvance(Calendar,R147,IborTenor6M,"Modified Following",,Trigger)</f>
        <v>42523</v>
      </c>
      <c r="T147" s="353">
        <f>_xll.qlDayCounterYearFraction(DayCounter,R147,S147,,,Trigger)</f>
        <v>0.5083333333333333</v>
      </c>
      <c r="U147" s="376">
        <f>_xll.qlInterpolationInterpolate(B6Minterpolation,R147,TRUE)</f>
        <v>-5.5732354257640761E-3</v>
      </c>
      <c r="V147" s="346">
        <f>_xll.qlYieldTSDiscount(Discounting,R147,,AllTriggers)</f>
        <v>1.0029683242995762</v>
      </c>
      <c r="W147" s="346">
        <f>_xll.qlYieldTSDiscount(Discounting,S147,,AllTriggers)</f>
        <v>1.0056612117019814</v>
      </c>
      <c r="X147" s="376">
        <f t="shared" si="8"/>
        <v>-5.2676620644463825E-3</v>
      </c>
      <c r="Y147" s="376">
        <f t="shared" si="9"/>
        <v>-2.8447102320944022E-3</v>
      </c>
    </row>
    <row r="148" spans="18:25" x14ac:dyDescent="0.2">
      <c r="R148" s="386">
        <f>_xll.qlCalendarAdvance(Calendar,R147,"1D","Following")</f>
        <v>42341</v>
      </c>
      <c r="S148" s="386">
        <f>_xll.qlCalendarAdvance(Calendar,R148,IborTenor6M,"Modified Following",,Trigger)</f>
        <v>42524</v>
      </c>
      <c r="T148" s="353">
        <f>_xll.qlDayCounterYearFraction(DayCounter,R148,S148,,,Trigger)</f>
        <v>0.5083333333333333</v>
      </c>
      <c r="U148" s="376">
        <f>_xll.qlInterpolationInterpolate(B6Minterpolation,R148,TRUE)</f>
        <v>-5.5688014905157877E-3</v>
      </c>
      <c r="V148" s="346">
        <f>_xll.qlYieldTSDiscount(Discounting,R148,,AllTriggers)</f>
        <v>1.0029835597450858</v>
      </c>
      <c r="W148" s="346">
        <f>_xll.qlYieldTSDiscount(Discounting,S148,,AllTriggers)</f>
        <v>1.005674883775556</v>
      </c>
      <c r="X148" s="376">
        <f t="shared" si="8"/>
        <v>-5.264532319746695E-3</v>
      </c>
      <c r="Y148" s="376">
        <f t="shared" si="9"/>
        <v>-2.8424392871064822E-3</v>
      </c>
    </row>
    <row r="149" spans="18:25" x14ac:dyDescent="0.2">
      <c r="R149" s="386">
        <f>_xll.qlCalendarAdvance(Calendar,R148,"1D","Following")</f>
        <v>42342</v>
      </c>
      <c r="S149" s="386">
        <f>_xll.qlCalendarAdvance(Calendar,R149,IborTenor6M,"Modified Following",,Trigger)</f>
        <v>42527</v>
      </c>
      <c r="T149" s="353">
        <f>_xll.qlDayCounterYearFraction(DayCounter,R149,S149,,,Trigger)</f>
        <v>0.51388888888888884</v>
      </c>
      <c r="U149" s="376">
        <f>_xll.qlInterpolationInterpolate(B6Minterpolation,R149,TRUE)</f>
        <v>-5.5643772301429573E-3</v>
      </c>
      <c r="V149" s="346">
        <f>_xll.qlYieldTSDiscount(Discounting,R149,,AllTriggers)</f>
        <v>1.0029987516665457</v>
      </c>
      <c r="W149" s="346">
        <f>_xll.qlYieldTSDiscount(Discounting,S149,,AllTriggers)</f>
        <v>1.0057161181831433</v>
      </c>
      <c r="X149" s="376">
        <f t="shared" si="8"/>
        <v>-5.2577941836858553E-3</v>
      </c>
      <c r="Y149" s="376">
        <f t="shared" si="9"/>
        <v>-2.8713369786530409E-3</v>
      </c>
    </row>
    <row r="150" spans="18:25" x14ac:dyDescent="0.2">
      <c r="R150" s="386">
        <f>_xll.qlCalendarAdvance(Calendar,R149,"1D","Following")</f>
        <v>42345</v>
      </c>
      <c r="S150" s="386">
        <f>_xll.qlCalendarAdvance(Calendar,R150,IborTenor6M,"Modified Following",,Trigger)</f>
        <v>42528</v>
      </c>
      <c r="T150" s="353">
        <f>_xll.qlDayCounterYearFraction(DayCounter,R150,S150,,,Trigger)</f>
        <v>0.5083333333333333</v>
      </c>
      <c r="U150" s="376">
        <f>_xll.qlInterpolationInterpolate(B6Minterpolation,R150,TRUE)</f>
        <v>-5.5511556072800417E-3</v>
      </c>
      <c r="V150" s="346">
        <f>_xll.qlYieldTSDiscount(Discounting,R150,,AllTriggers)</f>
        <v>1.0030440481156935</v>
      </c>
      <c r="W150" s="346">
        <f>_xll.qlYieldTSDiscount(Discounting,S150,,AllTriggers)</f>
        <v>1.0057299326033309</v>
      </c>
      <c r="X150" s="376">
        <f t="shared" si="8"/>
        <v>-5.2536043897171807E-3</v>
      </c>
      <c r="Y150" s="376">
        <f t="shared" si="9"/>
        <v>-2.8334038621014141E-3</v>
      </c>
    </row>
    <row r="151" spans="18:25" x14ac:dyDescent="0.2">
      <c r="R151" s="386">
        <f>_xll.qlCalendarAdvance(Calendar,R150,"1D","Following")</f>
        <v>42346</v>
      </c>
      <c r="S151" s="386">
        <f>_xll.qlCalendarAdvance(Calendar,R151,IborTenor6M,"Modified Following",,Trigger)</f>
        <v>42529</v>
      </c>
      <c r="T151" s="353">
        <f>_xll.qlDayCounterYearFraction(DayCounter,R151,S151,,,Trigger)</f>
        <v>0.5083333333333333</v>
      </c>
      <c r="U151" s="376">
        <f>_xll.qlInterpolationInterpolate(B6Minterpolation,R151,TRUE)</f>
        <v>-5.5467631554118714E-3</v>
      </c>
      <c r="V151" s="346">
        <f>_xll.qlYieldTSDiscount(Discounting,R151,,AllTriggers)</f>
        <v>1.0030590477695049</v>
      </c>
      <c r="W151" s="346">
        <f>_xll.qlYieldTSDiscount(Discounting,S151,,AllTriggers)</f>
        <v>1.0057437802765812</v>
      </c>
      <c r="X151" s="376">
        <f t="shared" si="8"/>
        <v>-5.2512788058948342E-3</v>
      </c>
      <c r="Y151" s="376">
        <f t="shared" si="9"/>
        <v>-2.8311553429263064E-3</v>
      </c>
    </row>
    <row r="152" spans="18:25" x14ac:dyDescent="0.2">
      <c r="R152" s="386">
        <f>_xll.qlCalendarAdvance(Calendar,R151,"1D","Following")</f>
        <v>42347</v>
      </c>
      <c r="S152" s="386">
        <f>_xll.qlCalendarAdvance(Calendar,R152,IborTenor6M,"Modified Following",,Trigger)</f>
        <v>42530</v>
      </c>
      <c r="T152" s="353">
        <f>_xll.qlDayCounterYearFraction(DayCounter,R152,S152,,,Trigger)</f>
        <v>0.5083333333333333</v>
      </c>
      <c r="U152" s="376">
        <f>_xll.qlInterpolationInterpolate(B6Minterpolation,R152,TRUE)</f>
        <v>-5.5423769329205723E-3</v>
      </c>
      <c r="V152" s="346">
        <f>_xll.qlYieldTSDiscount(Discounting,R152,,AllTriggers)</f>
        <v>1.0030739948130301</v>
      </c>
      <c r="W152" s="346">
        <f>_xll.qlYieldTSDiscount(Discounting,S152,,AllTriggers)</f>
        <v>1.0057576602693619</v>
      </c>
      <c r="X152" s="376">
        <f t="shared" si="8"/>
        <v>-5.2491192360339728E-3</v>
      </c>
      <c r="Y152" s="376">
        <f t="shared" si="9"/>
        <v>-2.8289102579143618E-3</v>
      </c>
    </row>
    <row r="153" spans="18:25" x14ac:dyDescent="0.2">
      <c r="R153" s="386">
        <f>_xll.qlCalendarAdvance(Calendar,R152,"1D","Following")</f>
        <v>42348</v>
      </c>
      <c r="S153" s="386">
        <f>_xll.qlCalendarAdvance(Calendar,R153,IborTenor6M,"Modified Following",,Trigger)</f>
        <v>42531</v>
      </c>
      <c r="T153" s="353">
        <f>_xll.qlDayCounterYearFraction(DayCounter,R153,S153,,,Trigger)</f>
        <v>0.5083333333333333</v>
      </c>
      <c r="U153" s="376">
        <f>_xll.qlInterpolationInterpolate(B6Minterpolation,R153,TRUE)</f>
        <v>-5.5379962507064269E-3</v>
      </c>
      <c r="V153" s="346">
        <f>_xll.qlYieldTSDiscount(Discounting,R153,,AllTriggers)</f>
        <v>1.0030888874287172</v>
      </c>
      <c r="W153" s="346">
        <f>_xll.qlYieldTSDiscount(Discounting,S153,,AllTriggers)</f>
        <v>1.0057715716480926</v>
      </c>
      <c r="X153" s="376">
        <f t="shared" si="8"/>
        <v>-5.2471274073212964E-3</v>
      </c>
      <c r="Y153" s="376">
        <f t="shared" si="9"/>
        <v>-2.8266682567299624E-3</v>
      </c>
    </row>
    <row r="154" spans="18:25" x14ac:dyDescent="0.2">
      <c r="R154" s="386">
        <f>_xll.qlCalendarAdvance(Calendar,R153,"1D","Following")</f>
        <v>42349</v>
      </c>
      <c r="S154" s="386">
        <f>_xll.qlCalendarAdvance(Calendar,R154,IborTenor6M,"Modified Following",,Trigger)</f>
        <v>42534</v>
      </c>
      <c r="T154" s="353">
        <f>_xll.qlDayCounterYearFraction(DayCounter,R154,S154,,,Trigger)</f>
        <v>0.51388888888888884</v>
      </c>
      <c r="U154" s="376">
        <f>_xll.qlInterpolationInterpolate(B6Minterpolation,R154,TRUE)</f>
        <v>-5.5336204196697195E-3</v>
      </c>
      <c r="V154" s="346">
        <f>_xll.qlYieldTSDiscount(Discounting,R154,,AllTriggers)</f>
        <v>1.0031037237989158</v>
      </c>
      <c r="W154" s="346">
        <f>_xll.qlYieldTSDiscount(Discounting,S154,,AllTriggers)</f>
        <v>1.005813484763447</v>
      </c>
      <c r="X154" s="376">
        <f t="shared" si="8"/>
        <v>-5.242570758188141E-3</v>
      </c>
      <c r="Y154" s="376">
        <f t="shared" si="9"/>
        <v>-2.8554206982327663E-3</v>
      </c>
    </row>
    <row r="155" spans="18:25" x14ac:dyDescent="0.2">
      <c r="R155" s="386">
        <f>_xll.qlCalendarAdvance(Calendar,R154,"1D","Following")</f>
        <v>42352</v>
      </c>
      <c r="S155" s="386">
        <f>_xll.qlCalendarAdvance(Calendar,R155,IborTenor6M,"Modified Following",,Trigger)</f>
        <v>42535</v>
      </c>
      <c r="T155" s="353">
        <f>_xll.qlDayCounterYearFraction(DayCounter,R155,S155,,,Trigger)</f>
        <v>0.5083333333333333</v>
      </c>
      <c r="U155" s="376">
        <f>_xll.qlInterpolationInterpolate(B6Minterpolation,R155,TRUE)</f>
        <v>-5.5205151426270449E-3</v>
      </c>
      <c r="V155" s="346">
        <f>_xll.qlYieldTSDiscount(Discounting,R155,,AllTriggers)</f>
        <v>1.0031478772586095</v>
      </c>
      <c r="W155" s="346">
        <f>_xll.qlYieldTSDiscount(Discounting,S155,,AllTriggers)</f>
        <v>1.0058275123491938</v>
      </c>
      <c r="X155" s="376">
        <f t="shared" si="8"/>
        <v>-5.2408720463816803E-3</v>
      </c>
      <c r="Y155" s="376">
        <f t="shared" si="9"/>
        <v>-2.8177240834839001E-3</v>
      </c>
    </row>
    <row r="156" spans="18:25" x14ac:dyDescent="0.2">
      <c r="R156" s="386">
        <f>_xll.qlCalendarAdvance(Calendar,R155,"1D","Following")</f>
        <v>42353</v>
      </c>
      <c r="S156" s="386">
        <f>_xll.qlCalendarAdvance(Calendar,R156,IborTenor6M,"Modified Following",,Trigger)</f>
        <v>42536</v>
      </c>
      <c r="T156" s="353">
        <f>_xll.qlDayCounterYearFraction(DayCounter,R156,S156,,,Trigger)</f>
        <v>0.5083333333333333</v>
      </c>
      <c r="U156" s="376">
        <f>_xll.qlInterpolationInterpolate(B6Minterpolation,R156,TRUE)</f>
        <v>-5.5161518253029123E-3</v>
      </c>
      <c r="V156" s="346">
        <f>_xll.qlYieldTSDiscount(Discounting,R156,,AllTriggers)</f>
        <v>1.0031624717663767</v>
      </c>
      <c r="W156" s="346">
        <f>_xll.qlYieldTSDiscount(Discounting,S156,,AllTriggers)</f>
        <v>1.0058415666522516</v>
      </c>
      <c r="X156" s="376">
        <f t="shared" si="8"/>
        <v>-5.2397422913282379E-3</v>
      </c>
      <c r="Y156" s="376">
        <f t="shared" si="9"/>
        <v>-2.8154922426810425E-3</v>
      </c>
    </row>
    <row r="157" spans="18:25" x14ac:dyDescent="0.2">
      <c r="R157" s="386">
        <f>_xll.qlCalendarAdvance(Calendar,R156,"1D","Following")</f>
        <v>42354</v>
      </c>
      <c r="S157" s="386">
        <f>_xll.qlCalendarAdvance(Calendar,R157,IborTenor6M,"Modified Following",,Trigger)</f>
        <v>42537</v>
      </c>
      <c r="T157" s="353">
        <f>_xll.qlDayCounterYearFraction(DayCounter,R157,S157,,,Trigger)</f>
        <v>0.5083333333333333</v>
      </c>
      <c r="U157" s="376">
        <f>_xll.qlInterpolationInterpolate(B6Minterpolation,R157,TRUE)</f>
        <v>-5.5117899136576309E-3</v>
      </c>
      <c r="V157" s="346">
        <f>_xll.qlYieldTSDiscount(Discounting,R157,,AllTriggers)</f>
        <v>1.0031770087269498</v>
      </c>
      <c r="W157" s="346">
        <f>_xll.qlYieldTSDiscount(Discounting,S157,,AllTriggers)</f>
        <v>1.0058556467387432</v>
      </c>
      <c r="X157" s="376">
        <f t="shared" si="8"/>
        <v>-5.2387754083438503E-3</v>
      </c>
      <c r="Y157" s="376">
        <f t="shared" si="9"/>
        <v>-2.8132613617791284E-3</v>
      </c>
    </row>
    <row r="158" spans="18:25" x14ac:dyDescent="0.2">
      <c r="R158" s="386">
        <f>_xll.qlCalendarAdvance(Calendar,R157,"1D","Following")</f>
        <v>42355</v>
      </c>
      <c r="S158" s="386">
        <f>_xll.qlCalendarAdvance(Calendar,R158,IborTenor6M,"Modified Following",,Trigger)</f>
        <v>42538</v>
      </c>
      <c r="T158" s="353">
        <f>_xll.qlDayCounterYearFraction(DayCounter,R158,S158,,,Trigger)</f>
        <v>0.5083333333333333</v>
      </c>
      <c r="U158" s="376">
        <f>_xll.qlInterpolationInterpolate(B6Minterpolation,R158,TRUE)</f>
        <v>-5.5074287185914823E-3</v>
      </c>
      <c r="V158" s="346">
        <f>_xll.qlYieldTSDiscount(Discounting,R158,,AllTriggers)</f>
        <v>1.0031914941105156</v>
      </c>
      <c r="W158" s="346">
        <f>_xll.qlYieldTSDiscount(Discounting,S158,,AllTriggers)</f>
        <v>1.0058697516747415</v>
      </c>
      <c r="X158" s="376">
        <f t="shared" si="8"/>
        <v>-5.2379578929204066E-3</v>
      </c>
      <c r="Y158" s="376">
        <f t="shared" si="9"/>
        <v>-2.8110310686229444E-3</v>
      </c>
    </row>
    <row r="159" spans="18:25" x14ac:dyDescent="0.2">
      <c r="R159" s="386">
        <f>_xll.qlCalendarAdvance(Calendar,R158,"1D","Following")</f>
        <v>42356</v>
      </c>
      <c r="S159" s="386">
        <f>_xll.qlCalendarAdvance(Calendar,R159,IborTenor6M,"Modified Following",,Trigger)</f>
        <v>42541</v>
      </c>
      <c r="T159" s="353">
        <f>_xll.qlDayCounterYearFraction(DayCounter,R159,S159,,,Trigger)</f>
        <v>0.51388888888888884</v>
      </c>
      <c r="U159" s="376">
        <f>_xll.qlInterpolationInterpolate(B6Minterpolation,R159,TRUE)</f>
        <v>-5.50306755100475E-3</v>
      </c>
      <c r="V159" s="346">
        <f>_xll.qlYieldTSDiscount(Discounting,R159,,AllTriggers)</f>
        <v>1.0032059338876136</v>
      </c>
      <c r="W159" s="346">
        <f>_xll.qlYieldTSDiscount(Discounting,S159,,AllTriggers)</f>
        <v>1.005912206239743</v>
      </c>
      <c r="X159" s="376">
        <f t="shared" si="8"/>
        <v>-5.2353074946150666E-3</v>
      </c>
      <c r="Y159" s="376">
        <f t="shared" si="9"/>
        <v>-2.8396219690793451E-3</v>
      </c>
    </row>
    <row r="160" spans="18:25" x14ac:dyDescent="0.2">
      <c r="R160" s="386">
        <f>_xll.qlCalendarAdvance(Calendar,R159,"1D","Following")</f>
        <v>42359</v>
      </c>
      <c r="S160" s="386">
        <f>_xll.qlCalendarAdvance(Calendar,R160,IborTenor6M,"Modified Following",,Trigger)</f>
        <v>42542</v>
      </c>
      <c r="T160" s="353">
        <f>_xll.qlDayCounterYearFraction(DayCounter,R160,S160,,,Trigger)</f>
        <v>0.5083333333333333</v>
      </c>
      <c r="U160" s="376">
        <f>_xll.qlInterpolationInterpolate(B6Minterpolation,R160,TRUE)</f>
        <v>-5.4899773221238762E-3</v>
      </c>
      <c r="V160" s="346">
        <f>_xll.qlYieldTSDiscount(Discounting,R160,,AllTriggers)</f>
        <v>1.0032490392907472</v>
      </c>
      <c r="W160" s="346">
        <f>_xll.qlYieldTSDiscount(Discounting,S160,,AllTriggers)</f>
        <v>1.0059264012334799</v>
      </c>
      <c r="X160" s="376">
        <f t="shared" si="8"/>
        <v>-5.235911414820201E-3</v>
      </c>
      <c r="Y160" s="376">
        <f t="shared" si="9"/>
        <v>-2.802108332632695E-3</v>
      </c>
    </row>
    <row r="161" spans="18:25" x14ac:dyDescent="0.2">
      <c r="R161" s="386">
        <f>_xll.qlCalendarAdvance(Calendar,R160,"1D","Following")</f>
        <v>42360</v>
      </c>
      <c r="S161" s="386">
        <f>_xll.qlCalendarAdvance(Calendar,R161,IborTenor6M,"Modified Following",,Trigger)</f>
        <v>42543</v>
      </c>
      <c r="T161" s="353">
        <f>_xll.qlDayCounterYearFraction(DayCounter,R161,S161,,,Trigger)</f>
        <v>0.5083333333333333</v>
      </c>
      <c r="U161" s="376">
        <f>_xll.qlInterpolationInterpolate(B6Minterpolation,R161,TRUE)</f>
        <v>-5.4856093734576353E-3</v>
      </c>
      <c r="V161" s="346">
        <f>_xll.qlYieldTSDiscount(Discounting,R161,,AllTriggers)</f>
        <v>1.003263356354352</v>
      </c>
      <c r="W161" s="346">
        <f>_xll.qlYieldTSDiscount(Discounting,S161,,AllTriggers)</f>
        <v>1.0059406164063243</v>
      </c>
      <c r="X161" s="376">
        <f t="shared" si="8"/>
        <v>-5.235638167849577E-3</v>
      </c>
      <c r="Y161" s="376">
        <f t="shared" si="9"/>
        <v>-2.7998753981579578E-3</v>
      </c>
    </row>
    <row r="162" spans="18:25" x14ac:dyDescent="0.2">
      <c r="R162" s="386">
        <f>_xll.qlCalendarAdvance(Calendar,R161,"1D","Following")</f>
        <v>42361</v>
      </c>
      <c r="S162" s="386">
        <f>_xll.qlCalendarAdvance(Calendar,R162,IborTenor6M,"Modified Following",,Trigger)</f>
        <v>42544</v>
      </c>
      <c r="T162" s="353">
        <f>_xll.qlDayCounterYearFraction(DayCounter,R162,S162,,,Trigger)</f>
        <v>0.5083333333333333</v>
      </c>
      <c r="U162" s="376">
        <f>_xll.qlInterpolationInterpolate(B6Minterpolation,R162,TRUE)</f>
        <v>-5.4812380067722245E-3</v>
      </c>
      <c r="V162" s="346">
        <f>_xll.qlYieldTSDiscount(Discounting,R162,,AllTriggers)</f>
        <v>1.003277657669404</v>
      </c>
      <c r="W162" s="346">
        <f>_xll.qlYieldTSDiscount(Discounting,S162,,AllTriggers)</f>
        <v>1.0059548508240419</v>
      </c>
      <c r="X162" s="376">
        <f t="shared" si="8"/>
        <v>-5.235433260468241E-3</v>
      </c>
      <c r="Y162" s="376">
        <f t="shared" si="9"/>
        <v>-2.7976408198651112E-3</v>
      </c>
    </row>
    <row r="163" spans="18:25" x14ac:dyDescent="0.2">
      <c r="R163" s="386">
        <f>_xll.qlCalendarAdvance(Calendar,R162,"1D","Following")</f>
        <v>42362</v>
      </c>
      <c r="S163" s="386">
        <f>_xll.qlCalendarAdvance(Calendar,R163,IborTenor6M,"Modified Following",,Trigger)</f>
        <v>42545</v>
      </c>
      <c r="T163" s="353">
        <f>_xll.qlDayCounterYearFraction(DayCounter,R163,S163,,,Trigger)</f>
        <v>0.5083333333333333</v>
      </c>
      <c r="U163" s="376">
        <f>_xll.qlInterpolationInterpolate(B6Minterpolation,R163,TRUE)</f>
        <v>-5.4768625329679257E-3</v>
      </c>
      <c r="V163" s="346">
        <f>_xll.qlYieldTSDiscount(Discounting,R163,,AllTriggers)</f>
        <v>1.0032919492085159</v>
      </c>
      <c r="W163" s="346">
        <f>_xll.qlYieldTSDiscount(Discounting,S163,,AllTriggers)</f>
        <v>1.0059691035523473</v>
      </c>
      <c r="X163" s="376">
        <f t="shared" si="8"/>
        <v>-5.2352831879313297E-3</v>
      </c>
      <c r="Y163" s="376">
        <f t="shared" si="9"/>
        <v>-2.7954042260531719E-3</v>
      </c>
    </row>
    <row r="164" spans="18:25" x14ac:dyDescent="0.2">
      <c r="R164" s="386">
        <f>_xll.qlCalendarAdvance(Calendar,R163,"1D","Following")</f>
        <v>42366</v>
      </c>
      <c r="S164" s="386">
        <f>_xll.qlCalendarAdvance(Calendar,R164,IborTenor6M,"Modified Following",,Trigger)</f>
        <v>42549</v>
      </c>
      <c r="T164" s="353">
        <f>_xll.qlDayCounterYearFraction(DayCounter,R164,S164,,,Trigger)</f>
        <v>0.5083333333333333</v>
      </c>
      <c r="U164" s="376">
        <f>_xll.qlInterpolationInterpolate(B6Minterpolation,R164,TRUE)</f>
        <v>-5.4593057845675075E-3</v>
      </c>
      <c r="V164" s="346">
        <f>_xll.qlYieldTSDiscount(Discounting,R164,,AllTriggers)</f>
        <v>1.003349137069748</v>
      </c>
      <c r="W164" s="346">
        <f>_xll.qlYieldTSDiscount(Discounting,S164,,AllTriggers)</f>
        <v>1.0060262788839101</v>
      </c>
      <c r="X164" s="376">
        <f t="shared" si="8"/>
        <v>-5.2349611510334165E-3</v>
      </c>
      <c r="Y164" s="376">
        <f t="shared" si="9"/>
        <v>-2.7864302638717156E-3</v>
      </c>
    </row>
    <row r="165" spans="18:25" x14ac:dyDescent="0.2">
      <c r="R165" s="386">
        <f>_xll.qlCalendarAdvance(Calendar,R164,"1D","Following")</f>
        <v>42367</v>
      </c>
      <c r="S165" s="386">
        <f>_xll.qlCalendarAdvance(Calendar,R165,IborTenor6M,"Modified Following",,Trigger)</f>
        <v>42550</v>
      </c>
      <c r="T165" s="353">
        <f>_xll.qlDayCounterYearFraction(DayCounter,R165,S165,,,Trigger)</f>
        <v>0.5083333333333333</v>
      </c>
      <c r="U165" s="376">
        <f>_xll.qlInterpolationInterpolate(B6Minterpolation,R165,TRUE)</f>
        <v>-5.454899438673012E-3</v>
      </c>
      <c r="V165" s="346">
        <f>_xll.qlYieldTSDiscount(Discounting,R165,,AllTriggers)</f>
        <v>1.0033634693302775</v>
      </c>
      <c r="W165" s="346">
        <f>_xll.qlYieldTSDiscount(Discounting,S165,,AllTriggers)</f>
        <v>1.0060406091490446</v>
      </c>
      <c r="X165" s="376">
        <f t="shared" si="8"/>
        <v>-5.2348826812901447E-3</v>
      </c>
      <c r="Y165" s="376">
        <f t="shared" si="9"/>
        <v>-2.7841780192245803E-3</v>
      </c>
    </row>
    <row r="166" spans="18:25" x14ac:dyDescent="0.2">
      <c r="R166" s="386">
        <f>_xll.qlCalendarAdvance(Calendar,R165,"1D","Following")</f>
        <v>42368</v>
      </c>
      <c r="S166" s="386">
        <f>_xll.qlCalendarAdvance(Calendar,R166,IborTenor6M,"Modified Following",,Trigger)</f>
        <v>42551</v>
      </c>
      <c r="T166" s="353">
        <f>_xll.qlDayCounterYearFraction(DayCounter,R166,S166,,,Trigger)</f>
        <v>0.5083333333333333</v>
      </c>
      <c r="U166" s="376">
        <f>_xll.qlInterpolationInterpolate(B6Minterpolation,R166,TRUE)</f>
        <v>-5.4504848510613241E-3</v>
      </c>
      <c r="V166" s="346">
        <f>_xll.qlYieldTSDiscount(Discounting,R166,,AllTriggers)</f>
        <v>1.0033778276577006</v>
      </c>
      <c r="W166" s="346">
        <f>_xll.qlYieldTSDiscount(Discounting,S166,,AllTriggers)</f>
        <v>1.0060549521179563</v>
      </c>
      <c r="X166" s="376">
        <f t="shared" si="8"/>
        <v>-5.2347780177980641E-3</v>
      </c>
      <c r="Y166" s="376">
        <f t="shared" si="9"/>
        <v>-2.7819215302178446E-3</v>
      </c>
    </row>
    <row r="167" spans="18:25" x14ac:dyDescent="0.2">
      <c r="R167" s="386">
        <f>_xll.qlCalendarAdvance(Calendar,R166,"1D","Following")</f>
        <v>42369</v>
      </c>
      <c r="S167" s="386">
        <f>_xll.qlCalendarAdvance(Calendar,R167,IborTenor6M,"Modified Following",,Trigger)</f>
        <v>42551</v>
      </c>
      <c r="T167" s="353">
        <f>_xll.qlDayCounterYearFraction(DayCounter,R167,S167,,,Trigger)</f>
        <v>0.50555555555555554</v>
      </c>
      <c r="U167" s="376">
        <f>_xll.qlInterpolationInterpolate(B6Minterpolation,R167,TRUE)</f>
        <v>-5.4460613326327281E-3</v>
      </c>
      <c r="V167" s="346">
        <f>_xll.qlYieldTSDiscount(Discounting,R167,,AllTriggers)</f>
        <v>1.0033922180270194</v>
      </c>
      <c r="W167" s="346">
        <f>_xll.qlYieldTSDiscount(Discounting,S167,,AllTriggers)</f>
        <v>1.0060549521179563</v>
      </c>
      <c r="X167" s="376">
        <f t="shared" si="8"/>
        <v>-5.235247381282288E-3</v>
      </c>
      <c r="Y167" s="376">
        <f t="shared" si="9"/>
        <v>-2.7644105116605665E-3</v>
      </c>
    </row>
    <row r="168" spans="18:25" x14ac:dyDescent="0.2">
      <c r="R168" s="386">
        <f>_xll.qlCalendarAdvance(Calendar,R167,"1D","Following")</f>
        <v>42373</v>
      </c>
      <c r="S168" s="386">
        <f>_xll.qlCalendarAdvance(Calendar,R168,IborTenor6M,"Modified Following",,Trigger)</f>
        <v>42555</v>
      </c>
      <c r="T168" s="353">
        <f>_xll.qlDayCounterYearFraction(DayCounter,R168,S168,,,Trigger)</f>
        <v>0.50555555555555554</v>
      </c>
      <c r="U168" s="376">
        <f>_xll.qlInterpolationInterpolate(B6Minterpolation,R168,TRUE)</f>
        <v>-5.4282641687549114E-3</v>
      </c>
      <c r="V168" s="346">
        <f>_xll.qlYieldTSDiscount(Discounting,R168,,AllTriggers)</f>
        <v>1.003450219435442</v>
      </c>
      <c r="W168" s="346">
        <f>_xll.qlYieldTSDiscount(Discounting,S168,,AllTriggers)</f>
        <v>1.0061124323375266</v>
      </c>
      <c r="X168" s="376">
        <f t="shared" si="8"/>
        <v>-5.2339236264703675E-3</v>
      </c>
      <c r="Y168" s="376">
        <f t="shared" si="9"/>
        <v>-2.7553623960862332E-3</v>
      </c>
    </row>
    <row r="169" spans="18:25" x14ac:dyDescent="0.2">
      <c r="R169" s="386">
        <f>_xll.qlCalendarAdvance(Calendar,R168,"1D","Following")</f>
        <v>42374</v>
      </c>
      <c r="S169" s="386">
        <f>_xll.qlCalendarAdvance(Calendar,R169,IborTenor6M,"Modified Following",,Trigger)</f>
        <v>42556</v>
      </c>
      <c r="T169" s="353">
        <f>_xll.qlDayCounterYearFraction(DayCounter,R169,S169,,,Trigger)</f>
        <v>0.50555555555555554</v>
      </c>
      <c r="U169" s="376">
        <f>_xll.qlInterpolationInterpolate(B6Minterpolation,R169,TRUE)</f>
        <v>-5.4237856597460134E-3</v>
      </c>
      <c r="V169" s="346">
        <f>_xll.qlYieldTSDiscount(Discounting,R169,,AllTriggers)</f>
        <v>1.0034648596514493</v>
      </c>
      <c r="W169" s="346">
        <f>_xll.qlYieldTSDiscount(Discounting,S169,,AllTriggers)</f>
        <v>1.0061268248044746</v>
      </c>
      <c r="X169" s="376">
        <f t="shared" si="8"/>
        <v>-5.2333616872165568E-3</v>
      </c>
      <c r="Y169" s="376">
        <f t="shared" si="9"/>
        <v>-2.7530852077095741E-3</v>
      </c>
    </row>
    <row r="170" spans="18:25" x14ac:dyDescent="0.2">
      <c r="R170" s="386">
        <f>_xll.qlCalendarAdvance(Calendar,R169,"1D","Following")</f>
        <v>42375</v>
      </c>
      <c r="S170" s="386">
        <f>_xll.qlCalendarAdvance(Calendar,R170,IborTenor6M,"Modified Following",,Trigger)</f>
        <v>42557</v>
      </c>
      <c r="T170" s="353">
        <f>_xll.qlDayCounterYearFraction(DayCounter,R170,S170,,,Trigger)</f>
        <v>0.50555555555555554</v>
      </c>
      <c r="U170" s="376">
        <f>_xll.qlInterpolationInterpolate(B6Minterpolation,R170,TRUE)</f>
        <v>-5.4192940853219022E-3</v>
      </c>
      <c r="V170" s="346">
        <f>_xll.qlYieldTSDiscount(Discounting,R170,,AllTriggers)</f>
        <v>1.0034795677667074</v>
      </c>
      <c r="W170" s="346">
        <f>_xll.qlYieldTSDiscount(Discounting,S170,,AllTriggers)</f>
        <v>1.006141224366488</v>
      </c>
      <c r="X170" s="376">
        <f t="shared" si="8"/>
        <v>-5.2326801892330172E-3</v>
      </c>
      <c r="Y170" s="376">
        <f t="shared" si="9"/>
        <v>-2.750801217820272E-3</v>
      </c>
    </row>
    <row r="171" spans="18:25" x14ac:dyDescent="0.2">
      <c r="R171" s="386">
        <f>_xll.qlCalendarAdvance(Calendar,R170,"1D","Following")</f>
        <v>42376</v>
      </c>
      <c r="S171" s="386">
        <f>_xll.qlCalendarAdvance(Calendar,R171,IborTenor6M,"Modified Following",,Trigger)</f>
        <v>42558</v>
      </c>
      <c r="T171" s="353">
        <f>_xll.qlDayCounterYearFraction(DayCounter,R171,S171,,,Trigger)</f>
        <v>0.50555555555555554</v>
      </c>
      <c r="U171" s="376">
        <f>_xll.qlInterpolationInterpolate(B6Minterpolation,R171,TRUE)</f>
        <v>-5.414788756382862E-3</v>
      </c>
      <c r="V171" s="346">
        <f>_xll.qlYieldTSDiscount(Discounting,R171,,AllTriggers)</f>
        <v>1.0034943497586932</v>
      </c>
      <c r="W171" s="346">
        <f>_xll.qlYieldTSDiscount(Discounting,S171,,AllTriggers)</f>
        <v>1.0061556300885957</v>
      </c>
      <c r="X171" s="376">
        <f t="shared" si="8"/>
        <v>-5.2318655532058098E-3</v>
      </c>
      <c r="Y171" s="376">
        <f t="shared" si="9"/>
        <v>-2.7485100576785755E-3</v>
      </c>
    </row>
    <row r="172" spans="18:25" x14ac:dyDescent="0.2">
      <c r="R172" s="386">
        <f>_xll.qlCalendarAdvance(Calendar,R171,"1D","Following")</f>
        <v>42377</v>
      </c>
      <c r="S172" s="386">
        <f>_xll.qlCalendarAdvance(Calendar,R172,IborTenor6M,"Modified Following",,Trigger)</f>
        <v>42559</v>
      </c>
      <c r="T172" s="353">
        <f>_xll.qlDayCounterYearFraction(DayCounter,R172,S172,,,Trigger)</f>
        <v>0.50555555555555554</v>
      </c>
      <c r="U172" s="376">
        <f>_xll.qlInterpolationInterpolate(B6Minterpolation,R172,TRUE)</f>
        <v>-5.4102689838291746E-3</v>
      </c>
      <c r="V172" s="346">
        <f>_xll.qlYieldTSDiscount(Discounting,R172,,AllTriggers)</f>
        <v>1.0035092116052506</v>
      </c>
      <c r="W172" s="346">
        <f>_xll.qlYieldTSDiscount(Discounting,S172,,AllTriggers)</f>
        <v>1.0061700410357721</v>
      </c>
      <c r="X172" s="376">
        <f t="shared" si="8"/>
        <v>-5.2309041997724666E-3</v>
      </c>
      <c r="Y172" s="376">
        <f t="shared" si="9"/>
        <v>-2.746211358615283E-3</v>
      </c>
    </row>
    <row r="173" spans="18:25" x14ac:dyDescent="0.2">
      <c r="R173" s="386">
        <f>_xll.qlCalendarAdvance(Calendar,R172,"1D","Following")</f>
        <v>42380</v>
      </c>
      <c r="S173" s="386">
        <f>_xll.qlCalendarAdvance(Calendar,R173,IborTenor6M,"Modified Following",,Trigger)</f>
        <v>42562</v>
      </c>
      <c r="T173" s="353">
        <f>_xll.qlDayCounterYearFraction(DayCounter,R173,S173,,,Trigger)</f>
        <v>0.50555555555555554</v>
      </c>
      <c r="U173" s="376">
        <f>_xll.qlInterpolationInterpolate(B6Minterpolation,R173,TRUE)</f>
        <v>-5.3966161134830588E-3</v>
      </c>
      <c r="V173" s="346">
        <f>_xll.qlYieldTSDiscount(Discounting,R173,,AllTriggers)</f>
        <v>1.0035543360564083</v>
      </c>
      <c r="W173" s="346">
        <f>_xll.qlYieldTSDiscount(Discounting,S173,,AllTriggers)</f>
        <v>1.0062132958766621</v>
      </c>
      <c r="X173" s="376">
        <f t="shared" si="8"/>
        <v>-5.2270040404872658E-3</v>
      </c>
      <c r="Y173" s="376">
        <f t="shared" si="9"/>
        <v>-2.7392663422658118E-3</v>
      </c>
    </row>
    <row r="174" spans="18:25" x14ac:dyDescent="0.2">
      <c r="R174" s="386">
        <f>_xll.qlCalendarAdvance(Calendar,R173,"1D","Following")</f>
        <v>42381</v>
      </c>
      <c r="S174" s="386">
        <f>_xll.qlCalendarAdvance(Calendar,R174,IborTenor6M,"Modified Following",,Trigger)</f>
        <v>42563</v>
      </c>
      <c r="T174" s="353">
        <f>_xll.qlDayCounterYearFraction(DayCounter,R174,S174,,,Trigger)</f>
        <v>0.50555555555555554</v>
      </c>
      <c r="U174" s="376">
        <f>_xll.qlInterpolationInterpolate(B6Minterpolation,R174,TRUE)</f>
        <v>-5.3920316754736113E-3</v>
      </c>
      <c r="V174" s="346">
        <f>_xll.qlYieldTSDiscount(Discounting,R174,,AllTriggers)</f>
        <v>1.003569577107214</v>
      </c>
      <c r="W174" s="346">
        <f>_xll.qlYieldTSDiscount(Discounting,S174,,AllTriggers)</f>
        <v>1.0062277183727937</v>
      </c>
      <c r="X174" s="376">
        <f t="shared" si="8"/>
        <v>-5.2253200224960574E-3</v>
      </c>
      <c r="Y174" s="376">
        <f t="shared" si="9"/>
        <v>-2.7369338022475943E-3</v>
      </c>
    </row>
    <row r="175" spans="18:25" x14ac:dyDescent="0.2">
      <c r="R175" s="386">
        <f>_xll.qlCalendarAdvance(Calendar,R174,"1D","Following")</f>
        <v>42382</v>
      </c>
      <c r="S175" s="386">
        <f>_xll.qlCalendarAdvance(Calendar,R175,IborTenor6M,"Modified Following",,Trigger)</f>
        <v>42564</v>
      </c>
      <c r="T175" s="353">
        <f>_xll.qlDayCounterYearFraction(DayCounter,R175,S175,,,Trigger)</f>
        <v>0.50555555555555554</v>
      </c>
      <c r="U175" s="376">
        <f>_xll.qlInterpolationInterpolate(B6Minterpolation,R175,TRUE)</f>
        <v>-5.3874293483509306E-3</v>
      </c>
      <c r="V175" s="346">
        <f>_xll.qlYieldTSDiscount(Discounting,R175,,AllTriggers)</f>
        <v>1.003584925667403</v>
      </c>
      <c r="W175" s="346">
        <f>_xll.qlYieldTSDiscount(Discounting,S175,,AllTriggers)</f>
        <v>1.006242141418066</v>
      </c>
      <c r="X175" s="376">
        <f t="shared" si="8"/>
        <v>-5.223425792672951E-3</v>
      </c>
      <c r="Y175" s="376">
        <f t="shared" si="9"/>
        <v>-2.734591887150248E-3</v>
      </c>
    </row>
    <row r="176" spans="18:25" x14ac:dyDescent="0.2">
      <c r="R176" s="386">
        <f>_xll.qlCalendarAdvance(Calendar,R175,"1D","Following")</f>
        <v>42383</v>
      </c>
      <c r="S176" s="386">
        <f>_xll.qlCalendarAdvance(Calendar,R176,IborTenor6M,"Modified Following",,Trigger)</f>
        <v>42565</v>
      </c>
      <c r="T176" s="353">
        <f>_xll.qlDayCounterYearFraction(DayCounter,R176,S176,,,Trigger)</f>
        <v>0.50555555555555554</v>
      </c>
      <c r="U176" s="376">
        <f>_xll.qlInterpolationInterpolate(B6Minterpolation,R176,TRUE)</f>
        <v>-5.3828084430152991E-3</v>
      </c>
      <c r="V176" s="346">
        <f>_xll.qlYieldTSDiscount(Discounting,R176,,AllTriggers)</f>
        <v>1.0036003765163817</v>
      </c>
      <c r="W176" s="346">
        <f>_xll.qlYieldTSDiscount(Discounting,S176,,AllTriggers)</f>
        <v>1.0062565640771324</v>
      </c>
      <c r="X176" s="376">
        <f t="shared" si="8"/>
        <v>-5.2213297885238064E-3</v>
      </c>
      <c r="Y176" s="376">
        <f t="shared" si="9"/>
        <v>-2.7322402592609221E-3</v>
      </c>
    </row>
    <row r="177" spans="18:25" x14ac:dyDescent="0.2">
      <c r="R177" s="386">
        <f>_xll.qlCalendarAdvance(Calendar,R176,"1D","Following")</f>
        <v>42384</v>
      </c>
      <c r="S177" s="386">
        <f>_xll.qlCalendarAdvance(Calendar,R177,IborTenor6M,"Modified Following",,Trigger)</f>
        <v>42566</v>
      </c>
      <c r="T177" s="353">
        <f>_xll.qlDayCounterYearFraction(DayCounter,R177,S177,,,Trigger)</f>
        <v>0.50555555555555554</v>
      </c>
      <c r="U177" s="376">
        <f>_xll.qlInterpolationInterpolate(B6Minterpolation,R177,TRUE)</f>
        <v>-5.3781682703670005E-3</v>
      </c>
      <c r="V177" s="346">
        <f>_xll.qlYieldTSDiscount(Discounting,R177,,AllTriggers)</f>
        <v>1.0036159221931023</v>
      </c>
      <c r="W177" s="346">
        <f>_xll.qlYieldTSDiscount(Discounting,S177,,AllTriggers)</f>
        <v>1.0062709854145928</v>
      </c>
      <c r="X177" s="376">
        <f t="shared" si="8"/>
        <v>-5.2190448510074693E-3</v>
      </c>
      <c r="Y177" s="376">
        <f t="shared" si="9"/>
        <v>-2.7298785869392553E-3</v>
      </c>
    </row>
    <row r="178" spans="18:25" x14ac:dyDescent="0.2">
      <c r="R178" s="386">
        <f>_xll.qlCalendarAdvance(Calendar,R177,"1D","Following")</f>
        <v>42387</v>
      </c>
      <c r="S178" s="386">
        <f>_xll.qlCalendarAdvance(Calendar,R178,IborTenor6M,"Modified Following",,Trigger)</f>
        <v>42569</v>
      </c>
      <c r="T178" s="353">
        <f>_xll.qlDayCounterYearFraction(DayCounter,R178,S178,,,Trigger)</f>
        <v>0.50555555555555554</v>
      </c>
      <c r="U178" s="376">
        <f>_xll.qlInterpolationInterpolate(B6Minterpolation,R178,TRUE)</f>
        <v>-5.3641252575489223E-3</v>
      </c>
      <c r="V178" s="346">
        <f>_xll.qlYieldTSDiscount(Discounting,R178,,AllTriggers)</f>
        <v>1.0036630535726878</v>
      </c>
      <c r="W178" s="346">
        <f>_xll.qlYieldTSDiscount(Discounting,S178,,AllTriggers)</f>
        <v>1.006314232142534</v>
      </c>
      <c r="X178" s="376">
        <f t="shared" si="8"/>
        <v>-5.2111848479491655E-3</v>
      </c>
      <c r="Y178" s="376">
        <f t="shared" si="9"/>
        <v>-2.7227299862114546E-3</v>
      </c>
    </row>
    <row r="179" spans="18:25" x14ac:dyDescent="0.2">
      <c r="R179" s="386">
        <f>_xll.qlCalendarAdvance(Calendar,R178,"1D","Following")</f>
        <v>42388</v>
      </c>
      <c r="S179" s="386">
        <f>_xll.qlCalendarAdvance(Calendar,R179,IborTenor6M,"Modified Following",,Trigger)</f>
        <v>42570</v>
      </c>
      <c r="T179" s="353">
        <f>_xll.qlDayCounterYearFraction(DayCounter,R179,S179,,,Trigger)</f>
        <v>0.50555555555555554</v>
      </c>
      <c r="U179" s="376">
        <f>_xll.qlInterpolationInterpolate(B6Minterpolation,R179,TRUE)</f>
        <v>-5.3594011246527792E-3</v>
      </c>
      <c r="V179" s="346">
        <f>_xll.qlYieldTSDiscount(Discounting,R179,,AllTriggers)</f>
        <v>1.0036789039411187</v>
      </c>
      <c r="W179" s="346">
        <f>_xll.qlYieldTSDiscount(Discounting,S179,,AllTriggers)</f>
        <v>1.006328638838498</v>
      </c>
      <c r="X179" s="376">
        <f t="shared" si="8"/>
        <v>-5.208272586773875E-3</v>
      </c>
      <c r="Y179" s="376">
        <f t="shared" si="9"/>
        <v>-2.7203248187357169E-3</v>
      </c>
    </row>
    <row r="180" spans="18:25" x14ac:dyDescent="0.2">
      <c r="R180" s="386">
        <f>_xll.qlCalendarAdvance(Calendar,R179,"1D","Following")</f>
        <v>42389</v>
      </c>
      <c r="S180" s="386">
        <f>_xll.qlCalendarAdvance(Calendar,R180,IborTenor6M,"Modified Following",,Trigger)</f>
        <v>42571</v>
      </c>
      <c r="T180" s="353">
        <f>_xll.qlDayCounterYearFraction(DayCounter,R180,S180,,,Trigger)</f>
        <v>0.50555555555555554</v>
      </c>
      <c r="U180" s="376">
        <f>_xll.qlInterpolationInterpolate(B6Minterpolation,R180,TRUE)</f>
        <v>-5.354654278945381E-3</v>
      </c>
      <c r="V180" s="346">
        <f>_xll.qlYieldTSDiscount(Discounting,R180,,AllTriggers)</f>
        <v>1.0036948118254132</v>
      </c>
      <c r="W180" s="346">
        <f>_xll.qlYieldTSDiscount(Discounting,S180,,AllTriggers)</f>
        <v>1.0063430395350519</v>
      </c>
      <c r="X180" s="376">
        <f t="shared" si="8"/>
        <v>-5.2052355972893646E-3</v>
      </c>
      <c r="Y180" s="376">
        <f t="shared" si="9"/>
        <v>-2.7179079478577349E-3</v>
      </c>
    </row>
    <row r="181" spans="18:25" x14ac:dyDescent="0.2">
      <c r="R181" s="386">
        <f>_xll.qlCalendarAdvance(Calendar,R180,"1D","Following")</f>
        <v>42390</v>
      </c>
      <c r="S181" s="386">
        <f>_xll.qlCalendarAdvance(Calendar,R181,IborTenor6M,"Modified Following",,Trigger)</f>
        <v>42572</v>
      </c>
      <c r="T181" s="353">
        <f>_xll.qlDayCounterYearFraction(DayCounter,R181,S181,,,Trigger)</f>
        <v>0.50555555555555554</v>
      </c>
      <c r="U181" s="376">
        <f>_xll.qlInterpolationInterpolate(B6Minterpolation,R181,TRUE)</f>
        <v>-5.3498840313270122E-3</v>
      </c>
      <c r="V181" s="346">
        <f>_xll.qlYieldTSDiscount(Discounting,R181,,AllTriggers)</f>
        <v>1.0037107697618279</v>
      </c>
      <c r="W181" s="346">
        <f>_xll.qlYieldTSDiscount(Discounting,S181,,AllTriggers)</f>
        <v>1.0063574332964742</v>
      </c>
      <c r="X181" s="376">
        <f t="shared" si="8"/>
        <v>-5.2020867206308231E-3</v>
      </c>
      <c r="Y181" s="376">
        <f t="shared" si="9"/>
        <v>-2.7154790416271807E-3</v>
      </c>
    </row>
    <row r="182" spans="18:25" x14ac:dyDescent="0.2">
      <c r="R182" s="386">
        <f>_xll.qlCalendarAdvance(Calendar,R181,"1D","Following")</f>
        <v>42391</v>
      </c>
      <c r="S182" s="386">
        <f>_xll.qlCalendarAdvance(Calendar,R182,IborTenor6M,"Modified Following",,Trigger)</f>
        <v>42573</v>
      </c>
      <c r="T182" s="353">
        <f>_xll.qlDayCounterYearFraction(DayCounter,R182,S182,,,Trigger)</f>
        <v>0.50555555555555554</v>
      </c>
      <c r="U182" s="376">
        <f>_xll.qlInterpolationInterpolate(B6Minterpolation,R182,TRUE)</f>
        <v>-5.3450896926979536E-3</v>
      </c>
      <c r="V182" s="346">
        <f>_xll.qlYieldTSDiscount(Discounting,R182,,AllTriggers)</f>
        <v>1.0037267702861532</v>
      </c>
      <c r="W182" s="346">
        <f>_xll.qlYieldTSDiscount(Discounting,S182,,AllTriggers)</f>
        <v>1.0063718191869901</v>
      </c>
      <c r="X182" s="376">
        <f t="shared" si="8"/>
        <v>-5.1988387979951464E-3</v>
      </c>
      <c r="Y182" s="376">
        <f t="shared" si="9"/>
        <v>-2.7130377680410502E-3</v>
      </c>
    </row>
    <row r="183" spans="18:25" x14ac:dyDescent="0.2">
      <c r="R183" s="386">
        <f>_xll.qlCalendarAdvance(Calendar,R182,"1D","Following")</f>
        <v>42394</v>
      </c>
      <c r="S183" s="386">
        <f>_xll.qlCalendarAdvance(Calendar,R183,IborTenor6M,"Modified Following",,Trigger)</f>
        <v>42576</v>
      </c>
      <c r="T183" s="353">
        <f>_xll.qlDayCounterYearFraction(DayCounter,R183,S183,,,Trigger)</f>
        <v>0.50555555555555554</v>
      </c>
      <c r="U183" s="376">
        <f>_xll.qlInterpolationInterpolate(B6Minterpolation,R183,TRUE)</f>
        <v>-5.3305552397494736E-3</v>
      </c>
      <c r="V183" s="346">
        <f>_xll.qlYieldTSDiscount(Discounting,R183,,AllTriggers)</f>
        <v>1.0037749527374253</v>
      </c>
      <c r="W183" s="346">
        <f>_xll.qlYieldTSDiscount(Discounting,S183,,AllTriggers)</f>
        <v>1.0064149202745534</v>
      </c>
      <c r="X183" s="376">
        <f t="shared" si="8"/>
        <v>-5.1886291672615624E-3</v>
      </c>
      <c r="Y183" s="376">
        <f t="shared" si="9"/>
        <v>-2.7056364223052537E-3</v>
      </c>
    </row>
    <row r="184" spans="18:25" x14ac:dyDescent="0.2">
      <c r="R184" s="386">
        <f>_xll.qlCalendarAdvance(Calendar,R183,"1D","Following")</f>
        <v>42395</v>
      </c>
      <c r="S184" s="386">
        <f>_xll.qlCalendarAdvance(Calendar,R184,IborTenor6M,"Modified Following",,Trigger)</f>
        <v>42577</v>
      </c>
      <c r="T184" s="353">
        <f>_xll.qlDayCounterYearFraction(DayCounter,R184,S184,,,Trigger)</f>
        <v>0.50555555555555554</v>
      </c>
      <c r="U184" s="376">
        <f>_xll.qlInterpolationInterpolate(B6Minterpolation,R184,TRUE)</f>
        <v>-5.325657646080487E-3</v>
      </c>
      <c r="V184" s="346">
        <f>_xll.qlYieldTSDiscount(Discounting,R184,,AllTriggers)</f>
        <v>1.0037910489618527</v>
      </c>
      <c r="W184" s="346">
        <f>_xll.qlYieldTSDiscount(Discounting,S184,,AllTriggers)</f>
        <v>1.0064292653226314</v>
      </c>
      <c r="X184" s="376">
        <f t="shared" si="8"/>
        <v>-5.1851134741442741E-3</v>
      </c>
      <c r="Y184" s="376">
        <f t="shared" si="9"/>
        <v>-2.7031423581790545E-3</v>
      </c>
    </row>
    <row r="185" spans="18:25" x14ac:dyDescent="0.2">
      <c r="R185" s="386">
        <f>_xll.qlCalendarAdvance(Calendar,R184,"1D","Following")</f>
        <v>42396</v>
      </c>
      <c r="S185" s="386">
        <f>_xll.qlCalendarAdvance(Calendar,R185,IborTenor6M,"Modified Following",,Trigger)</f>
        <v>42578</v>
      </c>
      <c r="T185" s="353">
        <f>_xll.qlDayCounterYearFraction(DayCounter,R185,S185,,,Trigger)</f>
        <v>0.50555555555555554</v>
      </c>
      <c r="U185" s="376">
        <f>_xll.qlInterpolationInterpolate(B6Minterpolation,R185,TRUE)</f>
        <v>-5.3207325159022253E-3</v>
      </c>
      <c r="V185" s="346">
        <f>_xll.qlYieldTSDiscount(Discounting,R185,,AllTriggers)</f>
        <v>1.0038071504460413</v>
      </c>
      <c r="W185" s="346">
        <f>_xll.qlYieldTSDiscount(Discounting,S185,,AllTriggers)</f>
        <v>1.0064435978201312</v>
      </c>
      <c r="X185" s="376">
        <f t="shared" si="8"/>
        <v>-5.1815629421690336E-3</v>
      </c>
      <c r="Y185" s="376">
        <f t="shared" si="9"/>
        <v>-2.7006342658618407E-3</v>
      </c>
    </row>
    <row r="186" spans="18:25" x14ac:dyDescent="0.2">
      <c r="R186" s="386">
        <f>_xll.qlCalendarAdvance(Calendar,R185,"1D","Following")</f>
        <v>42397</v>
      </c>
      <c r="S186" s="386">
        <f>_xll.qlCalendarAdvance(Calendar,R186,IborTenor6M,"Modified Following",,Trigger)</f>
        <v>42579</v>
      </c>
      <c r="T186" s="353">
        <f>_xll.qlDayCounterYearFraction(DayCounter,R186,S186,,,Trigger)</f>
        <v>0.50555555555555554</v>
      </c>
      <c r="U186" s="376">
        <f>_xll.qlInterpolationInterpolate(B6Minterpolation,R186,TRUE)</f>
        <v>-5.3157791601149713E-3</v>
      </c>
      <c r="V186" s="346">
        <f>_xll.qlYieldTSDiscount(Discounting,R186,,AllTriggers)</f>
        <v>1.0038232497229291</v>
      </c>
      <c r="W186" s="346">
        <f>_xll.qlYieldTSDiscount(Discounting,S186,,AllTriggers)</f>
        <v>1.0064579168309593</v>
      </c>
      <c r="X186" s="376">
        <f t="shared" si="8"/>
        <v>-5.1779904130165267E-3</v>
      </c>
      <c r="Y186" s="376">
        <f t="shared" si="9"/>
        <v>-2.698111813017857E-3</v>
      </c>
    </row>
    <row r="187" spans="18:25" x14ac:dyDescent="0.2">
      <c r="R187" s="386">
        <f>_xll.qlCalendarAdvance(Calendar,R186,"1D","Following")</f>
        <v>42398</v>
      </c>
      <c r="S187" s="386">
        <f>_xll.qlCalendarAdvance(Calendar,R187,IborTenor6M,"Modified Following",,Trigger)</f>
        <v>42580</v>
      </c>
      <c r="T187" s="353">
        <f>_xll.qlDayCounterYearFraction(DayCounter,R187,S187,,,Trigger)</f>
        <v>0.50555555555555554</v>
      </c>
      <c r="U187" s="376">
        <f>_xll.qlInterpolationInterpolate(B6Minterpolation,R187,TRUE)</f>
        <v>-5.3107968896190074E-3</v>
      </c>
      <c r="V187" s="346">
        <f>_xll.qlYieldTSDiscount(Discounting,R187,,AllTriggers)</f>
        <v>1.0038393393249749</v>
      </c>
      <c r="W187" s="346">
        <f>_xll.qlYieldTSDiscount(Discounting,S187,,AllTriggers)</f>
        <v>1.0064722214189701</v>
      </c>
      <c r="X187" s="376">
        <f t="shared" si="8"/>
        <v>-5.1744087284601127E-3</v>
      </c>
      <c r="Y187" s="376">
        <f t="shared" si="9"/>
        <v>-2.6955746672533035E-3</v>
      </c>
    </row>
    <row r="188" spans="18:25" x14ac:dyDescent="0.2">
      <c r="R188" s="386">
        <f>_xll.qlCalendarAdvance(Calendar,R187,"1D","Following")</f>
        <v>42401</v>
      </c>
      <c r="S188" s="386">
        <f>_xll.qlCalendarAdvance(Calendar,R188,IborTenor6M,"Modified Following",,Trigger)</f>
        <v>42584</v>
      </c>
      <c r="T188" s="353">
        <f>_xll.qlDayCounterYearFraction(DayCounter,R188,S188,,,Trigger)</f>
        <v>0.5083333333333333</v>
      </c>
      <c r="U188" s="376">
        <f>_xll.qlInterpolationInterpolate(B6Minterpolation,R188,TRUE)</f>
        <v>-5.2956696988816837E-3</v>
      </c>
      <c r="V188" s="346">
        <f>_xll.qlYieldTSDiscount(Discounting,R188,,AllTriggers)</f>
        <v>1.0038874753994758</v>
      </c>
      <c r="W188" s="346">
        <f>_xll.qlYieldTSDiscount(Discounting,S188,,AllTriggers)</f>
        <v>1.0065292768180771</v>
      </c>
      <c r="X188" s="376">
        <f t="shared" si="8"/>
        <v>-5.1632739523263761E-3</v>
      </c>
      <c r="Y188" s="376">
        <f t="shared" si="9"/>
        <v>-2.702698530647191E-3</v>
      </c>
    </row>
    <row r="189" spans="18:25" x14ac:dyDescent="0.2">
      <c r="R189" s="386">
        <f>_xll.qlCalendarAdvance(Calendar,R188,"1D","Following")</f>
        <v>42402</v>
      </c>
      <c r="S189" s="386">
        <f>_xll.qlCalendarAdvance(Calendar,R189,IborTenor6M,"Modified Following",,Trigger)</f>
        <v>42584</v>
      </c>
      <c r="T189" s="353">
        <f>_xll.qlDayCounterYearFraction(DayCounter,R189,S189,,,Trigger)</f>
        <v>0.50555555555555554</v>
      </c>
      <c r="U189" s="376">
        <f>_xll.qlInterpolationInterpolate(B6Minterpolation,R189,TRUE)</f>
        <v>-5.2905648785537083E-3</v>
      </c>
      <c r="V189" s="346">
        <f>_xll.qlYieldTSDiscount(Discounting,R189,,AllTriggers)</f>
        <v>1.0039034516171883</v>
      </c>
      <c r="W189" s="346">
        <f>_xll.qlYieldTSDiscount(Discounting,S189,,AllTriggers)</f>
        <v>1.0065292768180771</v>
      </c>
      <c r="X189" s="376">
        <f t="shared" si="8"/>
        <v>-5.1602472748944802E-3</v>
      </c>
      <c r="Y189" s="376">
        <f t="shared" si="9"/>
        <v>-2.6852725050328912E-3</v>
      </c>
    </row>
    <row r="190" spans="18:25" x14ac:dyDescent="0.2">
      <c r="R190" s="386">
        <f>_xll.qlCalendarAdvance(Calendar,R189,"1D","Following")</f>
        <v>42403</v>
      </c>
      <c r="S190" s="386">
        <f>_xll.qlCalendarAdvance(Calendar,R190,IborTenor6M,"Modified Following",,Trigger)</f>
        <v>42585</v>
      </c>
      <c r="T190" s="353">
        <f>_xll.qlDayCounterYearFraction(DayCounter,R190,S190,,,Trigger)</f>
        <v>0.50555555555555554</v>
      </c>
      <c r="U190" s="376">
        <f>_xll.qlInterpolationInterpolate(B6Minterpolation,R190,TRUE)</f>
        <v>-5.2854276980184361E-3</v>
      </c>
      <c r="V190" s="346">
        <f>_xll.qlYieldTSDiscount(Discounting,R190,,AllTriggers)</f>
        <v>1.0039193808152029</v>
      </c>
      <c r="W190" s="346">
        <f>_xll.qlYieldTSDiscount(Discounting,S190,,AllTriggers)</f>
        <v>1.006543495247973</v>
      </c>
      <c r="X190" s="376">
        <f t="shared" si="8"/>
        <v>-5.1568124431475388E-3</v>
      </c>
      <c r="Y190" s="376">
        <f t="shared" si="9"/>
        <v>-2.6826569066644573E-3</v>
      </c>
    </row>
    <row r="191" spans="18:25" x14ac:dyDescent="0.2">
      <c r="R191" s="386">
        <f>_xll.qlCalendarAdvance(Calendar,R190,"1D","Following")</f>
        <v>42404</v>
      </c>
      <c r="S191" s="386">
        <f>_xll.qlCalendarAdvance(Calendar,R191,IborTenor6M,"Modified Following",,Trigger)</f>
        <v>42586</v>
      </c>
      <c r="T191" s="353">
        <f>_xll.qlDayCounterYearFraction(DayCounter,R191,S191,,,Trigger)</f>
        <v>0.50555555555555554</v>
      </c>
      <c r="U191" s="376">
        <f>_xll.qlInterpolationInterpolate(B6Minterpolation,R191,TRUE)</f>
        <v>-5.2802574681761498E-3</v>
      </c>
      <c r="V191" s="346">
        <f>_xll.qlYieldTSDiscount(Discounting,R191,,AllTriggers)</f>
        <v>1.0039352555231329</v>
      </c>
      <c r="W191" s="346">
        <f>_xll.qlYieldTSDiscount(Discounting,S191,,AllTriggers)</f>
        <v>1.0065576936370757</v>
      </c>
      <c r="X191" s="376">
        <f t="shared" si="8"/>
        <v>-5.1534455085607998E-3</v>
      </c>
      <c r="Y191" s="376">
        <f t="shared" si="9"/>
        <v>-2.680024619742245E-3</v>
      </c>
    </row>
    <row r="192" spans="18:25" x14ac:dyDescent="0.2">
      <c r="R192" s="386">
        <f>_xll.qlCalendarAdvance(Calendar,R191,"1D","Following")</f>
        <v>42405</v>
      </c>
      <c r="S192" s="386">
        <f>_xll.qlCalendarAdvance(Calendar,R192,IborTenor6M,"Modified Following",,Trigger)</f>
        <v>42587</v>
      </c>
      <c r="T192" s="353">
        <f>_xll.qlDayCounterYearFraction(DayCounter,R192,S192,,,Trigger)</f>
        <v>0.50555555555555554</v>
      </c>
      <c r="U192" s="376">
        <f>_xll.qlInterpolationInterpolate(B6Minterpolation,R192,TRUE)</f>
        <v>-5.2750534999271336E-3</v>
      </c>
      <c r="V192" s="346">
        <f>_xll.qlYieldTSDiscount(Discounting,R192,,AllTriggers)</f>
        <v>1.0039510682701276</v>
      </c>
      <c r="W192" s="346">
        <f>_xll.qlYieldTSDiscount(Discounting,S192,,AllTriggers)</f>
        <v>1.0065718710488738</v>
      </c>
      <c r="X192" s="376">
        <f t="shared" si="8"/>
        <v>-5.1501593135312978E-3</v>
      </c>
      <c r="Y192" s="376">
        <f t="shared" si="9"/>
        <v>-2.6773753114393128E-3</v>
      </c>
    </row>
    <row r="193" spans="18:25" x14ac:dyDescent="0.2">
      <c r="R193" s="386">
        <f>_xll.qlCalendarAdvance(Calendar,R192,"1D","Following")</f>
        <v>42408</v>
      </c>
      <c r="S193" s="386">
        <f>_xll.qlCalendarAdvance(Calendar,R193,IborTenor6M,"Modified Following",,Trigger)</f>
        <v>42590</v>
      </c>
      <c r="T193" s="353">
        <f>_xll.qlDayCounterYearFraction(DayCounter,R193,S193,,,Trigger)</f>
        <v>0.50555555555555554</v>
      </c>
      <c r="U193" s="376">
        <f>_xll.qlInterpolationInterpolate(B6Minterpolation,R193,TRUE)</f>
        <v>-5.259232273742526E-3</v>
      </c>
      <c r="V193" s="346">
        <f>_xll.qlYieldTSDiscount(Discounting,R193,,AllTriggers)</f>
        <v>1.0039980600301244</v>
      </c>
      <c r="W193" s="346">
        <f>_xll.qlYieldTSDiscount(Discounting,S193,,AllTriggers)</f>
        <v>1.0066142680545624</v>
      </c>
      <c r="X193" s="376">
        <f t="shared" si="8"/>
        <v>-5.1409135908805151E-3</v>
      </c>
      <c r="Y193" s="376">
        <f t="shared" si="9"/>
        <v>-2.6693219289786914E-3</v>
      </c>
    </row>
    <row r="194" spans="18:25" x14ac:dyDescent="0.2">
      <c r="R194" s="386">
        <f>_xll.qlCalendarAdvance(Calendar,R193,"1D","Following")</f>
        <v>42409</v>
      </c>
      <c r="S194" s="386">
        <f>_xll.qlCalendarAdvance(Calendar,R194,IborTenor6M,"Modified Following",,Trigger)</f>
        <v>42591</v>
      </c>
      <c r="T194" s="353">
        <f>_xll.qlDayCounterYearFraction(DayCounter,R194,S194,,,Trigger)</f>
        <v>0.50555555555555554</v>
      </c>
      <c r="U194" s="376">
        <f>_xll.qlInterpolationInterpolate(B6Minterpolation,R194,TRUE)</f>
        <v>-5.2538864608694131E-3</v>
      </c>
      <c r="V194" s="346">
        <f>_xll.qlYieldTSDiscount(Discounting,R194,,AllTriggers)</f>
        <v>1.0040135502157495</v>
      </c>
      <c r="W194" s="346">
        <f>_xll.qlYieldTSDiscount(Discounting,S194,,AllTriggers)</f>
        <v>1.0066283521910075</v>
      </c>
      <c r="X194" s="376">
        <f t="shared" si="8"/>
        <v>-5.1380787795001536E-3</v>
      </c>
      <c r="Y194" s="376">
        <f t="shared" si="9"/>
        <v>-2.6666012055425931E-3</v>
      </c>
    </row>
    <row r="195" spans="18:25" x14ac:dyDescent="0.2">
      <c r="R195" s="386">
        <f>_xll.qlCalendarAdvance(Calendar,R194,"1D","Following")</f>
        <v>42410</v>
      </c>
      <c r="S195" s="386">
        <f>_xll.qlCalendarAdvance(Calendar,R195,IborTenor6M,"Modified Following",,Trigger)</f>
        <v>42592</v>
      </c>
      <c r="T195" s="353">
        <f>_xll.qlDayCounterYearFraction(DayCounter,R195,S195,,,Trigger)</f>
        <v>0.50555555555555554</v>
      </c>
      <c r="U195" s="376">
        <f>_xll.qlInterpolationInterpolate(B6Minterpolation,R195,TRUE)</f>
        <v>-5.2485034640909834E-3</v>
      </c>
      <c r="V195" s="346">
        <f>_xll.qlYieldTSDiscount(Discounting,R195,,AllTriggers)</f>
        <v>1.004028941079393</v>
      </c>
      <c r="W195" s="346">
        <f>_xll.qlYieldTSDiscount(Discounting,S195,,AllTriggers)</f>
        <v>1.0066424106668261</v>
      </c>
      <c r="X195" s="376">
        <f t="shared" si="8"/>
        <v>-5.1353889206897383E-3</v>
      </c>
      <c r="Y195" s="376">
        <f t="shared" si="9"/>
        <v>-2.6638617955735528E-3</v>
      </c>
    </row>
    <row r="196" spans="18:25" x14ac:dyDescent="0.2">
      <c r="R196" s="386">
        <f>_xll.qlCalendarAdvance(Calendar,R195,"1D","Following")</f>
        <v>42411</v>
      </c>
      <c r="S196" s="386">
        <f>_xll.qlCalendarAdvance(Calendar,R196,IborTenor6M,"Modified Following",,Trigger)</f>
        <v>42593</v>
      </c>
      <c r="T196" s="353">
        <f>_xll.qlDayCounterYearFraction(DayCounter,R196,S196,,,Trigger)</f>
        <v>0.50555555555555554</v>
      </c>
      <c r="U196" s="376">
        <f>_xll.qlInterpolationInterpolate(B6Minterpolation,R196,TRUE)</f>
        <v>-5.2430825943075195E-3</v>
      </c>
      <c r="V196" s="346">
        <f>_xll.qlYieldTSDiscount(Discounting,R196,,AllTriggers)</f>
        <v>1.0040442251475297</v>
      </c>
      <c r="W196" s="346">
        <f>_xll.qlYieldTSDiscount(Discounting,S196,,AllTriggers)</f>
        <v>1.0066564425452011</v>
      </c>
      <c r="X196" s="376">
        <f t="shared" ref="X196:X259" si="10">(V196/W196-1)/T196</f>
        <v>-5.1328568572029448E-3</v>
      </c>
      <c r="Y196" s="376">
        <f t="shared" ref="Y196:Y259" si="11">LN((1+(U196+X196)*T196)/(1+X196*T196))</f>
        <v>-2.6611033658285629E-3</v>
      </c>
    </row>
    <row r="197" spans="18:25" x14ac:dyDescent="0.2">
      <c r="R197" s="386">
        <f>_xll.qlCalendarAdvance(Calendar,R196,"1D","Following")</f>
        <v>42412</v>
      </c>
      <c r="S197" s="386">
        <f>_xll.qlCalendarAdvance(Calendar,R197,IborTenor6M,"Modified Following",,Trigger)</f>
        <v>42594</v>
      </c>
      <c r="T197" s="353">
        <f>_xll.qlDayCounterYearFraction(DayCounter,R197,S197,,,Trigger)</f>
        <v>0.50555555555555554</v>
      </c>
      <c r="U197" s="376">
        <f>_xll.qlInterpolationInterpolate(B6Minterpolation,R197,TRUE)</f>
        <v>-5.2376231624193031E-3</v>
      </c>
      <c r="V197" s="346">
        <f>_xll.qlYieldTSDiscount(Discounting,R197,,AllTriggers)</f>
        <v>1.0040593949462111</v>
      </c>
      <c r="W197" s="346">
        <f>_xll.qlYieldTSDiscount(Discounting,S197,,AllTriggers)</f>
        <v>1.0066704468892664</v>
      </c>
      <c r="X197" s="376">
        <f t="shared" si="10"/>
        <v>-5.1304954318268248E-3</v>
      </c>
      <c r="Y197" s="376">
        <f t="shared" si="11"/>
        <v>-2.6583255829901072E-3</v>
      </c>
    </row>
    <row r="198" spans="18:25" x14ac:dyDescent="0.2">
      <c r="R198" s="386">
        <f>_xll.qlCalendarAdvance(Calendar,R197,"1D","Following")</f>
        <v>42415</v>
      </c>
      <c r="S198" s="386">
        <f>_xll.qlCalendarAdvance(Calendar,R198,IborTenor6M,"Modified Following",,Trigger)</f>
        <v>42597</v>
      </c>
      <c r="T198" s="353">
        <f>_xll.qlDayCounterYearFraction(DayCounter,R198,S198,,,Trigger)</f>
        <v>0.50555555555555554</v>
      </c>
      <c r="U198" s="376">
        <f>_xll.qlInterpolationInterpolate(B6Minterpolation,R198,TRUE)</f>
        <v>-5.2210113549205689E-3</v>
      </c>
      <c r="V198" s="346">
        <f>_xll.qlYieldTSDiscount(Discounting,R198,,AllTriggers)</f>
        <v>1.0041042193281571</v>
      </c>
      <c r="W198" s="346">
        <f>_xll.qlYieldTSDiscount(Discounting,S198,,AllTriggers)</f>
        <v>1.006712290413694</v>
      </c>
      <c r="X198" s="376">
        <f t="shared" si="10"/>
        <v>-5.1244252966413367E-3</v>
      </c>
      <c r="Y198" s="376">
        <f t="shared" si="11"/>
        <v>-2.6498750107677095E-3</v>
      </c>
    </row>
    <row r="199" spans="18:25" x14ac:dyDescent="0.2">
      <c r="R199" s="386">
        <f>_xll.qlCalendarAdvance(Calendar,R198,"1D","Following")</f>
        <v>42416</v>
      </c>
      <c r="S199" s="386">
        <f>_xll.qlCalendarAdvance(Calendar,R199,IborTenor6M,"Modified Following",,Trigger)</f>
        <v>42598</v>
      </c>
      <c r="T199" s="353">
        <f>_xll.qlDayCounterYearFraction(DayCounter,R199,S199,,,Trigger)</f>
        <v>0.50555555555555554</v>
      </c>
      <c r="U199" s="376">
        <f>_xll.qlInterpolationInterpolate(B6Minterpolation,R199,TRUE)</f>
        <v>-5.2153972953305847E-3</v>
      </c>
      <c r="V199" s="346">
        <f>_xll.qlYieldTSDiscount(Discounting,R199,,AllTriggers)</f>
        <v>1.0041189605590406</v>
      </c>
      <c r="W199" s="346">
        <f>_xll.qlYieldTSDiscount(Discounting,S199,,AllTriggers)</f>
        <v>1.0067261821953828</v>
      </c>
      <c r="X199" s="376">
        <f t="shared" si="10"/>
        <v>-5.1226855817070273E-3</v>
      </c>
      <c r="Y199" s="376">
        <f t="shared" si="11"/>
        <v>-2.647019536089929E-3</v>
      </c>
    </row>
    <row r="200" spans="18:25" x14ac:dyDescent="0.2">
      <c r="R200" s="386">
        <f>_xll.qlCalendarAdvance(Calendar,R199,"1D","Following")</f>
        <v>42417</v>
      </c>
      <c r="S200" s="386">
        <f>_xll.qlCalendarAdvance(Calendar,R200,IborTenor6M,"Modified Following",,Trigger)</f>
        <v>42599</v>
      </c>
      <c r="T200" s="353">
        <f>_xll.qlDayCounterYearFraction(DayCounter,R200,S200,,,Trigger)</f>
        <v>0.50555555555555554</v>
      </c>
      <c r="U200" s="376">
        <f>_xll.qlInterpolationInterpolate(B6Minterpolation,R200,TRUE)</f>
        <v>-5.2097454519520149E-3</v>
      </c>
      <c r="V200" s="346">
        <f>_xll.qlYieldTSDiscount(Discounting,R200,,AllTriggers)</f>
        <v>1.0041336171258812</v>
      </c>
      <c r="W200" s="346">
        <f>_xll.qlYieldTSDiscount(Discounting,S200,,AllTriggers)</f>
        <v>1.006740046262449</v>
      </c>
      <c r="X200" s="376">
        <f t="shared" si="10"/>
        <v>-5.1210579488001123E-3</v>
      </c>
      <c r="Y200" s="376">
        <f t="shared" si="11"/>
        <v>-2.6441450229245135E-3</v>
      </c>
    </row>
    <row r="201" spans="18:25" x14ac:dyDescent="0.2">
      <c r="R201" s="386">
        <f>_xll.qlCalendarAdvance(Calendar,R200,"1D","Following")</f>
        <v>42418</v>
      </c>
      <c r="S201" s="386">
        <f>_xll.qlCalendarAdvance(Calendar,R201,IborTenor6M,"Modified Following",,Trigger)</f>
        <v>42600</v>
      </c>
      <c r="T201" s="353">
        <f>_xll.qlDayCounterYearFraction(DayCounter,R201,S201,,,Trigger)</f>
        <v>0.50555555555555554</v>
      </c>
      <c r="U201" s="376">
        <f>_xll.qlInterpolationInterpolate(B6Minterpolation,R201,TRUE)</f>
        <v>-5.2040561916388318E-3</v>
      </c>
      <c r="V201" s="346">
        <f>_xll.qlYieldTSDiscount(Discounting,R201,,AllTriggers)</f>
        <v>1.0041481983000347</v>
      </c>
      <c r="W201" s="346">
        <f>_xll.qlYieldTSDiscount(Discounting,S201,,AllTriggers)</f>
        <v>1.0067538828040741</v>
      </c>
      <c r="X201" s="376">
        <f t="shared" si="10"/>
        <v>-5.1195245479716016E-3</v>
      </c>
      <c r="Y201" s="376">
        <f t="shared" si="11"/>
        <v>-2.6412516335026404E-3</v>
      </c>
    </row>
    <row r="202" spans="18:25" x14ac:dyDescent="0.2">
      <c r="R202" s="386">
        <f>_xll.qlCalendarAdvance(Calendar,R201,"1D","Following")</f>
        <v>42419</v>
      </c>
      <c r="S202" s="386">
        <f>_xll.qlCalendarAdvance(Calendar,R202,IborTenor6M,"Modified Following",,Trigger)</f>
        <v>42601</v>
      </c>
      <c r="T202" s="353">
        <f>_xll.qlDayCounterYearFraction(DayCounter,R202,S202,,,Trigger)</f>
        <v>0.50555555555555554</v>
      </c>
      <c r="U202" s="376">
        <f>_xll.qlInterpolationInterpolate(B6Minterpolation,R202,TRUE)</f>
        <v>-5.1983298812450065E-3</v>
      </c>
      <c r="V202" s="346">
        <f>_xll.qlYieldTSDiscount(Discounting,R202,,AllTriggers)</f>
        <v>1.0041627133534134</v>
      </c>
      <c r="W202" s="346">
        <f>_xll.qlYieldTSDiscount(Discounting,S202,,AllTriggers)</f>
        <v>1.0067676920094526</v>
      </c>
      <c r="X202" s="376">
        <f t="shared" si="10"/>
        <v>-5.1180675292024497E-3</v>
      </c>
      <c r="Y202" s="376">
        <f t="shared" si="11"/>
        <v>-2.6383395301528647E-3</v>
      </c>
    </row>
    <row r="203" spans="18:25" x14ac:dyDescent="0.2">
      <c r="R203" s="386">
        <f>_xll.qlCalendarAdvance(Calendar,R202,"1D","Following")</f>
        <v>42422</v>
      </c>
      <c r="S203" s="386">
        <f>_xll.qlCalendarAdvance(Calendar,R203,IborTenor6M,"Modified Following",,Trigger)</f>
        <v>42604</v>
      </c>
      <c r="T203" s="353">
        <f>_xll.qlDayCounterYearFraction(DayCounter,R203,S203,,,Trigger)</f>
        <v>0.50555555555555554</v>
      </c>
      <c r="U203" s="376">
        <f>_xll.qlInterpolationInterpolate(B6Minterpolation,R203,TRUE)</f>
        <v>-5.1809323181193859E-3</v>
      </c>
      <c r="V203" s="346">
        <f>_xll.qlYieldTSDiscount(Discounting,R203,,AllTriggers)</f>
        <v>1.0042059545162592</v>
      </c>
      <c r="W203" s="346">
        <f>_xll.qlYieldTSDiscount(Discounting,S203,,AllTriggers)</f>
        <v>1.0068089575002426</v>
      </c>
      <c r="X203" s="376">
        <f t="shared" si="10"/>
        <v>-5.1139762641361584E-3</v>
      </c>
      <c r="Y203" s="376">
        <f t="shared" si="11"/>
        <v>-2.6294925613219874E-3</v>
      </c>
    </row>
    <row r="204" spans="18:25" x14ac:dyDescent="0.2">
      <c r="R204" s="386">
        <f>_xll.qlCalendarAdvance(Calendar,R203,"1D","Following")</f>
        <v>42423</v>
      </c>
      <c r="S204" s="386">
        <f>_xll.qlCalendarAdvance(Calendar,R204,IborTenor6M,"Modified Following",,Trigger)</f>
        <v>42605</v>
      </c>
      <c r="T204" s="353">
        <f>_xll.qlDayCounterYearFraction(DayCounter,R204,S204,,,Trigger)</f>
        <v>0.50555555555555554</v>
      </c>
      <c r="U204" s="376">
        <f>_xll.qlInterpolationInterpolate(B6Minterpolation,R204,TRUE)</f>
        <v>-5.1750614759427009E-3</v>
      </c>
      <c r="V204" s="346">
        <f>_xll.qlYieldTSDiscount(Discounting,R204,,AllTriggers)</f>
        <v>1.0042202978166022</v>
      </c>
      <c r="W204" s="346">
        <f>_xll.qlYieldTSDiscount(Discounting,S204,,AllTriggers)</f>
        <v>1.0068226592528315</v>
      </c>
      <c r="X204" s="376">
        <f t="shared" si="10"/>
        <v>-5.1126462722228538E-3</v>
      </c>
      <c r="Y204" s="376">
        <f t="shared" si="11"/>
        <v>-2.6265072275584072E-3</v>
      </c>
    </row>
    <row r="205" spans="18:25" x14ac:dyDescent="0.2">
      <c r="R205" s="386">
        <f>_xll.qlCalendarAdvance(Calendar,R204,"1D","Following")</f>
        <v>42424</v>
      </c>
      <c r="S205" s="386">
        <f>_xll.qlCalendarAdvance(Calendar,R205,IborTenor6M,"Modified Following",,Trigger)</f>
        <v>42606</v>
      </c>
      <c r="T205" s="353">
        <f>_xll.qlDayCounterYearFraction(DayCounter,R205,S205,,,Trigger)</f>
        <v>0.50555555555555554</v>
      </c>
      <c r="U205" s="376">
        <f>_xll.qlInterpolationInterpolate(B6Minterpolation,R205,TRUE)</f>
        <v>-5.1691554179552285E-3</v>
      </c>
      <c r="V205" s="346">
        <f>_xll.qlYieldTSDiscount(Discounting,R205,,AllTriggers)</f>
        <v>1.0042346213638942</v>
      </c>
      <c r="W205" s="346">
        <f>_xll.qlYieldTSDiscount(Discounting,S205,,AllTriggers)</f>
        <v>1.0068363346153355</v>
      </c>
      <c r="X205" s="376">
        <f t="shared" si="10"/>
        <v>-5.1113034114209574E-3</v>
      </c>
      <c r="Y205" s="376">
        <f t="shared" si="11"/>
        <v>-2.6235039930330569E-3</v>
      </c>
    </row>
    <row r="206" spans="18:25" x14ac:dyDescent="0.2">
      <c r="R206" s="386">
        <f>_xll.qlCalendarAdvance(Calendar,R205,"1D","Following")</f>
        <v>42425</v>
      </c>
      <c r="S206" s="386">
        <f>_xll.qlCalendarAdvance(Calendar,R206,IborTenor6M,"Modified Following",,Trigger)</f>
        <v>42607</v>
      </c>
      <c r="T206" s="353">
        <f>_xll.qlDayCounterYearFraction(DayCounter,R206,S206,,,Trigger)</f>
        <v>0.50555555555555554</v>
      </c>
      <c r="U206" s="376">
        <f>_xll.qlInterpolationInterpolate(B6Minterpolation,R206,TRUE)</f>
        <v>-5.1632145110109403E-3</v>
      </c>
      <c r="V206" s="346">
        <f>_xll.qlYieldTSDiscount(Discounting,R206,,AllTriggers)</f>
        <v>1.0042489344332839</v>
      </c>
      <c r="W206" s="346">
        <f>_xll.qlYieldTSDiscount(Discounting,S206,,AllTriggers)</f>
        <v>1.0068499837770237</v>
      </c>
      <c r="X206" s="376">
        <f t="shared" si="10"/>
        <v>-5.1099298313903611E-3</v>
      </c>
      <c r="Y206" s="376">
        <f t="shared" si="11"/>
        <v>-2.6204830206958385E-3</v>
      </c>
    </row>
    <row r="207" spans="18:25" x14ac:dyDescent="0.2">
      <c r="R207" s="386">
        <f>_xll.qlCalendarAdvance(Calendar,R206,"1D","Following")</f>
        <v>42426</v>
      </c>
      <c r="S207" s="386">
        <f>_xll.qlCalendarAdvance(Calendar,R207,IborTenor6M,"Modified Following",,Trigger)</f>
        <v>42608</v>
      </c>
      <c r="T207" s="353">
        <f>_xll.qlDayCounterYearFraction(DayCounter,R207,S207,,,Trigger)</f>
        <v>0.50555555555555554</v>
      </c>
      <c r="U207" s="376">
        <f>_xll.qlInterpolationInterpolate(B6Minterpolation,R207,TRUE)</f>
        <v>-5.1572391219638072E-3</v>
      </c>
      <c r="V207" s="346">
        <f>_xll.qlYieldTSDiscount(Discounting,R207,,AllTriggers)</f>
        <v>1.0042632463004497</v>
      </c>
      <c r="W207" s="346">
        <f>_xll.qlYieldTSDiscount(Discounting,S207,,AllTriggers)</f>
        <v>1.0068636069271786</v>
      </c>
      <c r="X207" s="376">
        <f t="shared" si="10"/>
        <v>-5.1085076817406691E-3</v>
      </c>
      <c r="Y207" s="376">
        <f t="shared" si="11"/>
        <v>-2.6174444736051668E-3</v>
      </c>
    </row>
    <row r="208" spans="18:25" x14ac:dyDescent="0.2">
      <c r="R208" s="386">
        <f>_xll.qlCalendarAdvance(Calendar,R207,"1D","Following")</f>
        <v>42429</v>
      </c>
      <c r="S208" s="386">
        <f>_xll.qlCalendarAdvance(Calendar,R208,IborTenor6M,"Modified Following",,Trigger)</f>
        <v>42611</v>
      </c>
      <c r="T208" s="353">
        <f>_xll.qlDayCounterYearFraction(DayCounter,R208,S208,,,Trigger)</f>
        <v>0.50555555555555554</v>
      </c>
      <c r="U208" s="376">
        <f>_xll.qlInterpolationInterpolate(B6Minterpolation,R208,TRUE)</f>
        <v>-5.139109730745048E-3</v>
      </c>
      <c r="V208" s="346">
        <f>_xll.qlYieldTSDiscount(Discounting,R208,,AllTriggers)</f>
        <v>1.0043062674533203</v>
      </c>
      <c r="W208" s="346">
        <f>_xll.qlYieldTSDiscount(Discounting,S208,,AllTriggers)</f>
        <v>1.0069043222014482</v>
      </c>
      <c r="X208" s="376">
        <f t="shared" si="10"/>
        <v>-5.1037713103324065E-3</v>
      </c>
      <c r="Y208" s="376">
        <f t="shared" si="11"/>
        <v>-2.6082250160683971E-3</v>
      </c>
    </row>
    <row r="209" spans="18:25" x14ac:dyDescent="0.2">
      <c r="R209" s="386">
        <f>_xll.qlCalendarAdvance(Calendar,R208,"1D","Following")</f>
        <v>42430</v>
      </c>
      <c r="S209" s="386">
        <f>_xll.qlCalendarAdvance(Calendar,R209,IborTenor6M,"Modified Following",,Trigger)</f>
        <v>42614</v>
      </c>
      <c r="T209" s="353">
        <f>_xll.qlDayCounterYearFraction(DayCounter,R209,S209,,,Trigger)</f>
        <v>0.51111111111111107</v>
      </c>
      <c r="U209" s="376">
        <f>_xll.qlInterpolationInterpolate(B6Minterpolation,R209,TRUE)</f>
        <v>-5.1330000818262458E-3</v>
      </c>
      <c r="V209" s="346">
        <f>_xll.qlYieldTSDiscount(Discounting,R209,,AllTriggers)</f>
        <v>1.0043206672789593</v>
      </c>
      <c r="W209" s="346">
        <f>_xll.qlYieldTSDiscount(Discounting,S209,,AllTriggers)</f>
        <v>1.0069448101872511</v>
      </c>
      <c r="X209" s="376">
        <f t="shared" si="10"/>
        <v>-5.0987825695265714E-3</v>
      </c>
      <c r="Y209" s="376">
        <f t="shared" si="11"/>
        <v>-2.6338538336339043E-3</v>
      </c>
    </row>
    <row r="210" spans="18:25" x14ac:dyDescent="0.2">
      <c r="R210" s="386">
        <f>_xll.qlCalendarAdvance(Calendar,R209,"1D","Following")</f>
        <v>42431</v>
      </c>
      <c r="S210" s="386">
        <f>_xll.qlCalendarAdvance(Calendar,R210,IborTenor6M,"Modified Following",,Trigger)</f>
        <v>42615</v>
      </c>
      <c r="T210" s="353">
        <f>_xll.qlDayCounterYearFraction(DayCounter,R210,S210,,,Trigger)</f>
        <v>0.51111111111111107</v>
      </c>
      <c r="U210" s="376">
        <f>_xll.qlInterpolationInterpolate(B6Minterpolation,R210,TRUE)</f>
        <v>-5.1268577850744537E-3</v>
      </c>
      <c r="V210" s="346">
        <f>_xll.qlYieldTSDiscount(Discounting,R210,,AllTriggers)</f>
        <v>1.0043351122887179</v>
      </c>
      <c r="W210" s="346">
        <f>_xll.qlYieldTSDiscount(Discounting,S210,,AllTriggers)</f>
        <v>1.0069582565576005</v>
      </c>
      <c r="X210" s="376">
        <f t="shared" si="10"/>
        <v>-5.0967741249667757E-3</v>
      </c>
      <c r="Y210" s="376">
        <f t="shared" si="11"/>
        <v>-2.6306952273406582E-3</v>
      </c>
    </row>
    <row r="211" spans="18:25" x14ac:dyDescent="0.2">
      <c r="R211" s="386">
        <f>_xll.qlCalendarAdvance(Calendar,R210,"1D","Following")</f>
        <v>42432</v>
      </c>
      <c r="S211" s="386">
        <f>_xll.qlCalendarAdvance(Calendar,R211,IborTenor6M,"Modified Following",,Trigger)</f>
        <v>42618</v>
      </c>
      <c r="T211" s="353">
        <f>_xll.qlDayCounterYearFraction(DayCounter,R211,S211,,,Trigger)</f>
        <v>0.51666666666666672</v>
      </c>
      <c r="U211" s="376">
        <f>_xll.qlInterpolationInterpolate(B6Minterpolation,R211,TRUE)</f>
        <v>-5.1206832073436431E-3</v>
      </c>
      <c r="V211" s="346">
        <f>_xll.qlYieldTSDiscount(Discounting,R211,,AllTriggers)</f>
        <v>1.0043496117614692</v>
      </c>
      <c r="W211" s="346">
        <f>_xll.qlYieldTSDiscount(Discounting,S211,,AllTriggers)</f>
        <v>1.0069984494452058</v>
      </c>
      <c r="X211" s="376">
        <f t="shared" si="10"/>
        <v>-5.0911524407095243E-3</v>
      </c>
      <c r="Y211" s="376">
        <f t="shared" si="11"/>
        <v>-2.6561885147890403E-3</v>
      </c>
    </row>
    <row r="212" spans="18:25" x14ac:dyDescent="0.2">
      <c r="R212" s="386">
        <f>_xll.qlCalendarAdvance(Calendar,R211,"1D","Following")</f>
        <v>42433</v>
      </c>
      <c r="S212" s="386">
        <f>_xll.qlCalendarAdvance(Calendar,R212,IborTenor6M,"Modified Following",,Trigger)</f>
        <v>42618</v>
      </c>
      <c r="T212" s="353">
        <f>_xll.qlDayCounterYearFraction(DayCounter,R212,S212,,,Trigger)</f>
        <v>0.51388888888888884</v>
      </c>
      <c r="U212" s="376">
        <f>_xll.qlInterpolationInterpolate(B6Minterpolation,R212,TRUE)</f>
        <v>-5.1144767154877851E-3</v>
      </c>
      <c r="V212" s="346">
        <f>_xll.qlYieldTSDiscount(Discounting,R212,,AllTriggers)</f>
        <v>1.0043641749766306</v>
      </c>
      <c r="W212" s="346">
        <f>_xll.qlYieldTSDiscount(Discounting,S212,,AllTriggers)</f>
        <v>1.0069984494452058</v>
      </c>
      <c r="X212" s="376">
        <f t="shared" si="10"/>
        <v>-5.0905299064332955E-3</v>
      </c>
      <c r="Y212" s="376">
        <f t="shared" si="11"/>
        <v>-2.6386444262371978E-3</v>
      </c>
    </row>
    <row r="213" spans="18:25" x14ac:dyDescent="0.2">
      <c r="R213" s="386">
        <f>_xll.qlCalendarAdvance(Calendar,R212,"1D","Following")</f>
        <v>42436</v>
      </c>
      <c r="S213" s="386">
        <f>_xll.qlCalendarAdvance(Calendar,R213,IborTenor6M,"Modified Following",,Trigger)</f>
        <v>42620</v>
      </c>
      <c r="T213" s="353">
        <f>_xll.qlDayCounterYearFraction(DayCounter,R213,S213,,,Trigger)</f>
        <v>0.51111111111111107</v>
      </c>
      <c r="U213" s="376">
        <f>_xll.qlInterpolationInterpolate(B6Minterpolation,R213,TRUE)</f>
        <v>-5.0956694237096365E-3</v>
      </c>
      <c r="V213" s="346">
        <f>_xll.qlYieldTSDiscount(Discounting,R213,,AllTriggers)</f>
        <v>1.0044083398790205</v>
      </c>
      <c r="W213" s="346">
        <f>_xll.qlYieldTSDiscount(Discounting,S213,,AllTriggers)</f>
        <v>1.0070251247448017</v>
      </c>
      <c r="X213" s="376">
        <f t="shared" si="10"/>
        <v>-5.0840801790580136E-3</v>
      </c>
      <c r="Y213" s="376">
        <f t="shared" si="11"/>
        <v>-2.6146538728564657E-3</v>
      </c>
    </row>
    <row r="214" spans="18:25" x14ac:dyDescent="0.2">
      <c r="R214" s="386">
        <f>_xll.qlCalendarAdvance(Calendar,R213,"1D","Following")</f>
        <v>42437</v>
      </c>
      <c r="S214" s="386">
        <f>_xll.qlCalendarAdvance(Calendar,R214,IborTenor6M,"Modified Following",,Trigger)</f>
        <v>42621</v>
      </c>
      <c r="T214" s="353">
        <f>_xll.qlDayCounterYearFraction(DayCounter,R214,S214,,,Trigger)</f>
        <v>0.51111111111111107</v>
      </c>
      <c r="U214" s="376">
        <f>_xll.qlInterpolationInterpolate(B6Minterpolation,R214,TRUE)</f>
        <v>-5.0893389438933E-3</v>
      </c>
      <c r="V214" s="346">
        <f>_xll.qlYieldTSDiscount(Discounting,R214,,AllTriggers)</f>
        <v>1.0044232508690745</v>
      </c>
      <c r="W214" s="346">
        <f>_xll.qlYieldTSDiscount(Discounting,S214,,AllTriggers)</f>
        <v>1.0070384269752379</v>
      </c>
      <c r="X214" s="376">
        <f t="shared" si="10"/>
        <v>-5.0808874480905821E-3</v>
      </c>
      <c r="Y214" s="376">
        <f t="shared" si="11"/>
        <v>-2.6113970987952078E-3</v>
      </c>
    </row>
    <row r="215" spans="18:25" x14ac:dyDescent="0.2">
      <c r="R215" s="386">
        <f>_xll.qlCalendarAdvance(Calendar,R214,"1D","Following")</f>
        <v>42438</v>
      </c>
      <c r="S215" s="386">
        <f>_xll.qlCalendarAdvance(Calendar,R215,IborTenor6M,"Modified Following",,Trigger)</f>
        <v>42622</v>
      </c>
      <c r="T215" s="353">
        <f>_xll.qlDayCounterYearFraction(DayCounter,R215,S215,,,Trigger)</f>
        <v>0.51111111111111107</v>
      </c>
      <c r="U215" s="376">
        <f>_xll.qlInterpolationInterpolate(B6Minterpolation,R215,TRUE)</f>
        <v>-5.0829783842217709E-3</v>
      </c>
      <c r="V215" s="346">
        <f>_xll.qlYieldTSDiscount(Discounting,R215,,AllTriggers)</f>
        <v>1.004438272007</v>
      </c>
      <c r="W215" s="346">
        <f>_xll.qlYieldTSDiscount(Discounting,S215,,AllTriggers)</f>
        <v>1.0070517058453632</v>
      </c>
      <c r="X215" s="376">
        <f t="shared" si="10"/>
        <v>-5.0774355366832152E-3</v>
      </c>
      <c r="Y215" s="376">
        <f t="shared" si="11"/>
        <v>-2.6081245447411162E-3</v>
      </c>
    </row>
    <row r="216" spans="18:25" x14ac:dyDescent="0.2">
      <c r="R216" s="386">
        <f>_xll.qlCalendarAdvance(Calendar,R215,"1D","Following")</f>
        <v>42439</v>
      </c>
      <c r="S216" s="386">
        <f>_xll.qlCalendarAdvance(Calendar,R216,IborTenor6M,"Modified Following",,Trigger)</f>
        <v>42625</v>
      </c>
      <c r="T216" s="353">
        <f>_xll.qlDayCounterYearFraction(DayCounter,R216,S216,,,Trigger)</f>
        <v>0.51666666666666672</v>
      </c>
      <c r="U216" s="376">
        <f>_xll.qlInterpolationInterpolate(B6Minterpolation,R216,TRUE)</f>
        <v>-5.0765881115490208E-3</v>
      </c>
      <c r="V216" s="346">
        <f>_xll.qlYieldTSDiscount(Discounting,R216,,AllTriggers)</f>
        <v>1.0044534125756204</v>
      </c>
      <c r="W216" s="346">
        <f>_xll.qlYieldTSDiscount(Discounting,S216,,AllTriggers)</f>
        <v>1.007091404188551</v>
      </c>
      <c r="X216" s="376">
        <f t="shared" si="10"/>
        <v>-5.0698379485120655E-3</v>
      </c>
      <c r="Y216" s="376">
        <f t="shared" si="11"/>
        <v>-2.6332563569249662E-3</v>
      </c>
    </row>
    <row r="217" spans="18:25" x14ac:dyDescent="0.2">
      <c r="R217" s="386">
        <f>_xll.qlCalendarAdvance(Calendar,R216,"1D","Following")</f>
        <v>42440</v>
      </c>
      <c r="S217" s="386">
        <f>_xll.qlCalendarAdvance(Calendar,R217,IborTenor6M,"Modified Following",,Trigger)</f>
        <v>42625</v>
      </c>
      <c r="T217" s="353">
        <f>_xll.qlDayCounterYearFraction(DayCounter,R217,S217,,,Trigger)</f>
        <v>0.51388888888888884</v>
      </c>
      <c r="U217" s="376">
        <f>_xll.qlInterpolationInterpolate(B6Minterpolation,R217,TRUE)</f>
        <v>-5.0701684927290207E-3</v>
      </c>
      <c r="V217" s="346">
        <f>_xll.qlYieldTSDiscount(Discounting,R217,,AllTriggers)</f>
        <v>1.0044686818583595</v>
      </c>
      <c r="W217" s="346">
        <f>_xll.qlYieldTSDiscount(Discounting,S217,,AllTriggers)</f>
        <v>1.007091404188551</v>
      </c>
      <c r="X217" s="376">
        <f t="shared" si="10"/>
        <v>-5.0677385037263449E-3</v>
      </c>
      <c r="Y217" s="376">
        <f t="shared" si="11"/>
        <v>-2.6157243900224256E-3</v>
      </c>
    </row>
    <row r="218" spans="18:25" x14ac:dyDescent="0.2">
      <c r="R218" s="386">
        <f>_xll.qlCalendarAdvance(Calendar,R217,"1D","Following")</f>
        <v>42443</v>
      </c>
      <c r="S218" s="386">
        <f>_xll.qlCalendarAdvance(Calendar,R218,IborTenor6M,"Modified Following",,Trigger)</f>
        <v>42627</v>
      </c>
      <c r="T218" s="353">
        <f>_xll.qlDayCounterYearFraction(DayCounter,R218,S218,,,Trigger)</f>
        <v>0.51111111111111107</v>
      </c>
      <c r="U218" s="376">
        <f>_xll.qlInterpolationInterpolate(B6Minterpolation,R218,TRUE)</f>
        <v>-5.050737227925233E-3</v>
      </c>
      <c r="V218" s="346">
        <f>_xll.qlYieldTSDiscount(Discounting,R218,,AllTriggers)</f>
        <v>1.0045153548347678</v>
      </c>
      <c r="W218" s="346">
        <f>_xll.qlYieldTSDiscount(Discounting,S218,,AllTriggers)</f>
        <v>1.0071177564229015</v>
      </c>
      <c r="X218" s="376">
        <f t="shared" si="10"/>
        <v>-5.0556702517247426E-3</v>
      </c>
      <c r="Y218" s="376">
        <f t="shared" si="11"/>
        <v>-2.591530903932437E-3</v>
      </c>
    </row>
    <row r="219" spans="18:25" x14ac:dyDescent="0.2">
      <c r="R219" s="386">
        <f>_xll.qlCalendarAdvance(Calendar,R218,"1D","Following")</f>
        <v>42444</v>
      </c>
      <c r="S219" s="386">
        <f>_xll.qlCalendarAdvance(Calendar,R219,IborTenor6M,"Modified Following",,Trigger)</f>
        <v>42628</v>
      </c>
      <c r="T219" s="353">
        <f>_xll.qlDayCounterYearFraction(DayCounter,R219,S219,,,Trigger)</f>
        <v>0.51111111111111107</v>
      </c>
      <c r="U219" s="376">
        <f>_xll.qlInterpolationInterpolate(B6Minterpolation,R219,TRUE)</f>
        <v>-5.0442038930559449E-3</v>
      </c>
      <c r="V219" s="346">
        <f>_xll.qlYieldTSDiscount(Discounting,R219,,AllTriggers)</f>
        <v>1.0045312280730396</v>
      </c>
      <c r="W219" s="346">
        <f>_xll.qlYieldTSDiscount(Discounting,S219,,AllTriggers)</f>
        <v>1.007130899110269</v>
      </c>
      <c r="X219" s="376">
        <f t="shared" si="10"/>
        <v>-5.0502997211388442E-3</v>
      </c>
      <c r="Y219" s="376">
        <f t="shared" si="11"/>
        <v>-2.5881671790324496E-3</v>
      </c>
    </row>
    <row r="220" spans="18:25" x14ac:dyDescent="0.2">
      <c r="R220" s="386">
        <f>_xll.qlCalendarAdvance(Calendar,R219,"1D","Following")</f>
        <v>42445</v>
      </c>
      <c r="S220" s="386">
        <f>_xll.qlCalendarAdvance(Calendar,R220,IborTenor6M,"Modified Following",,Trigger)</f>
        <v>42629</v>
      </c>
      <c r="T220" s="353">
        <f>_xll.qlDayCounterYearFraction(DayCounter,R220,S220,,,Trigger)</f>
        <v>0.51111111111111107</v>
      </c>
      <c r="U220" s="376">
        <f>_xll.qlInterpolationInterpolate(B6Minterpolation,R220,TRUE)</f>
        <v>-5.0376430463092616E-3</v>
      </c>
      <c r="V220" s="346">
        <f>_xll.qlYieldTSDiscount(Discounting,R220,,AllTriggers)</f>
        <v>1.0045472539659375</v>
      </c>
      <c r="W220" s="346">
        <f>_xll.qlYieldTSDiscount(Discounting,S220,,AllTriggers)</f>
        <v>1.0071440197638029</v>
      </c>
      <c r="X220" s="376">
        <f t="shared" si="10"/>
        <v>-5.0445900836957863E-3</v>
      </c>
      <c r="Y220" s="376">
        <f t="shared" si="11"/>
        <v>-2.5847888997575035E-3</v>
      </c>
    </row>
    <row r="221" spans="18:25" x14ac:dyDescent="0.2">
      <c r="R221" s="386">
        <f>_xll.qlCalendarAdvance(Calendar,R220,"1D","Following")</f>
        <v>42446</v>
      </c>
      <c r="S221" s="386">
        <f>_xll.qlCalendarAdvance(Calendar,R221,IborTenor6M,"Modified Following",,Trigger)</f>
        <v>42632</v>
      </c>
      <c r="T221" s="353">
        <f>_xll.qlDayCounterYearFraction(DayCounter,R221,S221,,,Trigger)</f>
        <v>0.51666666666666672</v>
      </c>
      <c r="U221" s="376">
        <f>_xll.qlInterpolationInterpolate(B6Minterpolation,R221,TRUE)</f>
        <v>-5.0310550545391549E-3</v>
      </c>
      <c r="V221" s="346">
        <f>_xll.qlYieldTSDiscount(Discounting,R221,,AllTriggers)</f>
        <v>1.0045634193133821</v>
      </c>
      <c r="W221" s="346">
        <f>_xll.qlYieldTSDiscount(Discounting,S221,,AllTriggers)</f>
        <v>1.0071832514168835</v>
      </c>
      <c r="X221" s="376">
        <f t="shared" si="10"/>
        <v>-5.034478853611849E-3</v>
      </c>
      <c r="Y221" s="376">
        <f t="shared" si="11"/>
        <v>-2.6095593847857736E-3</v>
      </c>
    </row>
    <row r="222" spans="18:25" x14ac:dyDescent="0.2">
      <c r="R222" s="386">
        <f>_xll.qlCalendarAdvance(Calendar,R221,"1D","Following")</f>
        <v>42447</v>
      </c>
      <c r="S222" s="386">
        <f>_xll.qlCalendarAdvance(Calendar,R222,IborTenor6M,"Modified Following",,Trigger)</f>
        <v>42632</v>
      </c>
      <c r="T222" s="353">
        <f>_xll.qlDayCounterYearFraction(DayCounter,R222,S222,,,Trigger)</f>
        <v>0.51388888888888884</v>
      </c>
      <c r="U222" s="376">
        <f>_xll.qlInterpolationInterpolate(B6Minterpolation,R222,TRUE)</f>
        <v>-5.0244402845995963E-3</v>
      </c>
      <c r="V222" s="346">
        <f>_xll.qlYieldTSDiscount(Discounting,R222,,AllTriggers)</f>
        <v>1.0045797109145065</v>
      </c>
      <c r="W222" s="346">
        <f>_xll.qlYieldTSDiscount(Discounting,S222,,AllTriggers)</f>
        <v>1.0071832514168835</v>
      </c>
      <c r="X222" s="376">
        <f t="shared" si="10"/>
        <v>-5.0302157810699919E-3</v>
      </c>
      <c r="Y222" s="376">
        <f t="shared" si="11"/>
        <v>-2.5920522077972352E-3</v>
      </c>
    </row>
    <row r="223" spans="18:25" x14ac:dyDescent="0.2">
      <c r="R223" s="386">
        <f>_xll.qlCalendarAdvance(Calendar,R222,"1D","Following")</f>
        <v>42450</v>
      </c>
      <c r="S223" s="386">
        <f>_xll.qlCalendarAdvance(Calendar,R223,IborTenor6M,"Modified Following",,Trigger)</f>
        <v>42634</v>
      </c>
      <c r="T223" s="353">
        <f>_xll.qlDayCounterYearFraction(DayCounter,R223,S223,,,Trigger)</f>
        <v>0.51111111111111107</v>
      </c>
      <c r="U223" s="376">
        <f>_xll.qlInterpolationInterpolate(B6Minterpolation,R223,TRUE)</f>
        <v>-5.0044389743039179E-3</v>
      </c>
      <c r="V223" s="346">
        <f>_xll.qlYieldTSDiscount(Discounting,R223,,AllTriggers)</f>
        <v>1.0046292112191078</v>
      </c>
      <c r="W223" s="346">
        <f>_xll.qlYieldTSDiscount(Discounting,S223,,AllTriggers)</f>
        <v>1.0072092991583501</v>
      </c>
      <c r="X223" s="376">
        <f t="shared" si="10"/>
        <v>-5.0118660999397694E-3</v>
      </c>
      <c r="Y223" s="376">
        <f t="shared" si="11"/>
        <v>-2.5676870558894952E-3</v>
      </c>
    </row>
    <row r="224" spans="18:25" x14ac:dyDescent="0.2">
      <c r="R224" s="386">
        <f>_xll.qlCalendarAdvance(Calendar,R223,"1D","Following")</f>
        <v>42451</v>
      </c>
      <c r="S224" s="386">
        <f>_xll.qlCalendarAdvance(Calendar,R224,IborTenor6M,"Modified Following",,Trigger)</f>
        <v>42635</v>
      </c>
      <c r="T224" s="353">
        <f>_xll.qlDayCounterYearFraction(DayCounter,R224,S224,,,Trigger)</f>
        <v>0.51111111111111107</v>
      </c>
      <c r="U224" s="376">
        <f>_xll.qlInterpolationInterpolate(B6Minterpolation,R224,TRUE)</f>
        <v>-4.9977207602262602E-3</v>
      </c>
      <c r="V224" s="346">
        <f>_xll.qlYieldTSDiscount(Discounting,R224,,AllTriggers)</f>
        <v>1.0046458758099399</v>
      </c>
      <c r="W224" s="346">
        <f>_xll.qlYieldTSDiscount(Discounting,S224,,AllTriggers)</f>
        <v>1.0072222915896705</v>
      </c>
      <c r="X224" s="376">
        <f t="shared" si="10"/>
        <v>-5.0046683082497056E-3</v>
      </c>
      <c r="Y224" s="376">
        <f t="shared" si="11"/>
        <v>-2.5642261687916427E-3</v>
      </c>
    </row>
    <row r="225" spans="18:25" x14ac:dyDescent="0.2">
      <c r="R225" s="386">
        <f>_xll.qlCalendarAdvance(Calendar,R224,"1D","Following")</f>
        <v>42452</v>
      </c>
      <c r="S225" s="386">
        <f>_xll.qlCalendarAdvance(Calendar,R225,IborTenor6M,"Modified Following",,Trigger)</f>
        <v>42636</v>
      </c>
      <c r="T225" s="353">
        <f>_xll.qlDayCounterYearFraction(DayCounter,R225,S225,,,Trigger)</f>
        <v>0.51111111111111107</v>
      </c>
      <c r="U225" s="376">
        <f>_xll.qlInterpolationInterpolate(B6Minterpolation,R225,TRUE)</f>
        <v>-4.9909776022490065E-3</v>
      </c>
      <c r="V225" s="346">
        <f>_xll.qlYieldTSDiscount(Discounting,R225,,AllTriggers)</f>
        <v>1.0046626006377422</v>
      </c>
      <c r="W225" s="346">
        <f>_xll.qlYieldTSDiscount(Discounting,S225,,AllTriggers)</f>
        <v>1.0072352633141917</v>
      </c>
      <c r="X225" s="376">
        <f t="shared" si="10"/>
        <v>-4.9973135743488937E-3</v>
      </c>
      <c r="Y225" s="376">
        <f t="shared" si="11"/>
        <v>-2.5607522984753255E-3</v>
      </c>
    </row>
    <row r="226" spans="18:25" x14ac:dyDescent="0.2">
      <c r="R226" s="386">
        <f>_xll.qlCalendarAdvance(Calendar,R225,"1D","Following")</f>
        <v>42453</v>
      </c>
      <c r="S226" s="386">
        <f>_xll.qlCalendarAdvance(Calendar,R226,IborTenor6M,"Modified Following",,Trigger)</f>
        <v>42639</v>
      </c>
      <c r="T226" s="353">
        <f>_xll.qlDayCounterYearFraction(DayCounter,R226,S226,,,Trigger)</f>
        <v>0.51666666666666672</v>
      </c>
      <c r="U226" s="376">
        <f>_xll.qlInterpolationInterpolate(B6Minterpolation,R226,TRUE)</f>
        <v>-4.9842098672261267E-3</v>
      </c>
      <c r="V226" s="346">
        <f>_xll.qlYieldTSDiscount(Discounting,R226,,AllTriggers)</f>
        <v>1.0046793724966119</v>
      </c>
      <c r="W226" s="346">
        <f>_xll.qlYieldTSDiscount(Discounting,S226,,AllTriggers)</f>
        <v>1.0072740561432267</v>
      </c>
      <c r="X226" s="376">
        <f t="shared" si="10"/>
        <v>-4.9857020715053787E-3</v>
      </c>
      <c r="Y226" s="376">
        <f t="shared" si="11"/>
        <v>-2.5851644018185208E-3</v>
      </c>
    </row>
    <row r="227" spans="18:25" x14ac:dyDescent="0.2">
      <c r="R227" s="386">
        <f>_xll.qlCalendarAdvance(Calendar,R226,"1D","Following")</f>
        <v>42458</v>
      </c>
      <c r="S227" s="386">
        <f>_xll.qlCalendarAdvance(Calendar,R227,IborTenor6M,"Modified Following",,Trigger)</f>
        <v>42642</v>
      </c>
      <c r="T227" s="353">
        <f>_xll.qlDayCounterYearFraction(DayCounter,R227,S227,,,Trigger)</f>
        <v>0.51111111111111107</v>
      </c>
      <c r="U227" s="376">
        <f>_xll.qlInterpolationInterpolate(B6Minterpolation,R227,TRUE)</f>
        <v>-4.9500153763163282E-3</v>
      </c>
      <c r="V227" s="346">
        <f>_xll.qlYieldTSDiscount(Discounting,R227,,AllTriggers)</f>
        <v>1.0047634749889609</v>
      </c>
      <c r="W227" s="346">
        <f>_xll.qlYieldTSDiscount(Discounting,S227,,AllTriggers)</f>
        <v>1.0073126694380905</v>
      </c>
      <c r="X227" s="376">
        <f t="shared" si="10"/>
        <v>-4.9513467946104639E-3</v>
      </c>
      <c r="Y227" s="376">
        <f t="shared" si="11"/>
        <v>-2.5396489447686303E-3</v>
      </c>
    </row>
    <row r="228" spans="18:25" x14ac:dyDescent="0.2">
      <c r="R228" s="386">
        <f>_xll.qlCalendarAdvance(Calendar,R227,"1D","Following")</f>
        <v>42459</v>
      </c>
      <c r="S228" s="386">
        <f>_xll.qlCalendarAdvance(Calendar,R228,IborTenor6M,"Modified Following",,Trigger)</f>
        <v>42643</v>
      </c>
      <c r="T228" s="353">
        <f>_xll.qlDayCounterYearFraction(DayCounter,R228,S228,,,Trigger)</f>
        <v>0.51111111111111107</v>
      </c>
      <c r="U228" s="376">
        <f>_xll.qlInterpolationInterpolate(B6Minterpolation,R228,TRUE)</f>
        <v>-4.9431078829530869E-3</v>
      </c>
      <c r="V228" s="346">
        <f>_xll.qlYieldTSDiscount(Discounting,R228,,AllTriggers)</f>
        <v>1.0047802516610662</v>
      </c>
      <c r="W228" s="346">
        <f>_xll.qlYieldTSDiscount(Discounting,S228,,AllTriggers)</f>
        <v>1.0073255015250249</v>
      </c>
      <c r="X228" s="376">
        <f t="shared" si="10"/>
        <v>-4.9436221785458404E-3</v>
      </c>
      <c r="Y228" s="376">
        <f t="shared" si="11"/>
        <v>-2.5360904458311176E-3</v>
      </c>
    </row>
    <row r="229" spans="18:25" x14ac:dyDescent="0.2">
      <c r="R229" s="386">
        <f>_xll.qlCalendarAdvance(Calendar,R228,"1D","Following")</f>
        <v>42460</v>
      </c>
      <c r="S229" s="386">
        <f>_xll.qlCalendarAdvance(Calendar,R229,IborTenor6M,"Modified Following",,Trigger)</f>
        <v>42643</v>
      </c>
      <c r="T229" s="353">
        <f>_xll.qlDayCounterYearFraction(DayCounter,R229,S229,,,Trigger)</f>
        <v>0.5083333333333333</v>
      </c>
      <c r="U229" s="376">
        <f>_xll.qlInterpolationInterpolate(B6Minterpolation,R229,TRUE)</f>
        <v>-4.9361783805220161E-3</v>
      </c>
      <c r="V229" s="346">
        <f>_xll.qlYieldTSDiscount(Discounting,R229,,AllTriggers)</f>
        <v>1.0047969828982737</v>
      </c>
      <c r="W229" s="346">
        <f>_xll.qlYieldTSDiscount(Discounting,S229,,AllTriggers)</f>
        <v>1.0073255015250249</v>
      </c>
      <c r="X229" s="376">
        <f t="shared" si="10"/>
        <v>-4.9379619556087339E-3</v>
      </c>
      <c r="Y229" s="376">
        <f t="shared" si="11"/>
        <v>-2.5187076226680007E-3</v>
      </c>
    </row>
    <row r="230" spans="18:25" x14ac:dyDescent="0.2">
      <c r="R230" s="386">
        <f>_xll.qlCalendarAdvance(Calendar,R229,"1D","Following")</f>
        <v>42461</v>
      </c>
      <c r="S230" s="386">
        <f>_xll.qlCalendarAdvance(Calendar,R230,IborTenor6M,"Modified Following",,Trigger)</f>
        <v>42646</v>
      </c>
      <c r="T230" s="353">
        <f>_xll.qlDayCounterYearFraction(DayCounter,R230,S230,,,Trigger)</f>
        <v>0.51388888888888884</v>
      </c>
      <c r="U230" s="376">
        <f>_xll.qlInterpolationInterpolate(B6Minterpolation,R230,TRUE)</f>
        <v>-4.9292272358770891E-3</v>
      </c>
      <c r="V230" s="346">
        <f>_xll.qlYieldTSDiscount(Discounting,R230,,AllTriggers)</f>
        <v>1.0048136554876372</v>
      </c>
      <c r="W230" s="346">
        <f>_xll.qlYieldTSDiscount(Discounting,S230,,AllTriggers)</f>
        <v>1.0073638834075351</v>
      </c>
      <c r="X230" s="376">
        <f t="shared" si="10"/>
        <v>-4.9263287712647159E-3</v>
      </c>
      <c r="Y230" s="376">
        <f t="shared" si="11"/>
        <v>-2.5427340893903437E-3</v>
      </c>
    </row>
    <row r="231" spans="18:25" x14ac:dyDescent="0.2">
      <c r="R231" s="386">
        <f>_xll.qlCalendarAdvance(Calendar,R230,"1D","Following")</f>
        <v>42464</v>
      </c>
      <c r="S231" s="386">
        <f>_xll.qlCalendarAdvance(Calendar,R231,IborTenor6M,"Modified Following",,Trigger)</f>
        <v>42647</v>
      </c>
      <c r="T231" s="353">
        <f>_xll.qlDayCounterYearFraction(DayCounter,R231,S231,,,Trigger)</f>
        <v>0.5083333333333333</v>
      </c>
      <c r="U231" s="376">
        <f>_xll.qlInterpolationInterpolate(B6Minterpolation,R231,TRUE)</f>
        <v>-4.9082476171988746E-3</v>
      </c>
      <c r="V231" s="346">
        <f>_xll.qlYieldTSDiscount(Discounting,R231,,AllTriggers)</f>
        <v>1.0048631892262385</v>
      </c>
      <c r="W231" s="346">
        <f>_xll.qlYieldTSDiscount(Discounting,S231,,AllTriggers)</f>
        <v>1.0073766398746715</v>
      </c>
      <c r="X231" s="376">
        <f t="shared" si="10"/>
        <v>-4.908286417580298E-3</v>
      </c>
      <c r="Y231" s="376">
        <f t="shared" si="11"/>
        <v>-2.5044000398827464E-3</v>
      </c>
    </row>
    <row r="232" spans="18:25" x14ac:dyDescent="0.2">
      <c r="R232" s="386">
        <f>_xll.qlCalendarAdvance(Calendar,R231,"1D","Following")</f>
        <v>42465</v>
      </c>
      <c r="S232" s="386">
        <f>_xll.qlCalendarAdvance(Calendar,R232,IborTenor6M,"Modified Following",,Trigger)</f>
        <v>42648</v>
      </c>
      <c r="T232" s="353">
        <f>_xll.qlDayCounterYearFraction(DayCounter,R232,S232,,,Trigger)</f>
        <v>0.5083333333333333</v>
      </c>
      <c r="U232" s="376">
        <f>_xll.qlInterpolationInterpolate(B6Minterpolation,R232,TRUE)</f>
        <v>-4.9012135722382296E-3</v>
      </c>
      <c r="V232" s="346">
        <f>_xll.qlYieldTSDiscount(Discounting,R232,,AllTriggers)</f>
        <v>1.004879495077547</v>
      </c>
      <c r="W232" s="346">
        <f>_xll.qlYieldTSDiscount(Discounting,S232,,AllTriggers)</f>
        <v>1.0073893779111833</v>
      </c>
      <c r="X232" s="376">
        <f t="shared" si="10"/>
        <v>-4.9012571852437726E-3</v>
      </c>
      <c r="Y232" s="376">
        <f t="shared" si="11"/>
        <v>-2.5007975052442964E-3</v>
      </c>
    </row>
    <row r="233" spans="18:25" x14ac:dyDescent="0.2">
      <c r="R233" s="386">
        <f>_xll.qlCalendarAdvance(Calendar,R232,"1D","Following")</f>
        <v>42466</v>
      </c>
      <c r="S233" s="386">
        <f>_xll.qlCalendarAdvance(Calendar,R233,IborTenor6M,"Modified Following",,Trigger)</f>
        <v>42649</v>
      </c>
      <c r="T233" s="353">
        <f>_xll.qlDayCounterYearFraction(DayCounter,R233,S233,,,Trigger)</f>
        <v>0.5083333333333333</v>
      </c>
      <c r="U233" s="376">
        <f>_xll.qlInterpolationInterpolate(B6Minterpolation,R233,TRUE)</f>
        <v>-4.8941597193335826E-3</v>
      </c>
      <c r="V233" s="346">
        <f>_xll.qlYieldTSDiscount(Discounting,R233,,AllTriggers)</f>
        <v>1.0048956762034602</v>
      </c>
      <c r="W233" s="346">
        <f>_xll.qlYieldTSDiscount(Discounting,S233,,AllTriggers)</f>
        <v>1.0074020977068219</v>
      </c>
      <c r="X233" s="376">
        <f t="shared" si="10"/>
        <v>-4.8944361578545197E-3</v>
      </c>
      <c r="Y233" s="376">
        <f t="shared" si="11"/>
        <v>-2.4971851552892128E-3</v>
      </c>
    </row>
    <row r="234" spans="18:25" x14ac:dyDescent="0.2">
      <c r="R234" s="386">
        <f>_xll.qlCalendarAdvance(Calendar,R233,"1D","Following")</f>
        <v>42467</v>
      </c>
      <c r="S234" s="386">
        <f>_xll.qlCalendarAdvance(Calendar,R234,IborTenor6M,"Modified Following",,Trigger)</f>
        <v>42650</v>
      </c>
      <c r="T234" s="353">
        <f>_xll.qlDayCounterYearFraction(DayCounter,R234,S234,,,Trigger)</f>
        <v>0.5083333333333333</v>
      </c>
      <c r="U234" s="376">
        <f>_xll.qlInterpolationInterpolate(B6Minterpolation,R234,TRUE)</f>
        <v>-4.8870864253389053E-3</v>
      </c>
      <c r="V234" s="346">
        <f>_xll.qlYieldTSDiscount(Discounting,R234,,AllTriggers)</f>
        <v>1.0049117193859882</v>
      </c>
      <c r="W234" s="346">
        <f>_xll.qlYieldTSDiscount(Discounting,S234,,AllTriggers)</f>
        <v>1.0074147994513487</v>
      </c>
      <c r="X234" s="376">
        <f t="shared" si="10"/>
        <v>-4.8878495080064664E-3</v>
      </c>
      <c r="Y234" s="376">
        <f t="shared" si="11"/>
        <v>-2.493563209791706E-3</v>
      </c>
    </row>
    <row r="235" spans="18:25" x14ac:dyDescent="0.2">
      <c r="R235" s="386">
        <f>_xll.qlCalendarAdvance(Calendar,R234,"1D","Following")</f>
        <v>42468</v>
      </c>
      <c r="S235" s="386">
        <f>_xll.qlCalendarAdvance(Calendar,R235,IborTenor6M,"Modified Following",,Trigger)</f>
        <v>42653</v>
      </c>
      <c r="T235" s="353">
        <f>_xll.qlDayCounterYearFraction(DayCounter,R235,S235,,,Trigger)</f>
        <v>0.51388888888888884</v>
      </c>
      <c r="U235" s="376">
        <f>_xll.qlInterpolationInterpolate(B6Minterpolation,R235,TRUE)</f>
        <v>-4.8799940571081675E-3</v>
      </c>
      <c r="V235" s="346">
        <f>_xll.qlYieldTSDiscount(Discounting,R235,,AllTriggers)</f>
        <v>1.0049276114063508</v>
      </c>
      <c r="W235" s="346">
        <f>_xll.qlYieldTSDiscount(Discounting,S235,,AllTriggers)</f>
        <v>1.0074527982760384</v>
      </c>
      <c r="X235" s="376">
        <f t="shared" si="10"/>
        <v>-4.8775259349453327E-3</v>
      </c>
      <c r="Y235" s="376">
        <f t="shared" si="11"/>
        <v>-2.5172418685801305E-3</v>
      </c>
    </row>
    <row r="236" spans="18:25" x14ac:dyDescent="0.2">
      <c r="R236" s="386">
        <f>_xll.qlCalendarAdvance(Calendar,R235,"1D","Following")</f>
        <v>42471</v>
      </c>
      <c r="S236" s="386">
        <f>_xll.qlCalendarAdvance(Calendar,R236,IborTenor6M,"Modified Following",,Trigger)</f>
        <v>42654</v>
      </c>
      <c r="T236" s="353">
        <f>_xll.qlDayCounterYearFraction(DayCounter,R236,S236,,,Trigger)</f>
        <v>0.5083333333333333</v>
      </c>
      <c r="U236" s="376">
        <f>_xll.qlInterpolationInterpolate(B6Minterpolation,R236,TRUE)</f>
        <v>-4.8586061755393093E-3</v>
      </c>
      <c r="V236" s="346">
        <f>_xll.qlYieldTSDiscount(Discounting,R236,,AllTriggers)</f>
        <v>1.0049742482951973</v>
      </c>
      <c r="W236" s="346">
        <f>_xll.qlYieldTSDiscount(Discounting,S236,,AllTriggers)</f>
        <v>1.0074654297139498</v>
      </c>
      <c r="X236" s="376">
        <f t="shared" si="10"/>
        <v>-4.8643701447831826E-3</v>
      </c>
      <c r="Y236" s="376">
        <f t="shared" si="11"/>
        <v>-2.4789838606450146E-3</v>
      </c>
    </row>
    <row r="237" spans="18:25" x14ac:dyDescent="0.2">
      <c r="R237" s="386">
        <f>_xll.qlCalendarAdvance(Calendar,R236,"1D","Following")</f>
        <v>42472</v>
      </c>
      <c r="S237" s="386">
        <f>_xll.qlCalendarAdvance(Calendar,R237,IborTenor6M,"Modified Following",,Trigger)</f>
        <v>42655</v>
      </c>
      <c r="T237" s="353">
        <f>_xll.qlDayCounterYearFraction(DayCounter,R237,S237,,,Trigger)</f>
        <v>0.5083333333333333</v>
      </c>
      <c r="U237" s="376">
        <f>_xll.qlInterpolationInterpolate(B6Minterpolation,R237,TRUE)</f>
        <v>-4.8514411789040441E-3</v>
      </c>
      <c r="V237" s="346">
        <f>_xll.qlYieldTSDiscount(Discounting,R237,,AllTriggers)</f>
        <v>1.0049894034639886</v>
      </c>
      <c r="W237" s="346">
        <f>_xll.qlYieldTSDiscount(Discounting,S237,,AllTriggers)</f>
        <v>1.0074780440497173</v>
      </c>
      <c r="X237" s="376">
        <f t="shared" si="10"/>
        <v>-4.8593479799081763E-3</v>
      </c>
      <c r="Y237" s="376">
        <f t="shared" si="11"/>
        <v>-2.4753172268195457E-3</v>
      </c>
    </row>
    <row r="238" spans="18:25" x14ac:dyDescent="0.2">
      <c r="R238" s="386">
        <f>_xll.qlCalendarAdvance(Calendar,R237,"1D","Following")</f>
        <v>42473</v>
      </c>
      <c r="S238" s="386">
        <f>_xll.qlCalendarAdvance(Calendar,R238,IborTenor6M,"Modified Following",,Trigger)</f>
        <v>42656</v>
      </c>
      <c r="T238" s="353">
        <f>_xll.qlDayCounterYearFraction(DayCounter,R238,S238,,,Trigger)</f>
        <v>0.5083333333333333</v>
      </c>
      <c r="U238" s="376">
        <f>_xll.qlInterpolationInterpolate(B6Minterpolation,R238,TRUE)</f>
        <v>-4.8442589423025751E-3</v>
      </c>
      <c r="V238" s="346">
        <f>_xll.qlYieldTSDiscount(Discounting,R238,,AllTriggers)</f>
        <v>1.0050043450945785</v>
      </c>
      <c r="W238" s="346">
        <f>_xll.qlYieldTSDiscount(Discounting,S238,,AllTriggers)</f>
        <v>1.0074906414731659</v>
      </c>
      <c r="X238" s="376">
        <f t="shared" si="10"/>
        <v>-4.8547099514205678E-3</v>
      </c>
      <c r="Y238" s="376">
        <f t="shared" si="11"/>
        <v>-2.4716423025644596E-3</v>
      </c>
    </row>
    <row r="239" spans="18:25" x14ac:dyDescent="0.2">
      <c r="R239" s="386">
        <f>_xll.qlCalendarAdvance(Calendar,R238,"1D","Following")</f>
        <v>42474</v>
      </c>
      <c r="S239" s="386">
        <f>_xll.qlCalendarAdvance(Calendar,R239,IborTenor6M,"Modified Following",,Trigger)</f>
        <v>42657</v>
      </c>
      <c r="T239" s="353">
        <f>_xll.qlDayCounterYearFraction(DayCounter,R239,S239,,,Trigger)</f>
        <v>0.5083333333333333</v>
      </c>
      <c r="U239" s="376">
        <f>_xll.qlInterpolationInterpolate(B6Minterpolation,R239,TRUE)</f>
        <v>-4.8370598325888732E-3</v>
      </c>
      <c r="V239" s="346">
        <f>_xll.qlYieldTSDiscount(Discounting,R239,,AllTriggers)</f>
        <v>1.0050190786093181</v>
      </c>
      <c r="W239" s="346">
        <f>_xll.qlYieldTSDiscount(Discounting,S239,,AllTriggers)</f>
        <v>1.0075032221741307</v>
      </c>
      <c r="X239" s="376">
        <f t="shared" si="10"/>
        <v>-4.8504458269482504E-3</v>
      </c>
      <c r="Y239" s="376">
        <f t="shared" si="11"/>
        <v>-2.4679592603947414E-3</v>
      </c>
    </row>
    <row r="240" spans="18:25" x14ac:dyDescent="0.2">
      <c r="R240" s="386">
        <f>_xll.qlCalendarAdvance(Calendar,R239,"1D","Following")</f>
        <v>42475</v>
      </c>
      <c r="S240" s="386">
        <f>_xll.qlCalendarAdvance(Calendar,R240,IborTenor6M,"Modified Following",,Trigger)</f>
        <v>42660</v>
      </c>
      <c r="T240" s="353">
        <f>_xll.qlDayCounterYearFraction(DayCounter,R240,S240,,,Trigger)</f>
        <v>0.51388888888888884</v>
      </c>
      <c r="U240" s="376">
        <f>_xll.qlInterpolationInterpolate(B6Minterpolation,R240,TRUE)</f>
        <v>-4.8298442166169091E-3</v>
      </c>
      <c r="V240" s="346">
        <f>_xll.qlYieldTSDiscount(Discounting,R240,,AllTriggers)</f>
        <v>1.0050336131601114</v>
      </c>
      <c r="W240" s="346">
        <f>_xll.qlYieldTSDiscount(Discounting,S240,,AllTriggers)</f>
        <v>1.0075408658406313</v>
      </c>
      <c r="X240" s="376">
        <f t="shared" si="10"/>
        <v>-4.8424618340904791E-3</v>
      </c>
      <c r="Y240" s="376">
        <f t="shared" si="11"/>
        <v>-2.4912958219977591E-3</v>
      </c>
    </row>
    <row r="241" spans="18:25" x14ac:dyDescent="0.2">
      <c r="R241" s="386">
        <f>_xll.qlCalendarAdvance(Calendar,R240,"1D","Following")</f>
        <v>42478</v>
      </c>
      <c r="S241" s="386">
        <f>_xll.qlCalendarAdvance(Calendar,R241,IborTenor6M,"Modified Following",,Trigger)</f>
        <v>42661</v>
      </c>
      <c r="T241" s="353">
        <f>_xll.qlDayCounterYearFraction(DayCounter,R241,S241,,,Trigger)</f>
        <v>0.5083333333333333</v>
      </c>
      <c r="U241" s="376">
        <f>_xll.qlInterpolationInterpolate(B6Minterpolation,R241,TRUE)</f>
        <v>-4.8081019996911558E-3</v>
      </c>
      <c r="V241" s="346">
        <f>_xll.qlYieldTSDiscount(Discounting,R241,,AllTriggers)</f>
        <v>1.0050761145575338</v>
      </c>
      <c r="W241" s="346">
        <f>_xll.qlYieldTSDiscount(Discounting,S241,,AllTriggers)</f>
        <v>1.0075533815502211</v>
      </c>
      <c r="X241" s="376">
        <f t="shared" si="10"/>
        <v>-4.8367780864016965E-3</v>
      </c>
      <c r="Y241" s="376">
        <f t="shared" si="11"/>
        <v>-2.4531491828172691E-3</v>
      </c>
    </row>
    <row r="242" spans="18:25" x14ac:dyDescent="0.2">
      <c r="R242" s="386">
        <f>_xll.qlCalendarAdvance(Calendar,R241,"1D","Following")</f>
        <v>42479</v>
      </c>
      <c r="S242" s="386">
        <f>_xll.qlCalendarAdvance(Calendar,R242,IborTenor6M,"Modified Following",,Trigger)</f>
        <v>42662</v>
      </c>
      <c r="T242" s="353">
        <f>_xll.qlDayCounterYearFraction(DayCounter,R242,S242,,,Trigger)</f>
        <v>0.5083333333333333</v>
      </c>
      <c r="U242" s="376">
        <f>_xll.qlInterpolationInterpolate(B6Minterpolation,R242,TRUE)</f>
        <v>-4.8008240272258539E-3</v>
      </c>
      <c r="V242" s="346">
        <f>_xll.qlYieldTSDiscount(Discounting,R242,,AllTriggers)</f>
        <v>1.0050899447843651</v>
      </c>
      <c r="W242" s="346">
        <f>_xll.qlYieldTSDiscount(Discounting,S242,,AllTriggers)</f>
        <v>1.0075658814866582</v>
      </c>
      <c r="X242" s="376">
        <f t="shared" si="10"/>
        <v>-4.8341207672348008E-3</v>
      </c>
      <c r="Y242" s="376">
        <f t="shared" si="11"/>
        <v>-2.4494280048118237E-3</v>
      </c>
    </row>
    <row r="243" spans="18:25" x14ac:dyDescent="0.2">
      <c r="R243" s="386">
        <f>_xll.qlCalendarAdvance(Calendar,R242,"1D","Following")</f>
        <v>42480</v>
      </c>
      <c r="S243" s="386">
        <f>_xll.qlCalendarAdvance(Calendar,R243,IborTenor6M,"Modified Following",,Trigger)</f>
        <v>42663</v>
      </c>
      <c r="T243" s="353">
        <f>_xll.qlDayCounterYearFraction(DayCounter,R243,S243,,,Trigger)</f>
        <v>0.5083333333333333</v>
      </c>
      <c r="U243" s="376">
        <f>_xll.qlInterpolationInterpolate(B6Minterpolation,R243,TRUE)</f>
        <v>-4.7935313827721466E-3</v>
      </c>
      <c r="V243" s="346">
        <f>_xll.qlYieldTSDiscount(Discounting,R243,,AllTriggers)</f>
        <v>1.005103621816209</v>
      </c>
      <c r="W243" s="346">
        <f>_xll.qlYieldTSDiscount(Discounting,S243,,AllTriggers)</f>
        <v>1.0075783658398396</v>
      </c>
      <c r="X243" s="376">
        <f t="shared" si="10"/>
        <v>-4.8317322642070894E-3</v>
      </c>
      <c r="Y243" s="376">
        <f t="shared" si="11"/>
        <v>-2.4456996912334719E-3</v>
      </c>
    </row>
    <row r="244" spans="18:25" x14ac:dyDescent="0.2">
      <c r="R244" s="386">
        <f>_xll.qlCalendarAdvance(Calendar,R243,"1D","Following")</f>
        <v>42481</v>
      </c>
      <c r="S244" s="386">
        <f>_xll.qlCalendarAdvance(Calendar,R244,IborTenor6M,"Modified Following",,Trigger)</f>
        <v>42664</v>
      </c>
      <c r="T244" s="353">
        <f>_xll.qlDayCounterYearFraction(DayCounter,R244,S244,,,Trigger)</f>
        <v>0.5083333333333333</v>
      </c>
      <c r="U244" s="376">
        <f>_xll.qlInterpolationInterpolate(B6Minterpolation,R244,TRUE)</f>
        <v>-4.7862244331840029E-3</v>
      </c>
      <c r="V244" s="346">
        <f>_xll.qlYieldTSDiscount(Discounting,R244,,AllTriggers)</f>
        <v>1.0051171548086324</v>
      </c>
      <c r="W244" s="346">
        <f>_xll.qlYieldTSDiscount(Discounting,S244,,AllTriggers)</f>
        <v>1.0075908347996727</v>
      </c>
      <c r="X244" s="376">
        <f t="shared" si="10"/>
        <v>-4.829595061815635E-3</v>
      </c>
      <c r="Y244" s="376">
        <f t="shared" si="11"/>
        <v>-2.4419644062333191E-3</v>
      </c>
    </row>
    <row r="245" spans="18:25" x14ac:dyDescent="0.2">
      <c r="R245" s="386">
        <f>_xll.qlCalendarAdvance(Calendar,R244,"1D","Following")</f>
        <v>42482</v>
      </c>
      <c r="S245" s="386">
        <f>_xll.qlCalendarAdvance(Calendar,R245,IborTenor6M,"Modified Following",,Trigger)</f>
        <v>42667</v>
      </c>
      <c r="T245" s="353">
        <f>_xll.qlDayCounterYearFraction(DayCounter,R245,S245,,,Trigger)</f>
        <v>0.51388888888888884</v>
      </c>
      <c r="U245" s="376">
        <f>_xll.qlInterpolationInterpolate(B6Minterpolation,R245,TRUE)</f>
        <v>-4.7789035453153945E-3</v>
      </c>
      <c r="V245" s="346">
        <f>_xll.qlYieldTSDiscount(Discounting,R245,,AllTriggers)</f>
        <v>1.0051305529177594</v>
      </c>
      <c r="W245" s="346">
        <f>_xll.qlYieldTSDiscount(Discounting,S245,,AllTriggers)</f>
        <v>1.0076281512183036</v>
      </c>
      <c r="X245" s="376">
        <f t="shared" si="10"/>
        <v>-4.8233976806514589E-3</v>
      </c>
      <c r="Y245" s="376">
        <f t="shared" si="11"/>
        <v>-2.4649633173830965E-3</v>
      </c>
    </row>
    <row r="246" spans="18:25" x14ac:dyDescent="0.2">
      <c r="R246" s="386">
        <f>_xll.qlCalendarAdvance(Calendar,R245,"1D","Following")</f>
        <v>42485</v>
      </c>
      <c r="S246" s="386">
        <f>_xll.qlCalendarAdvance(Calendar,R246,IborTenor6M,"Modified Following",,Trigger)</f>
        <v>42668</v>
      </c>
      <c r="T246" s="353">
        <f>_xll.qlDayCounterYearFraction(DayCounter,R246,S246,,,Trigger)</f>
        <v>0.5083333333333333</v>
      </c>
      <c r="U246" s="376">
        <f>_xll.qlInterpolationInterpolate(B6Minterpolation,R246,TRUE)</f>
        <v>-4.7568609205664945E-3</v>
      </c>
      <c r="V246" s="346">
        <f>_xll.qlYieldTSDiscount(Discounting,R246,,AllTriggers)</f>
        <v>1.005170029514719</v>
      </c>
      <c r="W246" s="346">
        <f>_xll.qlYieldTSDiscount(Discounting,S246,,AllTriggers)</f>
        <v>1.007640560504016</v>
      </c>
      <c r="X246" s="376">
        <f t="shared" si="10"/>
        <v>-4.8232089428003949E-3</v>
      </c>
      <c r="Y246" s="376">
        <f t="shared" si="11"/>
        <v>-2.4269568394173252E-3</v>
      </c>
    </row>
    <row r="247" spans="18:25" x14ac:dyDescent="0.2">
      <c r="R247" s="386">
        <f>_xll.qlCalendarAdvance(Calendar,R246,"1D","Following")</f>
        <v>42486</v>
      </c>
      <c r="S247" s="386">
        <f>_xll.qlCalendarAdvance(Calendar,R247,IborTenor6M,"Modified Following",,Trigger)</f>
        <v>42669</v>
      </c>
      <c r="T247" s="353">
        <f>_xll.qlDayCounterYearFraction(DayCounter,R247,S247,,,Trigger)</f>
        <v>0.5083333333333333</v>
      </c>
      <c r="U247" s="376">
        <f>_xll.qlInterpolationInterpolate(B6Minterpolation,R247,TRUE)</f>
        <v>-4.7494879481157397E-3</v>
      </c>
      <c r="V247" s="346">
        <f>_xll.qlYieldTSDiscount(Discounting,R247,,AllTriggers)</f>
        <v>1.005182979662641</v>
      </c>
      <c r="W247" s="346">
        <f>_xll.qlYieldTSDiscount(Discounting,S247,,AllTriggers)</f>
        <v>1.0076529553460669</v>
      </c>
      <c r="X247" s="376">
        <f t="shared" si="10"/>
        <v>-4.8220655055691572E-3</v>
      </c>
      <c r="Y247" s="376">
        <f t="shared" si="11"/>
        <v>-2.423189163965756E-3</v>
      </c>
    </row>
    <row r="248" spans="18:25" x14ac:dyDescent="0.2">
      <c r="R248" s="386">
        <f>_xll.qlCalendarAdvance(Calendar,R247,"1D","Following")</f>
        <v>42487</v>
      </c>
      <c r="S248" s="386">
        <f>_xll.qlCalendarAdvance(Calendar,R248,IborTenor6M,"Modified Following",,Trigger)</f>
        <v>42670</v>
      </c>
      <c r="T248" s="353">
        <f>_xll.qlDayCounterYearFraction(DayCounter,R248,S248,,,Trigger)</f>
        <v>0.5083333333333333</v>
      </c>
      <c r="U248" s="376">
        <f>_xll.qlInterpolationInterpolate(B6Minterpolation,R248,TRUE)</f>
        <v>-4.7421028716543752E-3</v>
      </c>
      <c r="V248" s="346">
        <f>_xll.qlYieldTSDiscount(Discounting,R248,,AllTriggers)</f>
        <v>1.005195840715845</v>
      </c>
      <c r="W248" s="346">
        <f>_xll.qlYieldTSDiscount(Discounting,S248,,AllTriggers)</f>
        <v>1.0076653359344241</v>
      </c>
      <c r="X248" s="376">
        <f t="shared" si="10"/>
        <v>-4.8210682729365106E-3</v>
      </c>
      <c r="Y248" s="376">
        <f t="shared" si="11"/>
        <v>-2.4194155046441393E-3</v>
      </c>
    </row>
    <row r="249" spans="18:25" x14ac:dyDescent="0.2">
      <c r="R249" s="386">
        <f>_xll.qlCalendarAdvance(Calendar,R248,"1D","Following")</f>
        <v>42488</v>
      </c>
      <c r="S249" s="386">
        <f>_xll.qlCalendarAdvance(Calendar,R249,IborTenor6M,"Modified Following",,Trigger)</f>
        <v>42671</v>
      </c>
      <c r="T249" s="353">
        <f>_xll.qlDayCounterYearFraction(DayCounter,R249,S249,,,Trigger)</f>
        <v>0.5083333333333333</v>
      </c>
      <c r="U249" s="376">
        <f>_xll.qlInterpolationInterpolate(B6Minterpolation,R249,TRUE)</f>
        <v>-4.7347060580363734E-3</v>
      </c>
      <c r="V249" s="346">
        <f>_xll.qlYieldTSDiscount(Discounting,R249,,AllTriggers)</f>
        <v>1.0052086218335663</v>
      </c>
      <c r="W249" s="346">
        <f>_xll.qlYieldTSDiscount(Discounting,S249,,AllTriggers)</f>
        <v>1.0076777024590646</v>
      </c>
      <c r="X249" s="376">
        <f t="shared" si="10"/>
        <v>-4.8201997285564875E-3</v>
      </c>
      <c r="Y249" s="376">
        <f t="shared" si="11"/>
        <v>-2.4156360264922126E-3</v>
      </c>
    </row>
    <row r="250" spans="18:25" x14ac:dyDescent="0.2">
      <c r="R250" s="386">
        <f>_xll.qlCalendarAdvance(Calendar,R249,"1D","Following")</f>
        <v>42489</v>
      </c>
      <c r="S250" s="386">
        <f>_xll.qlCalendarAdvance(Calendar,R250,IborTenor6M,"Modified Following",,Trigger)</f>
        <v>42674</v>
      </c>
      <c r="T250" s="353">
        <f>_xll.qlDayCounterYearFraction(DayCounter,R250,S250,,,Trigger)</f>
        <v>0.51388888888888884</v>
      </c>
      <c r="U250" s="376">
        <f>_xll.qlInterpolationInterpolate(B6Minterpolation,R250,TRUE)</f>
        <v>-4.7272978741157044E-3</v>
      </c>
      <c r="V250" s="346">
        <f>_xll.qlYieldTSDiscount(Discounting,R250,,AllTriggers)</f>
        <v>1.0052213321755268</v>
      </c>
      <c r="W250" s="346">
        <f>_xll.qlYieldTSDiscount(Discounting,S250,,AllTriggers)</f>
        <v>1.0077147195506124</v>
      </c>
      <c r="X250" s="376">
        <f t="shared" si="10"/>
        <v>-4.8148518227306824E-3</v>
      </c>
      <c r="Y250" s="376">
        <f t="shared" si="11"/>
        <v>-2.4383018334455655E-3</v>
      </c>
    </row>
    <row r="251" spans="18:25" x14ac:dyDescent="0.2">
      <c r="R251" s="386">
        <f>_xll.qlCalendarAdvance(Calendar,R250,"1D","Following")</f>
        <v>42492</v>
      </c>
      <c r="S251" s="386">
        <f>_xll.qlCalendarAdvance(Calendar,R251,IborTenor6M,"Modified Following",,Trigger)</f>
        <v>42676</v>
      </c>
      <c r="T251" s="353">
        <f>_xll.qlDayCounterYearFraction(DayCounter,R251,S251,,,Trigger)</f>
        <v>0.51111111111111107</v>
      </c>
      <c r="U251" s="376">
        <f>_xll.qlInterpolationInterpolate(B6Minterpolation,R251,TRUE)</f>
        <v>-4.7050087690774078E-3</v>
      </c>
      <c r="V251" s="346">
        <f>_xll.qlYieldTSDiscount(Discounting,R251,,AllTriggers)</f>
        <v>1.0052591301512235</v>
      </c>
      <c r="W251" s="346">
        <f>_xll.qlYieldTSDiscount(Discounting,S251,,AllTriggers)</f>
        <v>1.0077393307764295</v>
      </c>
      <c r="X251" s="376">
        <f t="shared" si="10"/>
        <v>-4.8152992469607803E-3</v>
      </c>
      <c r="Y251" s="376">
        <f t="shared" si="11"/>
        <v>-2.4136258518871697E-3</v>
      </c>
    </row>
    <row r="252" spans="18:25" x14ac:dyDescent="0.2">
      <c r="R252" s="386">
        <f>_xll.qlCalendarAdvance(Calendar,R251,"1D","Following")</f>
        <v>42493</v>
      </c>
      <c r="S252" s="386">
        <f>_xll.qlCalendarAdvance(Calendar,R252,IborTenor6M,"Modified Following",,Trigger)</f>
        <v>42677</v>
      </c>
      <c r="T252" s="353">
        <f>_xll.qlDayCounterYearFraction(DayCounter,R252,S252,,,Trigger)</f>
        <v>0.51111111111111107</v>
      </c>
      <c r="U252" s="376">
        <f>_xll.qlInterpolationInterpolate(B6Minterpolation,R252,TRUE)</f>
        <v>-4.6975587724857821E-3</v>
      </c>
      <c r="V252" s="346">
        <f>_xll.qlYieldTSDiscount(Discounting,R252,,AllTriggers)</f>
        <v>1.0052716489968689</v>
      </c>
      <c r="W252" s="346">
        <f>_xll.qlYieldTSDiscount(Discounting,S252,,AllTriggers)</f>
        <v>1.0077516169088543</v>
      </c>
      <c r="X252" s="376">
        <f t="shared" si="10"/>
        <v>-4.8147887343792245E-3</v>
      </c>
      <c r="Y252" s="376">
        <f t="shared" si="11"/>
        <v>-2.4097988330846892E-3</v>
      </c>
    </row>
    <row r="253" spans="18:25" x14ac:dyDescent="0.2">
      <c r="R253" s="386">
        <f>_xll.qlCalendarAdvance(Calendar,R252,"1D","Following")</f>
        <v>42494</v>
      </c>
      <c r="S253" s="386">
        <f>_xll.qlCalendarAdvance(Calendar,R253,IborTenor6M,"Modified Following",,Trigger)</f>
        <v>42678</v>
      </c>
      <c r="T253" s="353">
        <f>_xll.qlDayCounterYearFraction(DayCounter,R253,S253,,,Trigger)</f>
        <v>0.51111111111111107</v>
      </c>
      <c r="U253" s="376">
        <f>_xll.qlInterpolationInterpolate(B6Minterpolation,R253,TRUE)</f>
        <v>-4.6900992398613449E-3</v>
      </c>
      <c r="V253" s="346">
        <f>_xll.qlYieldTSDiscount(Discounting,R253,,AllTriggers)</f>
        <v>1.0052841428724515</v>
      </c>
      <c r="W253" s="346">
        <f>_xll.qlYieldTSDiscount(Discounting,S253,,AllTriggers)</f>
        <v>1.0077638903076824</v>
      </c>
      <c r="X253" s="376">
        <f t="shared" si="10"/>
        <v>-4.8143020515460594E-3</v>
      </c>
      <c r="Y253" s="376">
        <f t="shared" si="11"/>
        <v>-2.40596696257722E-3</v>
      </c>
    </row>
    <row r="254" spans="18:25" x14ac:dyDescent="0.2">
      <c r="R254" s="386">
        <f>_xll.qlCalendarAdvance(Calendar,R253,"1D","Following")</f>
        <v>42496</v>
      </c>
      <c r="S254" s="386">
        <f>_xll.qlCalendarAdvance(Calendar,R254,IborTenor6M,"Modified Following",,Trigger)</f>
        <v>42681</v>
      </c>
      <c r="T254" s="353">
        <f>_xll.qlDayCounterYearFraction(DayCounter,R254,S254,,,Trigger)</f>
        <v>0.51388888888888884</v>
      </c>
      <c r="U254" s="376">
        <f>_xll.qlInterpolationInterpolate(B6Minterpolation,R254,TRUE)</f>
        <v>-4.6751530339299201E-3</v>
      </c>
      <c r="V254" s="346">
        <f>_xll.qlYieldTSDiscount(Discounting,R254,,AllTriggers)</f>
        <v>1.0053090923639889</v>
      </c>
      <c r="W254" s="346">
        <f>_xll.qlYieldTSDiscount(Discounting,S254,,AllTriggers)</f>
        <v>1.0078006360031977</v>
      </c>
      <c r="X254" s="376">
        <f t="shared" si="10"/>
        <v>-4.8108813099124771E-3</v>
      </c>
      <c r="Y254" s="376">
        <f t="shared" si="11"/>
        <v>-2.4113685560058036E-3</v>
      </c>
    </row>
    <row r="255" spans="18:25" x14ac:dyDescent="0.2">
      <c r="R255" s="386">
        <f>_xll.qlCalendarAdvance(Calendar,R254,"1D","Following")</f>
        <v>42499</v>
      </c>
      <c r="S255" s="386">
        <f>_xll.qlCalendarAdvance(Calendar,R255,IborTenor6M,"Modified Following",,Trigger)</f>
        <v>42683</v>
      </c>
      <c r="T255" s="353">
        <f>_xll.qlDayCounterYearFraction(DayCounter,R255,S255,,,Trigger)</f>
        <v>0.51111111111111107</v>
      </c>
      <c r="U255" s="376">
        <f>_xll.qlInterpolationInterpolate(B6Minterpolation,R255,TRUE)</f>
        <v>-4.6526713761359745E-3</v>
      </c>
      <c r="V255" s="346">
        <f>_xll.qlYieldTSDiscount(Discounting,R255,,AllTriggers)</f>
        <v>1.0053465584037926</v>
      </c>
      <c r="W255" s="346">
        <f>_xll.qlYieldTSDiscount(Discounting,S255,,AllTriggers)</f>
        <v>1.0078250729501828</v>
      </c>
      <c r="X255" s="376">
        <f t="shared" si="10"/>
        <v>-4.8116163418798763E-3</v>
      </c>
      <c r="Y255" s="376">
        <f t="shared" si="11"/>
        <v>-2.3867406795919869E-3</v>
      </c>
    </row>
    <row r="256" spans="18:25" x14ac:dyDescent="0.2">
      <c r="R256" s="386">
        <f>_xll.qlCalendarAdvance(Calendar,R255,"1D","Following")</f>
        <v>42500</v>
      </c>
      <c r="S256" s="386">
        <f>_xll.qlCalendarAdvance(Calendar,R256,IborTenor6M,"Modified Following",,Trigger)</f>
        <v>42684</v>
      </c>
      <c r="T256" s="353">
        <f>_xll.qlDayCounterYearFraction(DayCounter,R256,S256,,,Trigger)</f>
        <v>0.51111111111111107</v>
      </c>
      <c r="U256" s="376">
        <f>_xll.qlInterpolationInterpolate(B6Minterpolation,R256,TRUE)</f>
        <v>-4.6451623312480615E-3</v>
      </c>
      <c r="V256" s="346">
        <f>_xll.qlYieldTSDiscount(Discounting,R256,,AllTriggers)</f>
        <v>1.0053590948879985</v>
      </c>
      <c r="W256" s="346">
        <f>_xll.qlYieldTSDiscount(Discounting,S256,,AllTriggers)</f>
        <v>1.0078372739389532</v>
      </c>
      <c r="X256" s="376">
        <f t="shared" si="10"/>
        <v>-4.8109067922249759E-3</v>
      </c>
      <c r="Y256" s="376">
        <f t="shared" si="11"/>
        <v>-2.3828832078171386E-3</v>
      </c>
    </row>
    <row r="257" spans="18:25" x14ac:dyDescent="0.2">
      <c r="R257" s="386">
        <f>_xll.qlCalendarAdvance(Calendar,R256,"1D","Following")</f>
        <v>42501</v>
      </c>
      <c r="S257" s="386">
        <f>_xll.qlCalendarAdvance(Calendar,R257,IborTenor6M,"Modified Following",,Trigger)</f>
        <v>42685</v>
      </c>
      <c r="T257" s="353">
        <f>_xll.qlDayCounterYearFraction(DayCounter,R257,S257,,,Trigger)</f>
        <v>0.51111111111111107</v>
      </c>
      <c r="U257" s="376">
        <f>_xll.qlInterpolationInterpolate(B6Minterpolation,R257,TRUE)</f>
        <v>-4.6376463183051345E-3</v>
      </c>
      <c r="V257" s="346">
        <f>_xll.qlYieldTSDiscount(Discounting,R257,,AllTriggers)</f>
        <v>1.0053716705493982</v>
      </c>
      <c r="W257" s="346">
        <f>_xll.qlYieldTSDiscount(Discounting,S257,,AllTriggers)</f>
        <v>1.007849463524725</v>
      </c>
      <c r="X257" s="376">
        <f t="shared" si="10"/>
        <v>-4.8100991236698963E-3</v>
      </c>
      <c r="Y257" s="376">
        <f t="shared" si="11"/>
        <v>-2.3790220552517777E-3</v>
      </c>
    </row>
    <row r="258" spans="18:25" x14ac:dyDescent="0.2">
      <c r="R258" s="386">
        <f>_xll.qlCalendarAdvance(Calendar,R257,"1D","Following")</f>
        <v>42502</v>
      </c>
      <c r="S258" s="386">
        <f>_xll.qlCalendarAdvance(Calendar,R258,IborTenor6M,"Modified Following",,Trigger)</f>
        <v>42688</v>
      </c>
      <c r="T258" s="353">
        <f>_xll.qlDayCounterYearFraction(DayCounter,R258,S258,,,Trigger)</f>
        <v>0.51666666666666672</v>
      </c>
      <c r="U258" s="376">
        <f>_xll.qlInterpolationInterpolate(B6Minterpolation,R258,TRUE)</f>
        <v>-4.6301237041611642E-3</v>
      </c>
      <c r="V258" s="346">
        <f>_xll.qlYieldTSDiscount(Discounting,R258,,AllTriggers)</f>
        <v>1.0053842945537188</v>
      </c>
      <c r="W258" s="346">
        <f>_xll.qlYieldTSDiscount(Discounting,S258,,AllTriggers)</f>
        <v>1.0078859657653381</v>
      </c>
      <c r="X258" s="376">
        <f t="shared" si="10"/>
        <v>-4.8040596307705446E-3</v>
      </c>
      <c r="Y258" s="376">
        <f t="shared" si="11"/>
        <v>-2.4010633516439719E-3</v>
      </c>
    </row>
    <row r="259" spans="18:25" x14ac:dyDescent="0.2">
      <c r="R259" s="386">
        <f>_xll.qlCalendarAdvance(Calendar,R258,"1D","Following")</f>
        <v>42503</v>
      </c>
      <c r="S259" s="386">
        <f>_xll.qlCalendarAdvance(Calendar,R259,IborTenor6M,"Modified Following",,Trigger)</f>
        <v>42688</v>
      </c>
      <c r="T259" s="353">
        <f>_xll.qlDayCounterYearFraction(DayCounter,R259,S259,,,Trigger)</f>
        <v>0.51388888888888884</v>
      </c>
      <c r="U259" s="376">
        <f>_xll.qlInterpolationInterpolate(B6Minterpolation,R259,TRUE)</f>
        <v>-4.6225948380064106E-3</v>
      </c>
      <c r="V259" s="346">
        <f>_xll.qlYieldTSDiscount(Discounting,R259,,AllTriggers)</f>
        <v>1.0053969743839968</v>
      </c>
      <c r="W259" s="346">
        <f>_xll.qlYieldTSDiscount(Discounting,S259,,AllTriggers)</f>
        <v>1.0078859657653381</v>
      </c>
      <c r="X259" s="376">
        <f t="shared" si="10"/>
        <v>-4.8055463142972505E-3</v>
      </c>
      <c r="Y259" s="376">
        <f t="shared" si="11"/>
        <v>-2.3842209829098319E-3</v>
      </c>
    </row>
    <row r="260" spans="18:25" x14ac:dyDescent="0.2">
      <c r="R260" s="386">
        <f>_xll.qlCalendarAdvance(Calendar,R259,"1D","Following")</f>
        <v>42507</v>
      </c>
      <c r="S260" s="386">
        <f>_xll.qlCalendarAdvance(Calendar,R260,IborTenor6M,"Modified Following",,Trigger)</f>
        <v>42691</v>
      </c>
      <c r="T260" s="353">
        <f>_xll.qlDayCounterYearFraction(DayCounter,R260,S260,,,Trigger)</f>
        <v>0.51111111111111107</v>
      </c>
      <c r="U260" s="376">
        <f>_xll.qlInterpolationInterpolate(B6Minterpolation,R260,TRUE)</f>
        <v>-4.5924222473506847E-3</v>
      </c>
      <c r="V260" s="346">
        <f>_xll.qlYieldTSDiscount(Discounting,R260,,AllTriggers)</f>
        <v>1.0054482501471562</v>
      </c>
      <c r="W260" s="346">
        <f>_xll.qlYieldTSDiscount(Discounting,S260,,AllTriggers)</f>
        <v>1.0079223703673375</v>
      </c>
      <c r="X260" s="376">
        <f t="shared" ref="X260:X262" si="12">(V260/W260-1)/T260</f>
        <v>-4.8026218470005426E-3</v>
      </c>
      <c r="Y260" s="376">
        <f t="shared" ref="Y260:Y262" si="13">LN((1+(U260+X260)*T260)/(1+X260*T260))</f>
        <v>-2.3557866057342118E-3</v>
      </c>
    </row>
    <row r="261" spans="18:25" x14ac:dyDescent="0.2">
      <c r="R261" s="386">
        <f>_xll.qlCalendarAdvance(Calendar,R260,"1D","Following")</f>
        <v>42508</v>
      </c>
      <c r="S261" s="386">
        <f>_xll.qlCalendarAdvance(Calendar,R261,IborTenor6M,"Modified Following",,Trigger)</f>
        <v>42692</v>
      </c>
      <c r="T261" s="353">
        <f>_xll.qlDayCounterYearFraction(DayCounter,R261,S261,,,Trigger)</f>
        <v>0.51111111111111107</v>
      </c>
      <c r="U261" s="376">
        <f>_xll.qlInterpolationInterpolate(B6Minterpolation,R261,TRUE)</f>
        <v>-4.5848661225360767E-3</v>
      </c>
      <c r="V261" s="346">
        <f>_xll.qlYieldTSDiscount(Discounting,R261,,AllTriggers)</f>
        <v>1.0054612035359554</v>
      </c>
      <c r="W261" s="346">
        <f>_xll.qlYieldTSDiscount(Discounting,S261,,AllTriggers)</f>
        <v>1.007934482911754</v>
      </c>
      <c r="X261" s="376">
        <f t="shared" si="12"/>
        <v>-4.8009319531502536E-3</v>
      </c>
      <c r="Y261" s="376">
        <f t="shared" si="13"/>
        <v>-2.3519039205678991E-3</v>
      </c>
    </row>
    <row r="262" spans="18:25" x14ac:dyDescent="0.2">
      <c r="R262" s="387">
        <f>_xll.qlCalendarAdvance(Calendar,R261,"1D","Following")</f>
        <v>42509</v>
      </c>
      <c r="S262" s="387">
        <f>_xll.qlCalendarAdvance(Calendar,R262,IborTenor6M,"Modified Following",,Trigger)</f>
        <v>42695</v>
      </c>
      <c r="T262" s="375">
        <f>_xll.qlDayCounterYearFraction(DayCounter,R262,S262,,,Trigger)</f>
        <v>0.51666666666666672</v>
      </c>
      <c r="U262" s="372">
        <f>_xll.qlInterpolationInterpolate(B6Minterpolation,R262,TRUE)</f>
        <v>-4.5773053286045987E-3</v>
      </c>
      <c r="V262" s="374">
        <f>_xll.qlYieldTSDiscount(Discounting,R262,,AllTriggers)</f>
        <v>1.00547420883882</v>
      </c>
      <c r="W262" s="374">
        <f>_xll.qlYieldTSDiscount(Discounting,S262,,AllTriggers)</f>
        <v>1.0079707504618636</v>
      </c>
      <c r="X262" s="372">
        <f t="shared" si="12"/>
        <v>-4.7938058146889508E-3</v>
      </c>
      <c r="Y262" s="372">
        <f t="shared" si="13"/>
        <v>-2.37362794283769E-3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workbookViewId="0">
      <selection activeCell="K2" sqref="K2"/>
    </sheetView>
  </sheetViews>
  <sheetFormatPr defaultRowHeight="11.25" x14ac:dyDescent="0.2"/>
  <cols>
    <col min="1" max="1" width="3.1640625" style="316" customWidth="1"/>
    <col min="2" max="2" width="7.1640625" style="316" customWidth="1"/>
    <col min="3" max="5" width="3.5" style="316" bestFit="1" customWidth="1"/>
    <col min="6" max="6" width="7" style="316" bestFit="1" customWidth="1"/>
    <col min="7" max="7" width="20.1640625" style="316" bestFit="1" customWidth="1"/>
    <col min="8" max="8" width="32.33203125" style="316" bestFit="1" customWidth="1"/>
    <col min="9" max="9" width="26.33203125" style="316" bestFit="1" customWidth="1"/>
    <col min="10" max="10" width="32.33203125" style="316" bestFit="1" customWidth="1"/>
    <col min="11" max="11" width="35.6640625" style="316" customWidth="1"/>
    <col min="12" max="13" width="3.1640625" style="316" customWidth="1"/>
    <col min="14" max="14" width="4.6640625" style="316" bestFit="1" customWidth="1"/>
    <col min="15" max="15" width="3.6640625" style="316" bestFit="1" customWidth="1"/>
    <col min="16" max="16" width="3.1640625" style="316" bestFit="1" customWidth="1"/>
    <col min="17" max="17" width="3.83203125" style="316" bestFit="1" customWidth="1"/>
    <col min="18" max="19" width="3.1640625" style="316" bestFit="1" customWidth="1"/>
    <col min="20" max="16384" width="9.33203125" style="316"/>
  </cols>
  <sheetData>
    <row r="1" spans="1:12" x14ac:dyDescent="0.2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  <c r="L1" s="176"/>
    </row>
    <row r="2" spans="1:12" ht="22.5" customHeight="1" x14ac:dyDescent="0.2">
      <c r="A2" s="177"/>
      <c r="B2" s="317" t="s">
        <v>87</v>
      </c>
      <c r="C2" s="317"/>
      <c r="D2" s="317"/>
      <c r="E2" s="317"/>
      <c r="F2" s="317" t="s">
        <v>94</v>
      </c>
      <c r="G2" s="317" t="s">
        <v>95</v>
      </c>
      <c r="H2" s="317" t="s">
        <v>119</v>
      </c>
      <c r="I2" s="318"/>
      <c r="J2" s="319" t="str">
        <f>IF(Serialize,_xll.ohObjectSave(J3:J37,SerializationPath&amp;I2,FileOverwrite,Serialize),"---")</f>
        <v>---</v>
      </c>
      <c r="K2" s="318" t="str">
        <f>_xll.ohRangeRetrieveError(J2)</f>
        <v/>
      </c>
      <c r="L2" s="178"/>
    </row>
    <row r="3" spans="1:12" ht="11.25" customHeight="1" x14ac:dyDescent="0.2">
      <c r="A3" s="177"/>
      <c r="B3" s="320" t="s">
        <v>23</v>
      </c>
      <c r="C3" s="320" t="s">
        <v>120</v>
      </c>
      <c r="D3" s="321" t="s">
        <v>149</v>
      </c>
      <c r="E3" s="321" t="s">
        <v>150</v>
      </c>
      <c r="F3" s="321" t="s">
        <v>96</v>
      </c>
      <c r="G3" s="322" t="str">
        <f t="shared" ref="G3:G37" si="0">Currency&amp;D3&amp;E3&amp;B3&amp;QuoteSuffix</f>
        <v>CHF3S6S1Y_Quote</v>
      </c>
      <c r="H3" s="323" t="str">
        <f t="shared" ref="H3:H37" si="1">PROPER(Currency)&amp;IborType&amp;"SwapForBasisCalc"&amp;$B3</f>
        <v>ChfLiborSwapForBasisCalc1Y</v>
      </c>
      <c r="I3" s="324" t="str">
        <f t="shared" ref="I3:I37" si="2">Currency&amp;C3&amp;E3&amp;B3&amp;"_"&amp;$D3&amp;$E3&amp;QuoteSuffix</f>
        <v>CHFSB6S1Y_3S6S_Quote</v>
      </c>
      <c r="J3" s="324" t="e">
        <f>_xll.qlForwardSwapQuote(I3,H3,G3,F3,Permanent,Trigger,ObjectOverwrite)</f>
        <v>#NUM!</v>
      </c>
      <c r="K3" s="335" t="str">
        <f ca="1">_xll.ohRangeRetrieveError(J3)</f>
        <v>qlForwardSwapQuote - Error converting parameter 'Spread' : 'ObjectHandler error: attempt to retrieve object with unknown ID 'CHF3S6S1Y_Quote'</v>
      </c>
      <c r="L3" s="178"/>
    </row>
    <row r="4" spans="1:12" ht="11.25" customHeight="1" x14ac:dyDescent="0.2">
      <c r="A4" s="177"/>
      <c r="B4" s="325" t="s">
        <v>151</v>
      </c>
      <c r="C4" s="325" t="s">
        <v>120</v>
      </c>
      <c r="D4" s="326" t="s">
        <v>149</v>
      </c>
      <c r="E4" s="326" t="s">
        <v>150</v>
      </c>
      <c r="F4" s="326" t="s">
        <v>96</v>
      </c>
      <c r="G4" s="327" t="str">
        <f t="shared" ref="G4" si="3">Currency&amp;D4&amp;E4&amp;B4&amp;QuoteSuffix</f>
        <v>CHF3S6S18M_Quote</v>
      </c>
      <c r="H4" s="328" t="str">
        <f t="shared" si="1"/>
        <v>ChfLiborSwapForBasisCalc18M</v>
      </c>
      <c r="I4" s="329" t="str">
        <f t="shared" ref="I4" si="4">Currency&amp;C4&amp;E4&amp;B4&amp;"_"&amp;$D4&amp;$E4&amp;QuoteSuffix</f>
        <v>CHFSB6S18M_3S6S_Quote</v>
      </c>
      <c r="J4" s="329" t="e">
        <f>_xll.qlForwardSwapQuote(I4,H4,G4,F4,Permanent,Trigger,ObjectOverwrite)</f>
        <v>#NUM!</v>
      </c>
      <c r="K4" s="336" t="str">
        <f ca="1">_xll.ohRangeRetrieveError(J4)</f>
        <v>qlForwardSwapQuote - ObjectHandler error: attempt to retrieve object with unknown ID 'ChfLiborSwapForBasisCalc18M'</v>
      </c>
      <c r="L4" s="178"/>
    </row>
    <row r="5" spans="1:12" ht="11.25" customHeight="1" x14ac:dyDescent="0.2">
      <c r="A5" s="177"/>
      <c r="B5" s="325" t="s">
        <v>121</v>
      </c>
      <c r="C5" s="325" t="s">
        <v>120</v>
      </c>
      <c r="D5" s="326" t="s">
        <v>149</v>
      </c>
      <c r="E5" s="326" t="s">
        <v>150</v>
      </c>
      <c r="F5" s="326" t="str">
        <f>F3</f>
        <v>0D</v>
      </c>
      <c r="G5" s="327" t="str">
        <f t="shared" si="0"/>
        <v>CHF3S6S2Y_Quote</v>
      </c>
      <c r="H5" s="328" t="str">
        <f t="shared" si="1"/>
        <v>ChfLiborSwapForBasisCalc2Y</v>
      </c>
      <c r="I5" s="329" t="str">
        <f t="shared" si="2"/>
        <v>CHFSB6S2Y_3S6S_Quote</v>
      </c>
      <c r="J5" s="329" t="e">
        <f>_xll.qlForwardSwapQuote(I5,H5,G5,F5,Permanent,Trigger,ObjectOverwrite)</f>
        <v>#NUM!</v>
      </c>
      <c r="K5" s="336" t="str">
        <f ca="1">_xll.ohRangeRetrieveError(J5)</f>
        <v>qlForwardSwapQuote - Error converting parameter 'Spread' : 'ObjectHandler error: attempt to retrieve object with unknown ID 'CHF3S6S2Y_Quote'</v>
      </c>
      <c r="L5" s="178"/>
    </row>
    <row r="6" spans="1:12" ht="11.25" customHeight="1" x14ac:dyDescent="0.2">
      <c r="A6" s="177"/>
      <c r="B6" s="325" t="s">
        <v>64</v>
      </c>
      <c r="C6" s="325" t="s">
        <v>120</v>
      </c>
      <c r="D6" s="326" t="s">
        <v>149</v>
      </c>
      <c r="E6" s="326" t="s">
        <v>150</v>
      </c>
      <c r="F6" s="326" t="str">
        <f t="shared" ref="F6:F37" si="5">F5</f>
        <v>0D</v>
      </c>
      <c r="G6" s="327" t="str">
        <f t="shared" si="0"/>
        <v>CHF3S6S3Y_Quote</v>
      </c>
      <c r="H6" s="328" t="str">
        <f t="shared" si="1"/>
        <v>ChfLiborSwapForBasisCalc3Y</v>
      </c>
      <c r="I6" s="329" t="str">
        <f t="shared" si="2"/>
        <v>CHFSB6S3Y_3S6S_Quote</v>
      </c>
      <c r="J6" s="329" t="e">
        <f>_xll.qlForwardSwapQuote(I6,H6,G6,F6,Permanent,Trigger,ObjectOverwrite)</f>
        <v>#NUM!</v>
      </c>
      <c r="K6" s="336" t="str">
        <f ca="1">_xll.ohRangeRetrieveError(J6)</f>
        <v>qlForwardSwapQuote - Error converting parameter 'Spread' : 'ObjectHandler error: attempt to retrieve object with unknown ID 'CHF3S6S3Y_Quote'</v>
      </c>
      <c r="L6" s="178"/>
    </row>
    <row r="7" spans="1:12" ht="11.25" customHeight="1" x14ac:dyDescent="0.2">
      <c r="A7" s="177"/>
      <c r="B7" s="325" t="s">
        <v>65</v>
      </c>
      <c r="C7" s="325" t="s">
        <v>120</v>
      </c>
      <c r="D7" s="326" t="s">
        <v>149</v>
      </c>
      <c r="E7" s="326" t="s">
        <v>150</v>
      </c>
      <c r="F7" s="326" t="str">
        <f t="shared" si="5"/>
        <v>0D</v>
      </c>
      <c r="G7" s="327" t="str">
        <f t="shared" si="0"/>
        <v>CHF3S6S4Y_Quote</v>
      </c>
      <c r="H7" s="328" t="str">
        <f t="shared" si="1"/>
        <v>ChfLiborSwapForBasisCalc4Y</v>
      </c>
      <c r="I7" s="329" t="str">
        <f t="shared" si="2"/>
        <v>CHFSB6S4Y_3S6S_Quote</v>
      </c>
      <c r="J7" s="329" t="e">
        <f>_xll.qlForwardSwapQuote(I7,H7,G7,F7,Permanent,Trigger,ObjectOverwrite)</f>
        <v>#NUM!</v>
      </c>
      <c r="K7" s="336" t="str">
        <f ca="1">_xll.ohRangeRetrieveError(J7)</f>
        <v>qlForwardSwapQuote - Error converting parameter 'Spread' : 'ObjectHandler error: attempt to retrieve object with unknown ID 'CHF3S6S4Y_Quote'</v>
      </c>
      <c r="L7" s="178"/>
    </row>
    <row r="8" spans="1:12" ht="11.25" customHeight="1" x14ac:dyDescent="0.2">
      <c r="A8" s="177"/>
      <c r="B8" s="325" t="s">
        <v>66</v>
      </c>
      <c r="C8" s="325" t="s">
        <v>120</v>
      </c>
      <c r="D8" s="326" t="s">
        <v>149</v>
      </c>
      <c r="E8" s="326" t="s">
        <v>150</v>
      </c>
      <c r="F8" s="326" t="str">
        <f t="shared" si="5"/>
        <v>0D</v>
      </c>
      <c r="G8" s="327" t="str">
        <f t="shared" si="0"/>
        <v>CHF3S6S5Y_Quote</v>
      </c>
      <c r="H8" s="328" t="str">
        <f t="shared" si="1"/>
        <v>ChfLiborSwapForBasisCalc5Y</v>
      </c>
      <c r="I8" s="329" t="str">
        <f t="shared" si="2"/>
        <v>CHFSB6S5Y_3S6S_Quote</v>
      </c>
      <c r="J8" s="329" t="e">
        <f>_xll.qlForwardSwapQuote(I8,H8,G8,F8,Permanent,Trigger,ObjectOverwrite)</f>
        <v>#NUM!</v>
      </c>
      <c r="K8" s="336" t="str">
        <f ca="1">_xll.ohRangeRetrieveError(J8)</f>
        <v>qlForwardSwapQuote - Error converting parameter 'Spread' : 'ObjectHandler error: attempt to retrieve object with unknown ID 'CHF3S6S5Y_Quote'</v>
      </c>
      <c r="L8" s="178"/>
    </row>
    <row r="9" spans="1:12" ht="11.25" customHeight="1" x14ac:dyDescent="0.2">
      <c r="A9" s="177"/>
      <c r="B9" s="325" t="s">
        <v>99</v>
      </c>
      <c r="C9" s="325" t="s">
        <v>120</v>
      </c>
      <c r="D9" s="326" t="s">
        <v>149</v>
      </c>
      <c r="E9" s="326" t="s">
        <v>150</v>
      </c>
      <c r="F9" s="326" t="str">
        <f t="shared" si="5"/>
        <v>0D</v>
      </c>
      <c r="G9" s="327" t="str">
        <f t="shared" si="0"/>
        <v>CHF3S6S6Y_Quote</v>
      </c>
      <c r="H9" s="328" t="str">
        <f t="shared" si="1"/>
        <v>ChfLiborSwapForBasisCalc6Y</v>
      </c>
      <c r="I9" s="329" t="str">
        <f t="shared" si="2"/>
        <v>CHFSB6S6Y_3S6S_Quote</v>
      </c>
      <c r="J9" s="329" t="e">
        <f>_xll.qlForwardSwapQuote(I9,H9,G9,F9,Permanent,Trigger,ObjectOverwrite)</f>
        <v>#NUM!</v>
      </c>
      <c r="K9" s="336" t="str">
        <f ca="1">_xll.ohRangeRetrieveError(J9)</f>
        <v>qlForwardSwapQuote - Error converting parameter 'Spread' : 'ObjectHandler error: attempt to retrieve object with unknown ID 'CHF3S6S6Y_Quote'</v>
      </c>
      <c r="L9" s="178"/>
    </row>
    <row r="10" spans="1:12" ht="11.25" customHeight="1" x14ac:dyDescent="0.2">
      <c r="A10" s="177"/>
      <c r="B10" s="325" t="s">
        <v>100</v>
      </c>
      <c r="C10" s="325" t="s">
        <v>120</v>
      </c>
      <c r="D10" s="326" t="s">
        <v>149</v>
      </c>
      <c r="E10" s="326" t="s">
        <v>150</v>
      </c>
      <c r="F10" s="326" t="str">
        <f t="shared" si="5"/>
        <v>0D</v>
      </c>
      <c r="G10" s="327" t="str">
        <f t="shared" si="0"/>
        <v>CHF3S6S7Y_Quote</v>
      </c>
      <c r="H10" s="328" t="str">
        <f t="shared" si="1"/>
        <v>ChfLiborSwapForBasisCalc7Y</v>
      </c>
      <c r="I10" s="329" t="str">
        <f t="shared" si="2"/>
        <v>CHFSB6S7Y_3S6S_Quote</v>
      </c>
      <c r="J10" s="329" t="e">
        <f>_xll.qlForwardSwapQuote(I10,H10,G10,F10,Permanent,Trigger,ObjectOverwrite)</f>
        <v>#NUM!</v>
      </c>
      <c r="K10" s="336" t="str">
        <f ca="1">_xll.ohRangeRetrieveError(J10)</f>
        <v>qlForwardSwapQuote - Error converting parameter 'Spread' : 'ObjectHandler error: attempt to retrieve object with unknown ID 'CHF3S6S7Y_Quote'</v>
      </c>
      <c r="L10" s="178"/>
    </row>
    <row r="11" spans="1:12" ht="11.25" customHeight="1" x14ac:dyDescent="0.2">
      <c r="A11" s="177"/>
      <c r="B11" s="325" t="s">
        <v>101</v>
      </c>
      <c r="C11" s="325" t="s">
        <v>120</v>
      </c>
      <c r="D11" s="326" t="s">
        <v>149</v>
      </c>
      <c r="E11" s="326" t="s">
        <v>150</v>
      </c>
      <c r="F11" s="326" t="str">
        <f t="shared" si="5"/>
        <v>0D</v>
      </c>
      <c r="G11" s="327" t="str">
        <f t="shared" si="0"/>
        <v>CHF3S6S8Y_Quote</v>
      </c>
      <c r="H11" s="328" t="str">
        <f t="shared" si="1"/>
        <v>ChfLiborSwapForBasisCalc8Y</v>
      </c>
      <c r="I11" s="329" t="str">
        <f t="shared" si="2"/>
        <v>CHFSB6S8Y_3S6S_Quote</v>
      </c>
      <c r="J11" s="329" t="e">
        <f>_xll.qlForwardSwapQuote(I11,H11,G11,F11,Permanent,Trigger,ObjectOverwrite)</f>
        <v>#NUM!</v>
      </c>
      <c r="K11" s="336" t="str">
        <f ca="1">_xll.ohRangeRetrieveError(J11)</f>
        <v>qlForwardSwapQuote - Error converting parameter 'Spread' : 'ObjectHandler error: attempt to retrieve object with unknown ID 'CHF3S6S8Y_Quote'</v>
      </c>
      <c r="L11" s="178"/>
    </row>
    <row r="12" spans="1:12" ht="11.25" customHeight="1" x14ac:dyDescent="0.2">
      <c r="A12" s="177"/>
      <c r="B12" s="325" t="s">
        <v>122</v>
      </c>
      <c r="C12" s="325" t="s">
        <v>120</v>
      </c>
      <c r="D12" s="326" t="s">
        <v>149</v>
      </c>
      <c r="E12" s="326" t="s">
        <v>150</v>
      </c>
      <c r="F12" s="326" t="str">
        <f t="shared" si="5"/>
        <v>0D</v>
      </c>
      <c r="G12" s="327" t="str">
        <f t="shared" si="0"/>
        <v>CHF3S6S9Y_Quote</v>
      </c>
      <c r="H12" s="328" t="str">
        <f t="shared" si="1"/>
        <v>ChfLiborSwapForBasisCalc9Y</v>
      </c>
      <c r="I12" s="329" t="str">
        <f t="shared" si="2"/>
        <v>CHFSB6S9Y_3S6S_Quote</v>
      </c>
      <c r="J12" s="329" t="e">
        <f>_xll.qlForwardSwapQuote(I12,H12,G12,F12,Permanent,Trigger,ObjectOverwrite)</f>
        <v>#NUM!</v>
      </c>
      <c r="K12" s="336" t="str">
        <f ca="1">_xll.ohRangeRetrieveError(J12)</f>
        <v>qlForwardSwapQuote - Error converting parameter 'Spread' : 'ObjectHandler error: attempt to retrieve object with unknown ID 'CHF3S6S9Y_Quote'</v>
      </c>
      <c r="L12" s="178"/>
    </row>
    <row r="13" spans="1:12" ht="11.25" customHeight="1" x14ac:dyDescent="0.2">
      <c r="A13" s="177"/>
      <c r="B13" s="325" t="s">
        <v>123</v>
      </c>
      <c r="C13" s="325" t="s">
        <v>120</v>
      </c>
      <c r="D13" s="326" t="s">
        <v>149</v>
      </c>
      <c r="E13" s="326" t="s">
        <v>150</v>
      </c>
      <c r="F13" s="326" t="str">
        <f t="shared" si="5"/>
        <v>0D</v>
      </c>
      <c r="G13" s="327" t="str">
        <f t="shared" si="0"/>
        <v>CHF3S6S10Y_Quote</v>
      </c>
      <c r="H13" s="328" t="str">
        <f t="shared" si="1"/>
        <v>ChfLiborSwapForBasisCalc10Y</v>
      </c>
      <c r="I13" s="329" t="str">
        <f t="shared" si="2"/>
        <v>CHFSB6S10Y_3S6S_Quote</v>
      </c>
      <c r="J13" s="329" t="e">
        <f>_xll.qlForwardSwapQuote(I13,H13,G13,F13,Permanent,Trigger,ObjectOverwrite)</f>
        <v>#NUM!</v>
      </c>
      <c r="K13" s="336" t="str">
        <f ca="1">_xll.ohRangeRetrieveError(J13)</f>
        <v>qlForwardSwapQuote - Error converting parameter 'Spread' : 'ObjectHandler error: attempt to retrieve object with unknown ID 'CHF3S6S10Y_Quote'</v>
      </c>
      <c r="L13" s="178"/>
    </row>
    <row r="14" spans="1:12" ht="11.25" customHeight="1" x14ac:dyDescent="0.2">
      <c r="A14" s="177"/>
      <c r="B14" s="325" t="s">
        <v>124</v>
      </c>
      <c r="C14" s="325" t="s">
        <v>120</v>
      </c>
      <c r="D14" s="326" t="s">
        <v>149</v>
      </c>
      <c r="E14" s="326" t="s">
        <v>150</v>
      </c>
      <c r="F14" s="326" t="str">
        <f t="shared" si="5"/>
        <v>0D</v>
      </c>
      <c r="G14" s="327" t="str">
        <f t="shared" si="0"/>
        <v>CHF3S6S11Y_Quote</v>
      </c>
      <c r="H14" s="328" t="str">
        <f t="shared" si="1"/>
        <v>ChfLiborSwapForBasisCalc11Y</v>
      </c>
      <c r="I14" s="329" t="str">
        <f t="shared" si="2"/>
        <v>CHFSB6S11Y_3S6S_Quote</v>
      </c>
      <c r="J14" s="329"/>
      <c r="K14" s="336" t="str">
        <f>_xll.ohRangeRetrieveError(J14)</f>
        <v/>
      </c>
      <c r="L14" s="178"/>
    </row>
    <row r="15" spans="1:12" ht="11.25" customHeight="1" x14ac:dyDescent="0.2">
      <c r="A15" s="177"/>
      <c r="B15" s="325" t="s">
        <v>125</v>
      </c>
      <c r="C15" s="325" t="s">
        <v>120</v>
      </c>
      <c r="D15" s="326" t="s">
        <v>149</v>
      </c>
      <c r="E15" s="326" t="s">
        <v>150</v>
      </c>
      <c r="F15" s="326" t="str">
        <f t="shared" si="5"/>
        <v>0D</v>
      </c>
      <c r="G15" s="327" t="str">
        <f t="shared" si="0"/>
        <v>CHF3S6S12Y_Quote</v>
      </c>
      <c r="H15" s="328" t="str">
        <f t="shared" si="1"/>
        <v>ChfLiborSwapForBasisCalc12Y</v>
      </c>
      <c r="I15" s="329" t="str">
        <f t="shared" si="2"/>
        <v>CHFSB6S12Y_3S6S_Quote</v>
      </c>
      <c r="J15" s="329" t="e">
        <f>_xll.qlForwardSwapQuote(I15,H15,G15,F15,Permanent,Trigger,ObjectOverwrite)</f>
        <v>#NUM!</v>
      </c>
      <c r="K15" s="336" t="str">
        <f ca="1">_xll.ohRangeRetrieveError(J15)</f>
        <v>qlForwardSwapQuote - Error converting parameter 'Spread' : 'ObjectHandler error: attempt to retrieve object with unknown ID 'CHF3S6S12Y_Quote'</v>
      </c>
      <c r="L15" s="178"/>
    </row>
    <row r="16" spans="1:12" ht="11.25" customHeight="1" x14ac:dyDescent="0.2">
      <c r="A16" s="177"/>
      <c r="B16" s="325" t="s">
        <v>126</v>
      </c>
      <c r="C16" s="325" t="s">
        <v>120</v>
      </c>
      <c r="D16" s="326" t="s">
        <v>149</v>
      </c>
      <c r="E16" s="326" t="s">
        <v>150</v>
      </c>
      <c r="F16" s="326" t="str">
        <f t="shared" si="5"/>
        <v>0D</v>
      </c>
      <c r="G16" s="327" t="str">
        <f t="shared" si="0"/>
        <v>CHF3S6S13Y_Quote</v>
      </c>
      <c r="H16" s="328" t="str">
        <f t="shared" si="1"/>
        <v>ChfLiborSwapForBasisCalc13Y</v>
      </c>
      <c r="I16" s="329" t="str">
        <f t="shared" si="2"/>
        <v>CHFSB6S13Y_3S6S_Quote</v>
      </c>
      <c r="J16" s="329"/>
      <c r="K16" s="336" t="str">
        <f>_xll.ohRangeRetrieveError(J16)</f>
        <v/>
      </c>
      <c r="L16" s="178"/>
    </row>
    <row r="17" spans="1:12" ht="11.25" customHeight="1" x14ac:dyDescent="0.2">
      <c r="A17" s="177"/>
      <c r="B17" s="325" t="s">
        <v>127</v>
      </c>
      <c r="C17" s="325" t="s">
        <v>120</v>
      </c>
      <c r="D17" s="326" t="s">
        <v>149</v>
      </c>
      <c r="E17" s="326" t="s">
        <v>150</v>
      </c>
      <c r="F17" s="326" t="str">
        <f t="shared" si="5"/>
        <v>0D</v>
      </c>
      <c r="G17" s="327" t="str">
        <f t="shared" si="0"/>
        <v>CHF3S6S14Y_Quote</v>
      </c>
      <c r="H17" s="328" t="str">
        <f t="shared" si="1"/>
        <v>ChfLiborSwapForBasisCalc14Y</v>
      </c>
      <c r="I17" s="329" t="str">
        <f t="shared" si="2"/>
        <v>CHFSB6S14Y_3S6S_Quote</v>
      </c>
      <c r="J17" s="329"/>
      <c r="K17" s="336" t="str">
        <f>_xll.ohRangeRetrieveError(J17)</f>
        <v/>
      </c>
      <c r="L17" s="178"/>
    </row>
    <row r="18" spans="1:12" ht="11.25" customHeight="1" x14ac:dyDescent="0.2">
      <c r="A18" s="177"/>
      <c r="B18" s="325" t="s">
        <v>128</v>
      </c>
      <c r="C18" s="325" t="s">
        <v>120</v>
      </c>
      <c r="D18" s="326" t="s">
        <v>149</v>
      </c>
      <c r="E18" s="326" t="s">
        <v>150</v>
      </c>
      <c r="F18" s="326" t="str">
        <f t="shared" si="5"/>
        <v>0D</v>
      </c>
      <c r="G18" s="327" t="str">
        <f t="shared" si="0"/>
        <v>CHF3S6S15Y_Quote</v>
      </c>
      <c r="H18" s="328" t="str">
        <f t="shared" si="1"/>
        <v>ChfLiborSwapForBasisCalc15Y</v>
      </c>
      <c r="I18" s="329" t="str">
        <f t="shared" si="2"/>
        <v>CHFSB6S15Y_3S6S_Quote</v>
      </c>
      <c r="J18" s="329" t="e">
        <f>_xll.qlForwardSwapQuote(I18,H18,G18,F18,Permanent,Trigger,ObjectOverwrite)</f>
        <v>#NUM!</v>
      </c>
      <c r="K18" s="336" t="str">
        <f ca="1">_xll.ohRangeRetrieveError(J18)</f>
        <v>qlForwardSwapQuote - Error converting parameter 'Spread' : 'ObjectHandler error: attempt to retrieve object with unknown ID 'CHF3S6S15Y_Quote'</v>
      </c>
      <c r="L18" s="178"/>
    </row>
    <row r="19" spans="1:12" ht="11.25" customHeight="1" x14ac:dyDescent="0.2">
      <c r="A19" s="177"/>
      <c r="B19" s="325" t="s">
        <v>129</v>
      </c>
      <c r="C19" s="325" t="s">
        <v>120</v>
      </c>
      <c r="D19" s="326" t="s">
        <v>149</v>
      </c>
      <c r="E19" s="326" t="s">
        <v>150</v>
      </c>
      <c r="F19" s="326" t="str">
        <f t="shared" si="5"/>
        <v>0D</v>
      </c>
      <c r="G19" s="327" t="str">
        <f t="shared" si="0"/>
        <v>CHF3S6S16Y_Quote</v>
      </c>
      <c r="H19" s="328" t="str">
        <f t="shared" si="1"/>
        <v>ChfLiborSwapForBasisCalc16Y</v>
      </c>
      <c r="I19" s="329" t="str">
        <f t="shared" si="2"/>
        <v>CHFSB6S16Y_3S6S_Quote</v>
      </c>
      <c r="J19" s="329"/>
      <c r="K19" s="336" t="str">
        <f>_xll.ohRangeRetrieveError(J19)</f>
        <v/>
      </c>
      <c r="L19" s="178"/>
    </row>
    <row r="20" spans="1:12" ht="11.25" customHeight="1" x14ac:dyDescent="0.2">
      <c r="A20" s="177"/>
      <c r="B20" s="325" t="s">
        <v>130</v>
      </c>
      <c r="C20" s="325" t="s">
        <v>120</v>
      </c>
      <c r="D20" s="326" t="s">
        <v>149</v>
      </c>
      <c r="E20" s="326" t="s">
        <v>150</v>
      </c>
      <c r="F20" s="326" t="str">
        <f t="shared" si="5"/>
        <v>0D</v>
      </c>
      <c r="G20" s="327" t="str">
        <f t="shared" si="0"/>
        <v>CHF3S6S17Y_Quote</v>
      </c>
      <c r="H20" s="328" t="str">
        <f t="shared" si="1"/>
        <v>ChfLiborSwapForBasisCalc17Y</v>
      </c>
      <c r="I20" s="329" t="str">
        <f t="shared" si="2"/>
        <v>CHFSB6S17Y_3S6S_Quote</v>
      </c>
      <c r="J20" s="329"/>
      <c r="K20" s="336" t="str">
        <f>_xll.ohRangeRetrieveError(J20)</f>
        <v/>
      </c>
      <c r="L20" s="178"/>
    </row>
    <row r="21" spans="1:12" ht="11.25" customHeight="1" x14ac:dyDescent="0.2">
      <c r="A21" s="177"/>
      <c r="B21" s="325" t="s">
        <v>131</v>
      </c>
      <c r="C21" s="325" t="s">
        <v>120</v>
      </c>
      <c r="D21" s="326" t="s">
        <v>149</v>
      </c>
      <c r="E21" s="326" t="s">
        <v>150</v>
      </c>
      <c r="F21" s="326" t="str">
        <f t="shared" si="5"/>
        <v>0D</v>
      </c>
      <c r="G21" s="327" t="str">
        <f t="shared" si="0"/>
        <v>CHF3S6S18Y_Quote</v>
      </c>
      <c r="H21" s="328" t="str">
        <f t="shared" si="1"/>
        <v>ChfLiborSwapForBasisCalc18Y</v>
      </c>
      <c r="I21" s="329" t="str">
        <f t="shared" si="2"/>
        <v>CHFSB6S18Y_3S6S_Quote</v>
      </c>
      <c r="J21" s="329"/>
      <c r="K21" s="336" t="str">
        <f>_xll.ohRangeRetrieveError(J21)</f>
        <v/>
      </c>
      <c r="L21" s="178"/>
    </row>
    <row r="22" spans="1:12" ht="11.25" customHeight="1" x14ac:dyDescent="0.2">
      <c r="A22" s="177"/>
      <c r="B22" s="325" t="s">
        <v>132</v>
      </c>
      <c r="C22" s="325" t="s">
        <v>120</v>
      </c>
      <c r="D22" s="326" t="s">
        <v>149</v>
      </c>
      <c r="E22" s="326" t="s">
        <v>150</v>
      </c>
      <c r="F22" s="326" t="str">
        <f t="shared" si="5"/>
        <v>0D</v>
      </c>
      <c r="G22" s="327" t="str">
        <f t="shared" si="0"/>
        <v>CHF3S6S19Y_Quote</v>
      </c>
      <c r="H22" s="328" t="str">
        <f t="shared" si="1"/>
        <v>ChfLiborSwapForBasisCalc19Y</v>
      </c>
      <c r="I22" s="329" t="str">
        <f t="shared" si="2"/>
        <v>CHFSB6S19Y_3S6S_Quote</v>
      </c>
      <c r="J22" s="329"/>
      <c r="K22" s="336" t="str">
        <f>_xll.ohRangeRetrieveError(J22)</f>
        <v/>
      </c>
      <c r="L22" s="178"/>
    </row>
    <row r="23" spans="1:12" ht="11.25" customHeight="1" x14ac:dyDescent="0.2">
      <c r="A23" s="177"/>
      <c r="B23" s="325" t="s">
        <v>133</v>
      </c>
      <c r="C23" s="325" t="s">
        <v>120</v>
      </c>
      <c r="D23" s="326" t="s">
        <v>149</v>
      </c>
      <c r="E23" s="326" t="s">
        <v>150</v>
      </c>
      <c r="F23" s="326" t="str">
        <f t="shared" si="5"/>
        <v>0D</v>
      </c>
      <c r="G23" s="327" t="str">
        <f t="shared" si="0"/>
        <v>CHF3S6S20Y_Quote</v>
      </c>
      <c r="H23" s="328" t="str">
        <f t="shared" si="1"/>
        <v>ChfLiborSwapForBasisCalc20Y</v>
      </c>
      <c r="I23" s="329" t="str">
        <f t="shared" si="2"/>
        <v>CHFSB6S20Y_3S6S_Quote</v>
      </c>
      <c r="J23" s="329" t="e">
        <f>_xll.qlForwardSwapQuote(I23,H23,G23,F23,Permanent,Trigger,ObjectOverwrite)</f>
        <v>#NUM!</v>
      </c>
      <c r="K23" s="336" t="str">
        <f ca="1">_xll.ohRangeRetrieveError(J23)</f>
        <v>qlForwardSwapQuote - Error converting parameter 'Spread' : 'ObjectHandler error: attempt to retrieve object with unknown ID 'CHF3S6S20Y_Quote'</v>
      </c>
      <c r="L23" s="178"/>
    </row>
    <row r="24" spans="1:12" ht="11.25" customHeight="1" x14ac:dyDescent="0.2">
      <c r="A24" s="177"/>
      <c r="B24" s="325" t="s">
        <v>134</v>
      </c>
      <c r="C24" s="325" t="s">
        <v>120</v>
      </c>
      <c r="D24" s="326" t="s">
        <v>149</v>
      </c>
      <c r="E24" s="326" t="s">
        <v>150</v>
      </c>
      <c r="F24" s="326" t="str">
        <f t="shared" si="5"/>
        <v>0D</v>
      </c>
      <c r="G24" s="327" t="str">
        <f t="shared" si="0"/>
        <v>CHF3S6S21Y_Quote</v>
      </c>
      <c r="H24" s="328" t="str">
        <f t="shared" si="1"/>
        <v>ChfLiborSwapForBasisCalc21Y</v>
      </c>
      <c r="I24" s="329" t="str">
        <f t="shared" si="2"/>
        <v>CHFSB6S21Y_3S6S_Quote</v>
      </c>
      <c r="J24" s="329"/>
      <c r="K24" s="336" t="str">
        <f>_xll.ohRangeRetrieveError(J24)</f>
        <v/>
      </c>
      <c r="L24" s="178"/>
    </row>
    <row r="25" spans="1:12" ht="11.25" customHeight="1" x14ac:dyDescent="0.2">
      <c r="A25" s="177"/>
      <c r="B25" s="325" t="s">
        <v>135</v>
      </c>
      <c r="C25" s="325" t="s">
        <v>120</v>
      </c>
      <c r="D25" s="326" t="s">
        <v>149</v>
      </c>
      <c r="E25" s="326" t="s">
        <v>150</v>
      </c>
      <c r="F25" s="326" t="str">
        <f t="shared" si="5"/>
        <v>0D</v>
      </c>
      <c r="G25" s="327" t="str">
        <f t="shared" si="0"/>
        <v>CHF3S6S22Y_Quote</v>
      </c>
      <c r="H25" s="328" t="str">
        <f t="shared" si="1"/>
        <v>ChfLiborSwapForBasisCalc22Y</v>
      </c>
      <c r="I25" s="329" t="str">
        <f t="shared" si="2"/>
        <v>CHFSB6S22Y_3S6S_Quote</v>
      </c>
      <c r="J25" s="329"/>
      <c r="K25" s="336" t="str">
        <f>_xll.ohRangeRetrieveError(J25)</f>
        <v/>
      </c>
      <c r="L25" s="178"/>
    </row>
    <row r="26" spans="1:12" ht="11.25" customHeight="1" x14ac:dyDescent="0.2">
      <c r="A26" s="177"/>
      <c r="B26" s="325" t="s">
        <v>136</v>
      </c>
      <c r="C26" s="325" t="s">
        <v>120</v>
      </c>
      <c r="D26" s="326" t="s">
        <v>149</v>
      </c>
      <c r="E26" s="326" t="s">
        <v>150</v>
      </c>
      <c r="F26" s="326" t="str">
        <f t="shared" si="5"/>
        <v>0D</v>
      </c>
      <c r="G26" s="327" t="str">
        <f t="shared" si="0"/>
        <v>CHF3S6S23Y_Quote</v>
      </c>
      <c r="H26" s="328" t="str">
        <f t="shared" si="1"/>
        <v>ChfLiborSwapForBasisCalc23Y</v>
      </c>
      <c r="I26" s="329" t="str">
        <f t="shared" si="2"/>
        <v>CHFSB6S23Y_3S6S_Quote</v>
      </c>
      <c r="J26" s="329"/>
      <c r="K26" s="336" t="str">
        <f>_xll.ohRangeRetrieveError(J26)</f>
        <v/>
      </c>
      <c r="L26" s="178"/>
    </row>
    <row r="27" spans="1:12" ht="11.25" customHeight="1" x14ac:dyDescent="0.2">
      <c r="A27" s="177"/>
      <c r="B27" s="325" t="s">
        <v>137</v>
      </c>
      <c r="C27" s="325" t="s">
        <v>120</v>
      </c>
      <c r="D27" s="326" t="s">
        <v>149</v>
      </c>
      <c r="E27" s="326" t="s">
        <v>150</v>
      </c>
      <c r="F27" s="326" t="str">
        <f t="shared" si="5"/>
        <v>0D</v>
      </c>
      <c r="G27" s="327" t="str">
        <f t="shared" si="0"/>
        <v>CHF3S6S24Y_Quote</v>
      </c>
      <c r="H27" s="328" t="str">
        <f t="shared" si="1"/>
        <v>ChfLiborSwapForBasisCalc24Y</v>
      </c>
      <c r="I27" s="329" t="str">
        <f t="shared" si="2"/>
        <v>CHFSB6S24Y_3S6S_Quote</v>
      </c>
      <c r="J27" s="329"/>
      <c r="K27" s="336" t="str">
        <f>_xll.ohRangeRetrieveError(J27)</f>
        <v/>
      </c>
      <c r="L27" s="178"/>
    </row>
    <row r="28" spans="1:12" ht="11.25" customHeight="1" x14ac:dyDescent="0.2">
      <c r="A28" s="177"/>
      <c r="B28" s="325" t="s">
        <v>138</v>
      </c>
      <c r="C28" s="325" t="s">
        <v>120</v>
      </c>
      <c r="D28" s="326" t="s">
        <v>149</v>
      </c>
      <c r="E28" s="326" t="s">
        <v>150</v>
      </c>
      <c r="F28" s="326" t="str">
        <f t="shared" si="5"/>
        <v>0D</v>
      </c>
      <c r="G28" s="327" t="str">
        <f t="shared" si="0"/>
        <v>CHF3S6S25Y_Quote</v>
      </c>
      <c r="H28" s="328" t="str">
        <f t="shared" si="1"/>
        <v>ChfLiborSwapForBasisCalc25Y</v>
      </c>
      <c r="I28" s="329" t="str">
        <f t="shared" si="2"/>
        <v>CHFSB6S25Y_3S6S_Quote</v>
      </c>
      <c r="J28" s="329" t="e">
        <f>_xll.qlForwardSwapQuote(I28,H28,G28,F28,Permanent,Trigger,ObjectOverwrite)</f>
        <v>#NUM!</v>
      </c>
      <c r="K28" s="336" t="str">
        <f ca="1">_xll.ohRangeRetrieveError(J28)</f>
        <v>qlForwardSwapQuote - Error converting parameter 'Spread' : 'ObjectHandler error: attempt to retrieve object with unknown ID 'CHF3S6S25Y_Quote'</v>
      </c>
      <c r="L28" s="178"/>
    </row>
    <row r="29" spans="1:12" ht="11.25" customHeight="1" x14ac:dyDescent="0.2">
      <c r="A29" s="177"/>
      <c r="B29" s="325" t="s">
        <v>139</v>
      </c>
      <c r="C29" s="325" t="s">
        <v>120</v>
      </c>
      <c r="D29" s="326" t="s">
        <v>149</v>
      </c>
      <c r="E29" s="326" t="s">
        <v>150</v>
      </c>
      <c r="F29" s="326" t="str">
        <f t="shared" si="5"/>
        <v>0D</v>
      </c>
      <c r="G29" s="327" t="str">
        <f t="shared" si="0"/>
        <v>CHF3S6S26Y_Quote</v>
      </c>
      <c r="H29" s="328" t="str">
        <f t="shared" si="1"/>
        <v>ChfLiborSwapForBasisCalc26Y</v>
      </c>
      <c r="I29" s="329" t="str">
        <f t="shared" si="2"/>
        <v>CHFSB6S26Y_3S6S_Quote</v>
      </c>
      <c r="J29" s="329"/>
      <c r="K29" s="336" t="str">
        <f>_xll.ohRangeRetrieveError(J29)</f>
        <v/>
      </c>
      <c r="L29" s="178"/>
    </row>
    <row r="30" spans="1:12" ht="11.25" customHeight="1" x14ac:dyDescent="0.2">
      <c r="A30" s="177"/>
      <c r="B30" s="325" t="s">
        <v>140</v>
      </c>
      <c r="C30" s="325" t="s">
        <v>120</v>
      </c>
      <c r="D30" s="326" t="s">
        <v>149</v>
      </c>
      <c r="E30" s="326" t="s">
        <v>150</v>
      </c>
      <c r="F30" s="326" t="str">
        <f t="shared" si="5"/>
        <v>0D</v>
      </c>
      <c r="G30" s="327" t="str">
        <f t="shared" si="0"/>
        <v>CHF3S6S27Y_Quote</v>
      </c>
      <c r="H30" s="328" t="str">
        <f t="shared" si="1"/>
        <v>ChfLiborSwapForBasisCalc27Y</v>
      </c>
      <c r="I30" s="329" t="str">
        <f t="shared" si="2"/>
        <v>CHFSB6S27Y_3S6S_Quote</v>
      </c>
      <c r="J30" s="329" t="e">
        <f>_xll.qlForwardSwapQuote(I30,H30,G30,F30,Permanent,Trigger,ObjectOverwrite)</f>
        <v>#NUM!</v>
      </c>
      <c r="K30" s="336" t="str">
        <f ca="1">_xll.ohRangeRetrieveError(J30)</f>
        <v>qlForwardSwapQuote - Error converting parameter 'Spread' : 'ObjectHandler error: attempt to retrieve object with unknown ID 'CHF3S6S27Y_Quote'</v>
      </c>
      <c r="L30" s="178"/>
    </row>
    <row r="31" spans="1:12" ht="11.25" customHeight="1" x14ac:dyDescent="0.2">
      <c r="A31" s="177"/>
      <c r="B31" s="325" t="s">
        <v>141</v>
      </c>
      <c r="C31" s="325" t="s">
        <v>120</v>
      </c>
      <c r="D31" s="326" t="s">
        <v>149</v>
      </c>
      <c r="E31" s="326" t="s">
        <v>150</v>
      </c>
      <c r="F31" s="326" t="str">
        <f t="shared" si="5"/>
        <v>0D</v>
      </c>
      <c r="G31" s="327" t="str">
        <f t="shared" si="0"/>
        <v>CHF3S6S28Y_Quote</v>
      </c>
      <c r="H31" s="328" t="str">
        <f t="shared" si="1"/>
        <v>ChfLiborSwapForBasisCalc28Y</v>
      </c>
      <c r="I31" s="329" t="str">
        <f t="shared" si="2"/>
        <v>CHFSB6S28Y_3S6S_Quote</v>
      </c>
      <c r="J31" s="329"/>
      <c r="K31" s="336" t="str">
        <f>_xll.ohRangeRetrieveError(J31)</f>
        <v/>
      </c>
      <c r="L31" s="178"/>
    </row>
    <row r="32" spans="1:12" ht="11.25" customHeight="1" x14ac:dyDescent="0.2">
      <c r="A32" s="177"/>
      <c r="B32" s="325" t="s">
        <v>142</v>
      </c>
      <c r="C32" s="325" t="s">
        <v>120</v>
      </c>
      <c r="D32" s="326" t="s">
        <v>149</v>
      </c>
      <c r="E32" s="326" t="s">
        <v>150</v>
      </c>
      <c r="F32" s="326" t="str">
        <f t="shared" si="5"/>
        <v>0D</v>
      </c>
      <c r="G32" s="327" t="str">
        <f t="shared" si="0"/>
        <v>CHF3S6S29Y_Quote</v>
      </c>
      <c r="H32" s="328" t="str">
        <f t="shared" si="1"/>
        <v>ChfLiborSwapForBasisCalc29Y</v>
      </c>
      <c r="I32" s="329" t="str">
        <f t="shared" si="2"/>
        <v>CHFSB6S29Y_3S6S_Quote</v>
      </c>
      <c r="J32" s="329"/>
      <c r="K32" s="336" t="str">
        <f>_xll.ohRangeRetrieveError(J32)</f>
        <v/>
      </c>
      <c r="L32" s="178"/>
    </row>
    <row r="33" spans="1:12" ht="11.25" customHeight="1" x14ac:dyDescent="0.2">
      <c r="A33" s="177"/>
      <c r="B33" s="325" t="s">
        <v>143</v>
      </c>
      <c r="C33" s="325" t="s">
        <v>120</v>
      </c>
      <c r="D33" s="326" t="s">
        <v>149</v>
      </c>
      <c r="E33" s="326" t="s">
        <v>150</v>
      </c>
      <c r="F33" s="326" t="str">
        <f t="shared" si="5"/>
        <v>0D</v>
      </c>
      <c r="G33" s="327" t="str">
        <f t="shared" si="0"/>
        <v>CHF3S6S30Y_Quote</v>
      </c>
      <c r="H33" s="328" t="str">
        <f t="shared" si="1"/>
        <v>ChfLiborSwapForBasisCalc30Y</v>
      </c>
      <c r="I33" s="329" t="str">
        <f t="shared" si="2"/>
        <v>CHFSB6S30Y_3S6S_Quote</v>
      </c>
      <c r="J33" s="329" t="e">
        <f>_xll.qlForwardSwapQuote(I33,H33,G33,F33,Permanent,Trigger,ObjectOverwrite)</f>
        <v>#NUM!</v>
      </c>
      <c r="K33" s="336" t="str">
        <f ca="1">_xll.ohRangeRetrieveError(J33)</f>
        <v>qlForwardSwapQuote - Error converting parameter 'Spread' : 'ObjectHandler error: attempt to retrieve object with unknown ID 'CHF3S6S30Y_Quote'</v>
      </c>
      <c r="L33" s="178"/>
    </row>
    <row r="34" spans="1:12" ht="11.25" customHeight="1" x14ac:dyDescent="0.2">
      <c r="A34" s="177"/>
      <c r="B34" s="325" t="s">
        <v>144</v>
      </c>
      <c r="C34" s="325" t="s">
        <v>120</v>
      </c>
      <c r="D34" s="326" t="s">
        <v>149</v>
      </c>
      <c r="E34" s="326" t="s">
        <v>150</v>
      </c>
      <c r="F34" s="326" t="str">
        <f t="shared" si="5"/>
        <v>0D</v>
      </c>
      <c r="G34" s="327" t="str">
        <f t="shared" si="0"/>
        <v>CHF3S6S35Y_Quote</v>
      </c>
      <c r="H34" s="328" t="str">
        <f t="shared" si="1"/>
        <v>ChfLiborSwapForBasisCalc35Y</v>
      </c>
      <c r="I34" s="329" t="str">
        <f t="shared" si="2"/>
        <v>CHFSB6S35Y_3S6S_Quote</v>
      </c>
      <c r="J34" s="329" t="e">
        <f>_xll.qlForwardSwapQuote(I34,H34,G34,F34,Permanent,Trigger,ObjectOverwrite)</f>
        <v>#NUM!</v>
      </c>
      <c r="K34" s="336" t="str">
        <f ca="1">_xll.ohRangeRetrieveError(J34)</f>
        <v>qlForwardSwapQuote - Error converting parameter 'Spread' : 'ObjectHandler error: attempt to retrieve object with unknown ID 'CHF3S6S35Y_Quote'</v>
      </c>
      <c r="L34" s="178"/>
    </row>
    <row r="35" spans="1:12" ht="11.25" customHeight="1" x14ac:dyDescent="0.2">
      <c r="A35" s="177"/>
      <c r="B35" s="325" t="s">
        <v>145</v>
      </c>
      <c r="C35" s="325" t="s">
        <v>120</v>
      </c>
      <c r="D35" s="326" t="s">
        <v>149</v>
      </c>
      <c r="E35" s="326" t="s">
        <v>150</v>
      </c>
      <c r="F35" s="326" t="str">
        <f t="shared" si="5"/>
        <v>0D</v>
      </c>
      <c r="G35" s="327" t="str">
        <f t="shared" si="0"/>
        <v>CHF3S6S40Y_Quote</v>
      </c>
      <c r="H35" s="328" t="str">
        <f t="shared" si="1"/>
        <v>ChfLiborSwapForBasisCalc40Y</v>
      </c>
      <c r="I35" s="329" t="str">
        <f t="shared" si="2"/>
        <v>CHFSB6S40Y_3S6S_Quote</v>
      </c>
      <c r="J35" s="329" t="e">
        <f>_xll.qlForwardSwapQuote(I35,H35,G35,F35,Permanent,Trigger,ObjectOverwrite)</f>
        <v>#NUM!</v>
      </c>
      <c r="K35" s="336" t="str">
        <f ca="1">_xll.ohRangeRetrieveError(J35)</f>
        <v>qlForwardSwapQuote - Error converting parameter 'Spread' : 'ObjectHandler error: attempt to retrieve object with unknown ID 'CHF3S6S40Y_Quote'</v>
      </c>
      <c r="L35" s="178"/>
    </row>
    <row r="36" spans="1:12" ht="11.25" customHeight="1" x14ac:dyDescent="0.2">
      <c r="A36" s="177"/>
      <c r="B36" s="325" t="s">
        <v>146</v>
      </c>
      <c r="C36" s="325" t="s">
        <v>120</v>
      </c>
      <c r="D36" s="326" t="s">
        <v>149</v>
      </c>
      <c r="E36" s="326" t="s">
        <v>150</v>
      </c>
      <c r="F36" s="326" t="str">
        <f t="shared" si="5"/>
        <v>0D</v>
      </c>
      <c r="G36" s="327" t="str">
        <f t="shared" si="0"/>
        <v>CHF3S6S50Y_Quote</v>
      </c>
      <c r="H36" s="328" t="str">
        <f t="shared" si="1"/>
        <v>ChfLiborSwapForBasisCalc50Y</v>
      </c>
      <c r="I36" s="329" t="str">
        <f t="shared" si="2"/>
        <v>CHFSB6S50Y_3S6S_Quote</v>
      </c>
      <c r="J36" s="329" t="e">
        <f>_xll.qlForwardSwapQuote(I36,H36,G36,F36,Permanent,Trigger,ObjectOverwrite)</f>
        <v>#NUM!</v>
      </c>
      <c r="K36" s="336" t="str">
        <f ca="1">_xll.ohRangeRetrieveError(J36)</f>
        <v>qlForwardSwapQuote - Error converting parameter 'Spread' : 'ObjectHandler error: attempt to retrieve object with unknown ID 'CHF3S6S50Y_Quote'</v>
      </c>
      <c r="L36" s="178"/>
    </row>
    <row r="37" spans="1:12" ht="11.25" customHeight="1" x14ac:dyDescent="0.2">
      <c r="A37" s="177"/>
      <c r="B37" s="330" t="s">
        <v>147</v>
      </c>
      <c r="C37" s="330" t="s">
        <v>120</v>
      </c>
      <c r="D37" s="331" t="s">
        <v>149</v>
      </c>
      <c r="E37" s="331" t="s">
        <v>150</v>
      </c>
      <c r="F37" s="331" t="str">
        <f t="shared" si="5"/>
        <v>0D</v>
      </c>
      <c r="G37" s="332" t="str">
        <f t="shared" si="0"/>
        <v>CHF3S6S60Y_Quote</v>
      </c>
      <c r="H37" s="333" t="str">
        <f t="shared" si="1"/>
        <v>ChfLiborSwapForBasisCalc60Y</v>
      </c>
      <c r="I37" s="334" t="str">
        <f t="shared" si="2"/>
        <v>CHFSB6S60Y_3S6S_Quote</v>
      </c>
      <c r="J37" s="334"/>
      <c r="K37" s="337" t="str">
        <f>_xll.ohRangeRetrieveError(J37)</f>
        <v/>
      </c>
      <c r="L37" s="178"/>
    </row>
    <row r="38" spans="1:12" ht="11.25" customHeight="1" thickBot="1" x14ac:dyDescent="0.25">
      <c r="A38" s="179"/>
      <c r="B38" s="180"/>
      <c r="C38" s="180"/>
      <c r="D38" s="180"/>
      <c r="E38" s="180"/>
      <c r="F38" s="180"/>
      <c r="G38" s="180"/>
      <c r="H38" s="180"/>
      <c r="I38" s="180"/>
      <c r="J38" s="181"/>
      <c r="K38" s="181"/>
      <c r="L38" s="182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49</vt:i4>
      </vt:variant>
    </vt:vector>
  </HeadingPairs>
  <TitlesOfParts>
    <vt:vector size="58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6M_LiborSwapForBasisCalc</vt:lpstr>
      <vt:lpstr>AllTriggers</vt:lpstr>
      <vt:lpstr>B3Minterpolation</vt:lpstr>
      <vt:lpstr>B6Minterpolation</vt:lpstr>
      <vt:lpstr>'Delta 1M'!basis3Minterpolation</vt:lpstr>
      <vt:lpstr>basis3Minterpolation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iborindex6M</vt:lpstr>
      <vt:lpstr>IborTenor6M</vt:lpstr>
      <vt:lpstr>IborType</vt:lpstr>
      <vt:lpstr>InterestRatesTrigger</vt:lpstr>
      <vt:lpstr>interpolatedbasis3M</vt:lpstr>
      <vt:lpstr>'1MSynthDepo'!interpolator3M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BARONE RICCARDO</cp:lastModifiedBy>
  <cp:lastPrinted>2014-03-18T13:51:31Z</cp:lastPrinted>
  <dcterms:created xsi:type="dcterms:W3CDTF">2007-10-30T15:41:10Z</dcterms:created>
  <dcterms:modified xsi:type="dcterms:W3CDTF">2015-05-08T15:04:39Z</dcterms:modified>
</cp:coreProperties>
</file>