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235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Pricing'!$O$65:$O$83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Pricing'!$P$48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Pricing'!$P$48</definedName>
    <definedName name="FixedLegBDC" localSheetId="5">'1Y Pricing'!$P$63</definedName>
    <definedName name="FixedLegBDC" localSheetId="3">'3M Pricing'!$P$63</definedName>
    <definedName name="FixedLegBDC" localSheetId="4">'6M Pricing'!$P$63</definedName>
    <definedName name="FixedLegDayCounter" localSheetId="2">'1M Pricing'!$Q$48</definedName>
    <definedName name="FixedLegDayCounter" localSheetId="5">'1Y Pricing'!$Q$63</definedName>
    <definedName name="FixedLegDayCounter" localSheetId="3">'3M Pricing'!$Q$63</definedName>
    <definedName name="FixedLegDayCounter" localSheetId="4">'6M Pricing'!$Q$63</definedName>
    <definedName name="FixedLegTenor" localSheetId="2">'1M Pricing'!$O$48</definedName>
    <definedName name="FixedLegTenor" localSheetId="5">'1Y Pricing'!$O$63</definedName>
    <definedName name="FixedLegTenor" localSheetId="3">'3M Pricing'!$O$63</definedName>
    <definedName name="FixedLegTenor" localSheetId="4">'6M Pricing'!$O$63</definedName>
    <definedName name="FwdStart" localSheetId="6">'ON Pricing'!$O$48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Contribution!$I$6:$I$114</definedName>
    <definedName name="Ric1Y">Contribution!$R$6:$R$114</definedName>
    <definedName name="Ric3M">Contribution!$L$6:$L$114</definedName>
    <definedName name="Ric6M">Contribution!$O$6:$O$114</definedName>
    <definedName name="RicON">Contribution!$U$6:$U$114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AH115" i="7" l="1"/>
  <c r="AH114" i="7"/>
  <c r="AH113" i="7"/>
  <c r="AH112" i="7"/>
  <c r="AH110" i="7"/>
  <c r="AH109" i="7"/>
  <c r="AH108" i="7"/>
  <c r="AH107" i="7"/>
  <c r="AH78" i="7"/>
  <c r="AH77" i="7"/>
  <c r="AH62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15" i="7"/>
  <c r="AG114" i="7"/>
  <c r="AG113" i="7"/>
  <c r="AG112" i="7"/>
  <c r="AG110" i="7"/>
  <c r="AG109" i="7"/>
  <c r="AG108" i="7"/>
  <c r="AG107" i="7"/>
  <c r="AG78" i="7"/>
  <c r="AG77" i="7"/>
  <c r="AG62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7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33" i="7"/>
  <c r="AB32" i="7"/>
  <c r="AB23" i="7"/>
  <c r="AB22" i="7"/>
  <c r="AB21" i="7"/>
  <c r="AB20" i="7"/>
  <c r="AB19" i="7"/>
  <c r="AB18" i="7"/>
  <c r="AB17" i="7"/>
  <c r="AB16" i="7"/>
  <c r="AB7" i="7"/>
  <c r="AB6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23" i="7"/>
  <c r="AA22" i="7"/>
  <c r="AA21" i="7"/>
  <c r="AA20" i="7"/>
  <c r="AA19" i="7"/>
  <c r="AA18" i="7"/>
  <c r="AA17" i="7"/>
  <c r="AA16" i="7"/>
  <c r="AA7" i="7"/>
  <c r="AA6" i="7"/>
  <c r="Z74" i="7"/>
  <c r="Z73" i="7"/>
  <c r="Z71" i="7"/>
  <c r="Z70" i="7"/>
  <c r="Z68" i="7"/>
  <c r="Z67" i="7"/>
  <c r="Z65" i="7"/>
  <c r="Z64" i="7"/>
  <c r="Z63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74" i="7"/>
  <c r="Y73" i="7"/>
  <c r="Y71" i="7"/>
  <c r="Y70" i="7"/>
  <c r="Y68" i="7"/>
  <c r="Y67" i="7"/>
  <c r="Y65" i="7"/>
  <c r="Y64" i="7"/>
  <c r="Y63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J74" i="7"/>
  <c r="J73" i="7"/>
  <c r="J71" i="7"/>
  <c r="J70" i="7"/>
  <c r="J68" i="7"/>
  <c r="J67" i="7"/>
  <c r="J65" i="7"/>
  <c r="J64" i="7"/>
  <c r="R118" i="7" a="1"/>
  <c r="R118" i="7" s="1"/>
  <c r="O118" i="7" a="1"/>
  <c r="O118" i="7" s="1"/>
  <c r="L118" i="7" a="1"/>
  <c r="L118" i="7" s="1"/>
  <c r="I118" i="7" a="1"/>
  <c r="I118" i="7" s="1"/>
  <c r="M9" i="14"/>
  <c r="M11" i="14"/>
  <c r="M10" i="14"/>
  <c r="J115" i="21" l="1"/>
  <c r="J114" i="21"/>
  <c r="J113" i="21"/>
  <c r="J112" i="21"/>
  <c r="J111" i="21"/>
  <c r="J110" i="21"/>
  <c r="J109" i="21"/>
  <c r="J108" i="21"/>
  <c r="J107" i="21"/>
  <c r="K115" i="18"/>
  <c r="J115" i="18"/>
  <c r="K114" i="18"/>
  <c r="J114" i="18"/>
  <c r="K113" i="18"/>
  <c r="J113" i="18"/>
  <c r="K112" i="18"/>
  <c r="J112" i="18"/>
  <c r="K111" i="18"/>
  <c r="J111" i="18"/>
  <c r="K110" i="18"/>
  <c r="J110" i="18"/>
  <c r="K109" i="18"/>
  <c r="J109" i="18"/>
  <c r="K108" i="18"/>
  <c r="J108" i="18"/>
  <c r="K107" i="18"/>
  <c r="J107" i="18"/>
  <c r="J115" i="14"/>
  <c r="J114" i="14"/>
  <c r="J113" i="14"/>
  <c r="J112" i="14"/>
  <c r="J111" i="14"/>
  <c r="J110" i="14"/>
  <c r="J109" i="14"/>
  <c r="J108" i="14"/>
  <c r="J107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18" i="17"/>
  <c r="K118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96" i="19"/>
  <c r="M98" i="19"/>
  <c r="M94" i="19"/>
  <c r="G98" i="19"/>
  <c r="M51" i="19"/>
  <c r="M100" i="19"/>
  <c r="M73" i="19"/>
  <c r="M72" i="19"/>
  <c r="M49" i="19"/>
  <c r="M117" i="19"/>
  <c r="M57" i="19"/>
  <c r="M65" i="19"/>
  <c r="M52" i="19"/>
  <c r="H52" i="19" s="1"/>
  <c r="G117" i="19"/>
  <c r="H96" i="19"/>
  <c r="M82" i="19"/>
  <c r="M81" i="19"/>
  <c r="H81" i="19" s="1"/>
  <c r="M99" i="19"/>
  <c r="G81" i="19"/>
  <c r="M55" i="19"/>
  <c r="G55" i="19"/>
  <c r="M48" i="19"/>
  <c r="G57" i="19"/>
  <c r="M85" i="19"/>
  <c r="G85" i="19" s="1"/>
  <c r="M80" i="19"/>
  <c r="M92" i="19"/>
  <c r="G92" i="19" s="1"/>
  <c r="M79" i="19"/>
  <c r="M102" i="19"/>
  <c r="M87" i="19"/>
  <c r="G87" i="19" s="1"/>
  <c r="M104" i="19"/>
  <c r="M56" i="19"/>
  <c r="M67" i="19"/>
  <c r="M97" i="19"/>
  <c r="H48" i="19"/>
  <c r="M69" i="19"/>
  <c r="H69" i="19" s="1"/>
  <c r="H57" i="19"/>
  <c r="G72" i="19"/>
  <c r="H65" i="19"/>
  <c r="H49" i="19"/>
  <c r="M71" i="19"/>
  <c r="M101" i="19"/>
  <c r="H51" i="19"/>
  <c r="M86" i="19"/>
  <c r="H86" i="19" s="1"/>
  <c r="H99" i="19"/>
  <c r="G102" i="19"/>
  <c r="M61" i="19"/>
  <c r="G61" i="19" s="1"/>
  <c r="M93" i="19"/>
  <c r="G93" i="19" s="1"/>
  <c r="H104" i="19"/>
  <c r="H82" i="19"/>
  <c r="M60" i="19"/>
  <c r="G79" i="19"/>
  <c r="G60" i="19"/>
  <c r="G52" i="19"/>
  <c r="H61" i="19"/>
  <c r="M90" i="19"/>
  <c r="M89" i="19"/>
  <c r="M59" i="19"/>
  <c r="G59" i="19" s="1"/>
  <c r="M63" i="19"/>
  <c r="M75" i="19"/>
  <c r="M68" i="19"/>
  <c r="H68" i="19" s="1"/>
  <c r="H92" i="19"/>
  <c r="M50" i="19"/>
  <c r="G50" i="19" s="1"/>
  <c r="G86" i="19"/>
  <c r="G104" i="19"/>
  <c r="M91" i="19"/>
  <c r="H67" i="19"/>
  <c r="G80" i="19"/>
  <c r="H59" i="19"/>
  <c r="M105" i="19"/>
  <c r="H73" i="19"/>
  <c r="H101" i="19"/>
  <c r="M58" i="19"/>
  <c r="H58" i="19"/>
  <c r="M54" i="19"/>
  <c r="G54" i="19" s="1"/>
  <c r="M118" i="19"/>
  <c r="G91" i="19"/>
  <c r="G105" i="19"/>
  <c r="G48" i="19"/>
  <c r="M106" i="19"/>
  <c r="M53" i="19"/>
  <c r="G53" i="19" s="1"/>
  <c r="H54" i="19"/>
  <c r="M64" i="19"/>
  <c r="H64" i="19" s="1"/>
  <c r="M84" i="19"/>
  <c r="M83" i="19"/>
  <c r="G83" i="19" s="1"/>
  <c r="M70" i="19"/>
  <c r="G64" i="19"/>
  <c r="H83" i="19"/>
  <c r="M74" i="19"/>
  <c r="M88" i="19"/>
  <c r="G69" i="19"/>
  <c r="H50" i="19"/>
  <c r="G94" i="19"/>
  <c r="H87" i="19"/>
  <c r="M66" i="19"/>
  <c r="G66" i="19" s="1"/>
  <c r="H93" i="19"/>
  <c r="H97" i="19"/>
  <c r="H100" i="19"/>
  <c r="M111" i="19"/>
  <c r="H66" i="19"/>
  <c r="M116" i="19"/>
  <c r="G116" i="19" s="1"/>
  <c r="M103" i="19"/>
  <c r="G103" i="19" s="1"/>
  <c r="G99" i="19"/>
  <c r="M95" i="19"/>
  <c r="H80" i="19"/>
  <c r="G56" i="19"/>
  <c r="G71" i="19"/>
  <c r="H71" i="19"/>
  <c r="H90" i="19"/>
  <c r="H89" i="19"/>
  <c r="G89" i="19"/>
  <c r="H63" i="19"/>
  <c r="H75" i="19"/>
  <c r="G75" i="19"/>
  <c r="G118" i="19"/>
  <c r="H106" i="19"/>
  <c r="H84" i="19"/>
  <c r="G84" i="19"/>
  <c r="G70" i="19"/>
  <c r="H70" i="19"/>
  <c r="H74" i="19"/>
  <c r="G88" i="19"/>
  <c r="H88" i="19"/>
  <c r="G111" i="19"/>
  <c r="H111" i="19"/>
  <c r="G95" i="19"/>
  <c r="H95" i="19"/>
  <c r="J118" i="18" l="1"/>
  <c r="J117" i="18"/>
  <c r="J116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17" i="18"/>
  <c r="J16" i="18"/>
  <c r="J15" i="18"/>
  <c r="J14" i="18"/>
  <c r="J13" i="18"/>
  <c r="J12" i="18"/>
  <c r="J11" i="18"/>
  <c r="J10" i="18"/>
  <c r="J9" i="18"/>
  <c r="K62" i="14"/>
  <c r="K61" i="14"/>
  <c r="K60" i="14"/>
  <c r="K59" i="14"/>
  <c r="K58" i="14"/>
  <c r="K57" i="14"/>
  <c r="K56" i="14"/>
  <c r="K55" i="14"/>
  <c r="K54" i="14"/>
  <c r="K53" i="14"/>
  <c r="K52" i="14"/>
  <c r="K51" i="14"/>
  <c r="J51" i="14"/>
  <c r="H60" i="19"/>
  <c r="G106" i="19"/>
  <c r="G63" i="19"/>
  <c r="G67" i="19"/>
  <c r="H118" i="19"/>
  <c r="G90" i="19"/>
  <c r="H56" i="19"/>
  <c r="G51" i="19"/>
  <c r="H102" i="19"/>
  <c r="H103" i="19"/>
  <c r="H79" i="19"/>
  <c r="G68" i="19"/>
  <c r="H55" i="19"/>
  <c r="H53" i="19"/>
  <c r="G65" i="19"/>
  <c r="G82" i="19"/>
  <c r="H117" i="19"/>
  <c r="G101" i="19"/>
  <c r="H72" i="19"/>
  <c r="G58" i="19"/>
  <c r="H94" i="19"/>
  <c r="G96" i="19"/>
  <c r="G74" i="19"/>
  <c r="H98" i="19"/>
  <c r="G49" i="19"/>
  <c r="G73" i="19"/>
  <c r="G100" i="19"/>
  <c r="H105" i="19"/>
  <c r="H116" i="19"/>
  <c r="H91" i="19"/>
  <c r="H85" i="19"/>
  <c r="G97" i="19"/>
  <c r="K117" i="17" l="1"/>
  <c r="K116" i="17"/>
  <c r="K106" i="17"/>
  <c r="K101" i="17"/>
  <c r="K96" i="17"/>
  <c r="K91" i="17"/>
  <c r="K88" i="17"/>
  <c r="K87" i="17"/>
  <c r="K86" i="17"/>
  <c r="K85" i="17"/>
  <c r="K84" i="17"/>
  <c r="K83" i="17"/>
  <c r="K82" i="17"/>
  <c r="K81" i="17"/>
  <c r="K80" i="17"/>
  <c r="K79" i="17"/>
  <c r="J117" i="17" l="1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14" i="17"/>
  <c r="J13" i="17"/>
  <c r="J12" i="17"/>
  <c r="J11" i="17"/>
  <c r="J10" i="17"/>
  <c r="J9" i="17"/>
  <c r="J8" i="17"/>
  <c r="J118" i="21"/>
  <c r="J117" i="21"/>
  <c r="J116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18" i="18"/>
  <c r="K117" i="18"/>
  <c r="K116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R6" i="7" l="1" a="1"/>
  <c r="J8" i="18"/>
  <c r="O6" i="7" s="1" a="1"/>
  <c r="R21" i="7" l="1"/>
  <c r="R41" i="7"/>
  <c r="R67" i="7"/>
  <c r="R87" i="7"/>
  <c r="R113" i="7"/>
  <c r="R50" i="7"/>
  <c r="R69" i="7"/>
  <c r="R115" i="7"/>
  <c r="R25" i="7"/>
  <c r="R71" i="7"/>
  <c r="R34" i="7"/>
  <c r="R103" i="7"/>
  <c r="R58" i="7"/>
  <c r="R107" i="7"/>
  <c r="R40" i="7"/>
  <c r="R23" i="7"/>
  <c r="R42" i="7"/>
  <c r="R68" i="7"/>
  <c r="R95" i="7"/>
  <c r="R114" i="7"/>
  <c r="R24" i="7"/>
  <c r="R96" i="7"/>
  <c r="R6" i="7"/>
  <c r="R51" i="7"/>
  <c r="R97" i="7"/>
  <c r="R98" i="7"/>
  <c r="R11" i="7"/>
  <c r="R57" i="7"/>
  <c r="R80" i="7"/>
  <c r="R39" i="7"/>
  <c r="R112" i="7"/>
  <c r="R7" i="7"/>
  <c r="R29" i="7"/>
  <c r="R52" i="7"/>
  <c r="R79" i="7"/>
  <c r="R12" i="7"/>
  <c r="R84" i="7"/>
  <c r="R13" i="7"/>
  <c r="R85" i="7"/>
  <c r="R66" i="7"/>
  <c r="R26" i="7"/>
  <c r="R99" i="7"/>
  <c r="R55" i="7"/>
  <c r="R19" i="7"/>
  <c r="R92" i="7"/>
  <c r="R32" i="7"/>
  <c r="R20" i="7"/>
  <c r="R15" i="7"/>
  <c r="R54" i="7"/>
  <c r="R82" i="7"/>
  <c r="R94" i="7"/>
  <c r="R14" i="7"/>
  <c r="R72" i="7"/>
  <c r="R27" i="7"/>
  <c r="R100" i="7"/>
  <c r="R65" i="7"/>
  <c r="R76" i="7"/>
  <c r="R61" i="7"/>
  <c r="R59" i="7"/>
  <c r="R78" i="7"/>
  <c r="R35" i="7"/>
  <c r="R108" i="7"/>
  <c r="R64" i="7"/>
  <c r="R28" i="7"/>
  <c r="R101" i="7"/>
  <c r="R16" i="7"/>
  <c r="R116" i="7"/>
  <c r="R110" i="7"/>
  <c r="R46" i="7"/>
  <c r="R53" i="7"/>
  <c r="R47" i="7"/>
  <c r="R93" i="7"/>
  <c r="R30" i="7"/>
  <c r="R18" i="7"/>
  <c r="R56" i="7"/>
  <c r="R77" i="7"/>
  <c r="R86" i="7"/>
  <c r="R17" i="7"/>
  <c r="R90" i="7"/>
  <c r="R45" i="7"/>
  <c r="R10" i="7"/>
  <c r="R83" i="7"/>
  <c r="R48" i="7"/>
  <c r="R33" i="7"/>
  <c r="R31" i="7"/>
  <c r="R62" i="7"/>
  <c r="R44" i="7"/>
  <c r="R117" i="7"/>
  <c r="R73" i="7"/>
  <c r="R37" i="7"/>
  <c r="R111" i="7"/>
  <c r="R106" i="7"/>
  <c r="R104" i="7"/>
  <c r="R102" i="7"/>
  <c r="R38" i="7"/>
  <c r="R9" i="7"/>
  <c r="R105" i="7"/>
  <c r="R88" i="7"/>
  <c r="R63" i="7"/>
  <c r="R91" i="7"/>
  <c r="R89" i="7"/>
  <c r="R75" i="7"/>
  <c r="R22" i="7"/>
  <c r="R8" i="7"/>
  <c r="R81" i="7"/>
  <c r="R36" i="7"/>
  <c r="R109" i="7"/>
  <c r="R74" i="7"/>
  <c r="R60" i="7"/>
  <c r="R49" i="7"/>
  <c r="R43" i="7"/>
  <c r="R70" i="7"/>
  <c r="O12" i="7"/>
  <c r="O31" i="7"/>
  <c r="O55" i="7"/>
  <c r="O73" i="7"/>
  <c r="O91" i="7"/>
  <c r="O115" i="7"/>
  <c r="O23" i="7"/>
  <c r="O41" i="7"/>
  <c r="O59" i="7"/>
  <c r="O83" i="7"/>
  <c r="O104" i="7"/>
  <c r="O9" i="7"/>
  <c r="O27" i="7"/>
  <c r="O45" i="7"/>
  <c r="O66" i="7"/>
  <c r="O47" i="7"/>
  <c r="O67" i="7"/>
  <c r="O85" i="7"/>
  <c r="O106" i="7"/>
  <c r="O29" i="7"/>
  <c r="O50" i="7"/>
  <c r="O68" i="7"/>
  <c r="O87" i="7"/>
  <c r="O114" i="7"/>
  <c r="O13" i="7"/>
  <c r="O37" i="7"/>
  <c r="O56" i="7"/>
  <c r="O74" i="7"/>
  <c r="O96" i="7"/>
  <c r="O116" i="7"/>
  <c r="O21" i="7"/>
  <c r="O40" i="7"/>
  <c r="O58" i="7"/>
  <c r="O82" i="7"/>
  <c r="O101" i="7"/>
  <c r="O28" i="7"/>
  <c r="O11" i="7"/>
  <c r="O18" i="7"/>
  <c r="O39" i="7"/>
  <c r="O57" i="7"/>
  <c r="O75" i="7"/>
  <c r="O97" i="7"/>
  <c r="O117" i="7"/>
  <c r="O84" i="7"/>
  <c r="O10" i="7"/>
  <c r="O105" i="7"/>
  <c r="O42" i="7"/>
  <c r="O7" i="7"/>
  <c r="O80" i="7"/>
  <c r="O44" i="7"/>
  <c r="O77" i="7"/>
  <c r="O64" i="7"/>
  <c r="O111" i="7"/>
  <c r="O70" i="7"/>
  <c r="O69" i="7"/>
  <c r="O72" i="7"/>
  <c r="O36" i="7"/>
  <c r="O110" i="7"/>
  <c r="O43" i="7"/>
  <c r="O20" i="7"/>
  <c r="O15" i="7"/>
  <c r="O88" i="7"/>
  <c r="O52" i="7"/>
  <c r="O17" i="7"/>
  <c r="O90" i="7"/>
  <c r="O107" i="7"/>
  <c r="O94" i="7"/>
  <c r="O30" i="7"/>
  <c r="O51" i="7"/>
  <c r="O16" i="7"/>
  <c r="O89" i="7"/>
  <c r="O53" i="7"/>
  <c r="O65" i="7"/>
  <c r="O48" i="7"/>
  <c r="O103" i="7"/>
  <c r="O62" i="7"/>
  <c r="O14" i="7"/>
  <c r="O34" i="7"/>
  <c r="O109" i="7"/>
  <c r="O19" i="7"/>
  <c r="O46" i="7"/>
  <c r="O81" i="7"/>
  <c r="O102" i="7"/>
  <c r="O24" i="7"/>
  <c r="O98" i="7"/>
  <c r="O61" i="7"/>
  <c r="O26" i="7"/>
  <c r="O100" i="7"/>
  <c r="O113" i="7"/>
  <c r="O92" i="7"/>
  <c r="O86" i="7"/>
  <c r="O22" i="7"/>
  <c r="O60" i="7"/>
  <c r="O25" i="7"/>
  <c r="O99" i="7"/>
  <c r="O63" i="7"/>
  <c r="O49" i="7"/>
  <c r="O32" i="7"/>
  <c r="O95" i="7"/>
  <c r="O54" i="7"/>
  <c r="O6" i="7"/>
  <c r="O79" i="7"/>
  <c r="O8" i="7"/>
  <c r="O38" i="7"/>
  <c r="O33" i="7"/>
  <c r="O108" i="7"/>
  <c r="O71" i="7"/>
  <c r="O35" i="7"/>
  <c r="O112" i="7"/>
  <c r="O93" i="7"/>
  <c r="O76" i="7"/>
  <c r="O78" i="7"/>
  <c r="J118" i="14"/>
  <c r="J117" i="14"/>
  <c r="J116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2" i="14"/>
  <c r="J69" i="14"/>
  <c r="J66" i="14"/>
  <c r="J62" i="14"/>
  <c r="J61" i="14"/>
  <c r="J60" i="14"/>
  <c r="J59" i="14"/>
  <c r="J58" i="14"/>
  <c r="J57" i="14"/>
  <c r="J56" i="14"/>
  <c r="J55" i="14"/>
  <c r="J54" i="14"/>
  <c r="J53" i="14"/>
  <c r="J52" i="14"/>
  <c r="J12" i="14"/>
  <c r="J11" i="14"/>
  <c r="J10" i="14"/>
  <c r="J9" i="14"/>
  <c r="J8" i="14"/>
  <c r="J118" i="19"/>
  <c r="U118" i="7" s="1" a="1"/>
  <c r="U118" i="7" s="1"/>
  <c r="J117" i="19"/>
  <c r="J116" i="19"/>
  <c r="J111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8" i="19"/>
  <c r="J7" i="19"/>
  <c r="I6" i="7" l="1" a="1"/>
  <c r="S57" i="7"/>
  <c r="S44" i="7"/>
  <c r="S6" i="7"/>
  <c r="S60" i="7"/>
  <c r="S48" i="7"/>
  <c r="S55" i="7"/>
  <c r="S7" i="7"/>
  <c r="S51" i="7"/>
  <c r="S43" i="7"/>
  <c r="S38" i="7"/>
  <c r="S47" i="7"/>
  <c r="S40" i="7"/>
  <c r="S49" i="7"/>
  <c r="S62" i="7"/>
  <c r="S53" i="7"/>
  <c r="S50" i="7"/>
  <c r="S63" i="7"/>
  <c r="S56" i="7"/>
  <c r="S36" i="7"/>
  <c r="S37" i="7"/>
  <c r="S61" i="7"/>
  <c r="S52" i="7"/>
  <c r="S41" i="7"/>
  <c r="S45" i="7"/>
  <c r="S39" i="7"/>
  <c r="S46" i="7"/>
  <c r="S58" i="7"/>
  <c r="S59" i="7"/>
  <c r="S54" i="7"/>
  <c r="S42" i="7"/>
  <c r="P19" i="7"/>
  <c r="P53" i="7"/>
  <c r="P7" i="7"/>
  <c r="P57" i="7"/>
  <c r="P50" i="7"/>
  <c r="P63" i="7"/>
  <c r="P52" i="7"/>
  <c r="P42" i="7"/>
  <c r="P21" i="7"/>
  <c r="P61" i="7"/>
  <c r="P60" i="7"/>
  <c r="P47" i="7"/>
  <c r="P23" i="7"/>
  <c r="P18" i="7"/>
  <c r="P45" i="7"/>
  <c r="P51" i="7"/>
  <c r="P54" i="7"/>
  <c r="P22" i="7"/>
  <c r="P62" i="7"/>
  <c r="P20" i="7"/>
  <c r="P43" i="7"/>
  <c r="P56" i="7"/>
  <c r="P55" i="7"/>
  <c r="P48" i="7"/>
  <c r="P44" i="7"/>
  <c r="P49" i="7"/>
  <c r="P46" i="7"/>
  <c r="P58" i="7"/>
  <c r="P59" i="7"/>
  <c r="U6" i="7" a="1"/>
  <c r="U46" i="7" s="1"/>
  <c r="V46" i="7" s="1"/>
  <c r="W46" i="7" s="1"/>
  <c r="P6" i="7"/>
  <c r="I6" i="7" l="1"/>
  <c r="I21" i="7"/>
  <c r="I61" i="7"/>
  <c r="I100" i="7"/>
  <c r="I36" i="7"/>
  <c r="I83" i="7"/>
  <c r="I19" i="7"/>
  <c r="J19" i="7" s="1"/>
  <c r="K19" i="7" s="1"/>
  <c r="I66" i="7"/>
  <c r="I113" i="7"/>
  <c r="I49" i="7"/>
  <c r="J49" i="7" s="1"/>
  <c r="K49" i="7" s="1"/>
  <c r="I96" i="7"/>
  <c r="I32" i="7"/>
  <c r="I79" i="7"/>
  <c r="I15" i="7"/>
  <c r="I7" i="7"/>
  <c r="I45" i="7"/>
  <c r="J45" i="7" s="1"/>
  <c r="K45" i="7" s="1"/>
  <c r="I53" i="7"/>
  <c r="I93" i="7"/>
  <c r="I92" i="7"/>
  <c r="I28" i="7"/>
  <c r="I75" i="7"/>
  <c r="I11" i="7"/>
  <c r="I58" i="7"/>
  <c r="I105" i="7"/>
  <c r="I41" i="7"/>
  <c r="J41" i="7" s="1"/>
  <c r="K41" i="7" s="1"/>
  <c r="I88" i="7"/>
  <c r="I24" i="7"/>
  <c r="J24" i="7" s="1"/>
  <c r="K24" i="7" s="1"/>
  <c r="I71" i="7"/>
  <c r="I37" i="7"/>
  <c r="I77" i="7"/>
  <c r="I85" i="7"/>
  <c r="I30" i="7"/>
  <c r="J30" i="7" s="1"/>
  <c r="K30" i="7" s="1"/>
  <c r="I84" i="7"/>
  <c r="I20" i="7"/>
  <c r="J20" i="7" s="1"/>
  <c r="K20" i="7" s="1"/>
  <c r="I67" i="7"/>
  <c r="K67" i="7" s="1"/>
  <c r="I114" i="7"/>
  <c r="I50" i="7"/>
  <c r="I97" i="7"/>
  <c r="I33" i="7"/>
  <c r="J33" i="7" s="1"/>
  <c r="K33" i="7" s="1"/>
  <c r="I80" i="7"/>
  <c r="I16" i="7"/>
  <c r="J16" i="7" s="1"/>
  <c r="K16" i="7" s="1"/>
  <c r="I63" i="7"/>
  <c r="I69" i="7"/>
  <c r="I109" i="7"/>
  <c r="I117" i="7"/>
  <c r="I62" i="7"/>
  <c r="I76" i="7"/>
  <c r="I12" i="7"/>
  <c r="I59" i="7"/>
  <c r="I106" i="7"/>
  <c r="I42" i="7"/>
  <c r="J42" i="7" s="1"/>
  <c r="K42" i="7" s="1"/>
  <c r="I89" i="7"/>
  <c r="I25" i="7"/>
  <c r="I72" i="7"/>
  <c r="I8" i="7"/>
  <c r="I55" i="7"/>
  <c r="I101" i="7"/>
  <c r="I14" i="7"/>
  <c r="J14" i="7" s="1"/>
  <c r="K14" i="7" s="1"/>
  <c r="I22" i="7"/>
  <c r="I94" i="7"/>
  <c r="I68" i="7"/>
  <c r="I115" i="7"/>
  <c r="I51" i="7"/>
  <c r="I98" i="7"/>
  <c r="I34" i="7"/>
  <c r="I81" i="7"/>
  <c r="I17" i="7"/>
  <c r="J17" i="7" s="1"/>
  <c r="K17" i="7" s="1"/>
  <c r="I64" i="7"/>
  <c r="I111" i="7"/>
  <c r="I47" i="7"/>
  <c r="J47" i="7" s="1"/>
  <c r="K47" i="7" s="1"/>
  <c r="I38" i="7"/>
  <c r="J38" i="7" s="1"/>
  <c r="K38" i="7" s="1"/>
  <c r="I46" i="7"/>
  <c r="J46" i="7" s="1"/>
  <c r="K46" i="7" s="1"/>
  <c r="I54" i="7"/>
  <c r="I13" i="7"/>
  <c r="I60" i="7"/>
  <c r="I107" i="7"/>
  <c r="I43" i="7"/>
  <c r="I90" i="7"/>
  <c r="I26" i="7"/>
  <c r="J26" i="7" s="1"/>
  <c r="K26" i="7" s="1"/>
  <c r="I73" i="7"/>
  <c r="K73" i="7" s="1"/>
  <c r="I9" i="7"/>
  <c r="I56" i="7"/>
  <c r="I103" i="7"/>
  <c r="I39" i="7"/>
  <c r="J39" i="7" s="1"/>
  <c r="K39" i="7" s="1"/>
  <c r="I70" i="7"/>
  <c r="K70" i="7" s="1"/>
  <c r="I52" i="7"/>
  <c r="I18" i="7"/>
  <c r="J18" i="7" s="1"/>
  <c r="K18" i="7" s="1"/>
  <c r="I95" i="7"/>
  <c r="I102" i="7"/>
  <c r="I44" i="7"/>
  <c r="J44" i="7" s="1"/>
  <c r="K44" i="7" s="1"/>
  <c r="I10" i="7"/>
  <c r="I87" i="7"/>
  <c r="I78" i="7"/>
  <c r="I99" i="7"/>
  <c r="I65" i="7"/>
  <c r="I31" i="7"/>
  <c r="J31" i="7" s="1"/>
  <c r="K31" i="7" s="1"/>
  <c r="I110" i="7"/>
  <c r="I91" i="7"/>
  <c r="I57" i="7"/>
  <c r="I23" i="7"/>
  <c r="J23" i="7" s="1"/>
  <c r="K23" i="7" s="1"/>
  <c r="I86" i="7"/>
  <c r="I35" i="7"/>
  <c r="J35" i="7" s="1"/>
  <c r="K35" i="7" s="1"/>
  <c r="I112" i="7"/>
  <c r="I29" i="7"/>
  <c r="J29" i="7" s="1"/>
  <c r="K29" i="7" s="1"/>
  <c r="I27" i="7"/>
  <c r="J27" i="7" s="1"/>
  <c r="K27" i="7" s="1"/>
  <c r="I104" i="7"/>
  <c r="I116" i="7"/>
  <c r="I82" i="7"/>
  <c r="I48" i="7"/>
  <c r="J48" i="7" s="1"/>
  <c r="K48" i="7" s="1"/>
  <c r="I108" i="7"/>
  <c r="I74" i="7"/>
  <c r="I40" i="7"/>
  <c r="J40" i="7" s="1"/>
  <c r="K40" i="7" s="1"/>
  <c r="T72" i="7"/>
  <c r="T43" i="7"/>
  <c r="T38" i="7"/>
  <c r="T50" i="7"/>
  <c r="T37" i="7"/>
  <c r="T60" i="7"/>
  <c r="T67" i="7"/>
  <c r="T64" i="7"/>
  <c r="T36" i="7"/>
  <c r="T59" i="7"/>
  <c r="T45" i="7"/>
  <c r="T56" i="7"/>
  <c r="T53" i="7"/>
  <c r="T51" i="7"/>
  <c r="T6" i="7"/>
  <c r="T58" i="7"/>
  <c r="T41" i="7"/>
  <c r="T62" i="7"/>
  <c r="T7" i="7"/>
  <c r="T44" i="7"/>
  <c r="T42" i="7"/>
  <c r="T46" i="7"/>
  <c r="T71" i="7"/>
  <c r="T63" i="7"/>
  <c r="T75" i="7"/>
  <c r="T66" i="7"/>
  <c r="T65" i="7"/>
  <c r="T54" i="7"/>
  <c r="T39" i="7"/>
  <c r="T68" i="7"/>
  <c r="T49" i="7"/>
  <c r="T70" i="7"/>
  <c r="T76" i="7"/>
  <c r="T52" i="7"/>
  <c r="T74" i="7"/>
  <c r="T40" i="7"/>
  <c r="T55" i="7"/>
  <c r="T57" i="7"/>
  <c r="T73" i="7"/>
  <c r="T69" i="7"/>
  <c r="T61" i="7"/>
  <c r="T47" i="7"/>
  <c r="T48" i="7"/>
  <c r="T77" i="7"/>
  <c r="Q61" i="7"/>
  <c r="Q21" i="7"/>
  <c r="Q65" i="7"/>
  <c r="Q74" i="7"/>
  <c r="Q50" i="7"/>
  <c r="Q46" i="7"/>
  <c r="Q55" i="7"/>
  <c r="Q64" i="7"/>
  <c r="Q45" i="7"/>
  <c r="Q68" i="7"/>
  <c r="Q20" i="7"/>
  <c r="Q18" i="7"/>
  <c r="Q42" i="7"/>
  <c r="Q66" i="7"/>
  <c r="Q49" i="7"/>
  <c r="Q56" i="7"/>
  <c r="Q62" i="7"/>
  <c r="Q23" i="7"/>
  <c r="Q69" i="7"/>
  <c r="Q59" i="7"/>
  <c r="Q44" i="7"/>
  <c r="Q77" i="7"/>
  <c r="Q22" i="7"/>
  <c r="Q76" i="7"/>
  <c r="Q52" i="7"/>
  <c r="Q57" i="7"/>
  <c r="Q67" i="7"/>
  <c r="Q43" i="7"/>
  <c r="Q54" i="7"/>
  <c r="Q47" i="7"/>
  <c r="Q7" i="7"/>
  <c r="Q58" i="7"/>
  <c r="Q48" i="7"/>
  <c r="Q71" i="7"/>
  <c r="Q60" i="7"/>
  <c r="Q72" i="7"/>
  <c r="Q53" i="7"/>
  <c r="Q75" i="7"/>
  <c r="Q73" i="7"/>
  <c r="Q51" i="7"/>
  <c r="Q70" i="7"/>
  <c r="Q63" i="7"/>
  <c r="Q19" i="7"/>
  <c r="J15" i="7"/>
  <c r="K15" i="7" s="1"/>
  <c r="J28" i="7"/>
  <c r="K28" i="7" s="1"/>
  <c r="J13" i="7"/>
  <c r="K13" i="7" s="1"/>
  <c r="J25" i="7"/>
  <c r="K25" i="7" s="1"/>
  <c r="J36" i="7"/>
  <c r="K36" i="7" s="1"/>
  <c r="J21" i="7"/>
  <c r="K21" i="7" s="1"/>
  <c r="J34" i="7"/>
  <c r="K34" i="7" s="1"/>
  <c r="J37" i="7"/>
  <c r="K37" i="7" s="1"/>
  <c r="J50" i="7"/>
  <c r="K50" i="7" s="1"/>
  <c r="J7" i="7"/>
  <c r="K7" i="7" s="1"/>
  <c r="K64" i="7"/>
  <c r="J32" i="7"/>
  <c r="K32" i="7" s="1"/>
  <c r="J22" i="7"/>
  <c r="K22" i="7" s="1"/>
  <c r="J43" i="7"/>
  <c r="K43" i="7" s="1"/>
  <c r="U20" i="7"/>
  <c r="V20" i="7" s="1"/>
  <c r="W20" i="7" s="1"/>
  <c r="U26" i="7"/>
  <c r="V26" i="7" s="1"/>
  <c r="W26" i="7" s="1"/>
  <c r="U14" i="7"/>
  <c r="V14" i="7" s="1"/>
  <c r="W14" i="7" s="1"/>
  <c r="U54" i="7"/>
  <c r="U35" i="7"/>
  <c r="V35" i="7" s="1"/>
  <c r="W35" i="7" s="1"/>
  <c r="U29" i="7"/>
  <c r="V29" i="7" s="1"/>
  <c r="W29" i="7" s="1"/>
  <c r="U25" i="7"/>
  <c r="U9" i="7"/>
  <c r="U44" i="7"/>
  <c r="V44" i="7" s="1"/>
  <c r="W44" i="7" s="1"/>
  <c r="U38" i="7"/>
  <c r="V38" i="7" s="1"/>
  <c r="W38" i="7" s="1"/>
  <c r="U16" i="7"/>
  <c r="V16" i="7" s="1"/>
  <c r="W16" i="7" s="1"/>
  <c r="U28" i="7"/>
  <c r="U8" i="7"/>
  <c r="U56" i="7"/>
  <c r="U33" i="7"/>
  <c r="U55" i="7"/>
  <c r="U114" i="7"/>
  <c r="U77" i="7"/>
  <c r="U85" i="7"/>
  <c r="U108" i="7"/>
  <c r="U76" i="7"/>
  <c r="U62" i="7"/>
  <c r="U105" i="7"/>
  <c r="U61" i="7"/>
  <c r="U57" i="7"/>
  <c r="U43" i="7"/>
  <c r="U50" i="7"/>
  <c r="U48" i="7"/>
  <c r="U70" i="7"/>
  <c r="U101" i="7"/>
  <c r="U19" i="7"/>
  <c r="U111" i="7"/>
  <c r="U18" i="7"/>
  <c r="V18" i="7" s="1"/>
  <c r="W18" i="7" s="1"/>
  <c r="U37" i="7"/>
  <c r="V37" i="7" s="1"/>
  <c r="W37" i="7" s="1"/>
  <c r="U21" i="7"/>
  <c r="V21" i="7" s="1"/>
  <c r="W21" i="7" s="1"/>
  <c r="U97" i="7"/>
  <c r="U107" i="7"/>
  <c r="U13" i="7"/>
  <c r="U34" i="7"/>
  <c r="U67" i="7"/>
  <c r="U112" i="7"/>
  <c r="U39" i="7"/>
  <c r="U78" i="7"/>
  <c r="V78" i="7" s="1"/>
  <c r="U90" i="7"/>
  <c r="U100" i="7"/>
  <c r="U99" i="7"/>
  <c r="U6" i="7"/>
  <c r="U27" i="7"/>
  <c r="V27" i="7" s="1"/>
  <c r="W27" i="7" s="1"/>
  <c r="U11" i="7"/>
  <c r="V11" i="7" s="1"/>
  <c r="W11" i="7" s="1"/>
  <c r="U83" i="7"/>
  <c r="U96" i="7"/>
  <c r="U117" i="7"/>
  <c r="U22" i="7"/>
  <c r="U58" i="7"/>
  <c r="U103" i="7"/>
  <c r="U31" i="7"/>
  <c r="U86" i="7"/>
  <c r="U79" i="7"/>
  <c r="U89" i="7"/>
  <c r="U88" i="7"/>
  <c r="U109" i="7"/>
  <c r="U17" i="7"/>
  <c r="U115" i="7"/>
  <c r="V115" i="7" s="1"/>
  <c r="U72" i="7"/>
  <c r="U82" i="7"/>
  <c r="U106" i="7"/>
  <c r="U12" i="7"/>
  <c r="U49" i="7"/>
  <c r="U93" i="7"/>
  <c r="U23" i="7"/>
  <c r="U94" i="7"/>
  <c r="U10" i="7"/>
  <c r="V10" i="7" s="1"/>
  <c r="W10" i="7" s="1"/>
  <c r="U64" i="7"/>
  <c r="U74" i="7"/>
  <c r="U98" i="7"/>
  <c r="U116" i="7"/>
  <c r="U65" i="7"/>
  <c r="U60" i="7"/>
  <c r="U71" i="7"/>
  <c r="U92" i="7"/>
  <c r="U113" i="7"/>
  <c r="U40" i="7"/>
  <c r="U84" i="7"/>
  <c r="U15" i="7"/>
  <c r="V15" i="7" s="1"/>
  <c r="W15" i="7" s="1"/>
  <c r="U102" i="7"/>
  <c r="U80" i="7"/>
  <c r="U52" i="7"/>
  <c r="U63" i="7"/>
  <c r="U87" i="7"/>
  <c r="U91" i="7"/>
  <c r="U53" i="7"/>
  <c r="U47" i="7"/>
  <c r="V47" i="7" s="1"/>
  <c r="W47" i="7" s="1"/>
  <c r="U59" i="7"/>
  <c r="U81" i="7"/>
  <c r="U104" i="7"/>
  <c r="U32" i="7"/>
  <c r="U75" i="7"/>
  <c r="U7" i="7"/>
  <c r="U110" i="7"/>
  <c r="V110" i="7" s="1"/>
  <c r="U30" i="7"/>
  <c r="V30" i="7" s="1"/>
  <c r="W30" i="7" s="1"/>
  <c r="U41" i="7"/>
  <c r="U51" i="7"/>
  <c r="U73" i="7"/>
  <c r="U68" i="7"/>
  <c r="U42" i="7"/>
  <c r="V42" i="7" s="1"/>
  <c r="W42" i="7" s="1"/>
  <c r="U36" i="7"/>
  <c r="V36" i="7" s="1"/>
  <c r="W36" i="7" s="1"/>
  <c r="U45" i="7"/>
  <c r="U69" i="7"/>
  <c r="U95" i="7"/>
  <c r="U24" i="7"/>
  <c r="U66" i="7"/>
  <c r="V109" i="7" l="1"/>
  <c r="W109" i="7" s="1"/>
  <c r="V108" i="7"/>
  <c r="W108" i="7" s="1"/>
  <c r="V107" i="7"/>
  <c r="W107" i="7" s="1"/>
  <c r="V77" i="7"/>
  <c r="W77" i="7" s="1"/>
  <c r="V112" i="7"/>
  <c r="W112" i="7" s="1"/>
  <c r="V113" i="7"/>
  <c r="W113" i="7" s="1"/>
  <c r="V114" i="7"/>
  <c r="W114" i="7" s="1"/>
  <c r="V24" i="7"/>
  <c r="W24" i="7" s="1"/>
  <c r="V45" i="7"/>
  <c r="W45" i="7" s="1"/>
  <c r="V41" i="7"/>
  <c r="W41" i="7" s="1"/>
  <c r="V32" i="7"/>
  <c r="W32" i="7" s="1"/>
  <c r="V40" i="7"/>
  <c r="W40" i="7" s="1"/>
  <c r="V23" i="7"/>
  <c r="W23" i="7" s="1"/>
  <c r="V12" i="7"/>
  <c r="W12" i="7" s="1"/>
  <c r="V17" i="7"/>
  <c r="W17" i="7" s="1"/>
  <c r="V31" i="7"/>
  <c r="W31" i="7" s="1"/>
  <c r="V22" i="7"/>
  <c r="W22" i="7" s="1"/>
  <c r="V39" i="7"/>
  <c r="W39" i="7" s="1"/>
  <c r="V34" i="7"/>
  <c r="W34" i="7" s="1"/>
  <c r="V13" i="7"/>
  <c r="W13" i="7" s="1"/>
  <c r="V19" i="7"/>
  <c r="W19" i="7" s="1"/>
  <c r="V43" i="7"/>
  <c r="W43" i="7" s="1"/>
  <c r="V62" i="7"/>
  <c r="W62" i="7" s="1"/>
  <c r="V33" i="7"/>
  <c r="W33" i="7" s="1"/>
  <c r="V28" i="7"/>
  <c r="W28" i="7" s="1"/>
  <c r="V9" i="7"/>
  <c r="W9" i="7" s="1"/>
  <c r="V25" i="7"/>
  <c r="W25" i="7" s="1"/>
  <c r="J6" i="7"/>
  <c r="F2" i="21"/>
  <c r="K118" i="19"/>
  <c r="K117" i="19"/>
  <c r="K116" i="19"/>
  <c r="K106" i="19"/>
  <c r="K101" i="19"/>
  <c r="K96" i="19"/>
  <c r="K91" i="19"/>
  <c r="K88" i="19"/>
  <c r="K87" i="19"/>
  <c r="K86" i="19"/>
  <c r="K85" i="19"/>
  <c r="K84" i="19"/>
  <c r="K83" i="19"/>
  <c r="K82" i="19"/>
  <c r="K81" i="19"/>
  <c r="K80" i="19"/>
  <c r="K79" i="19"/>
  <c r="K75" i="19"/>
  <c r="K72" i="19"/>
  <c r="K69" i="19"/>
  <c r="K66" i="19"/>
  <c r="K63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D13" i="2"/>
  <c r="M15" i="21"/>
  <c r="M20" i="21"/>
  <c r="M14" i="21"/>
  <c r="M19" i="21"/>
  <c r="M9" i="21"/>
  <c r="M13" i="21"/>
  <c r="M22" i="21"/>
  <c r="M16" i="21"/>
  <c r="M21" i="21"/>
  <c r="M12" i="21"/>
  <c r="M18" i="21"/>
  <c r="M10" i="21"/>
  <c r="M17" i="21"/>
  <c r="M11" i="21"/>
  <c r="F3" i="21" l="1"/>
  <c r="F2" i="19"/>
  <c r="F2" i="18"/>
  <c r="F2" i="17"/>
  <c r="B1" i="2"/>
  <c r="M12" i="17"/>
  <c r="M10" i="18"/>
  <c r="M10" i="17"/>
  <c r="M11" i="17"/>
  <c r="M12" i="18"/>
  <c r="D5" i="2"/>
  <c r="M11" i="18"/>
  <c r="M9" i="18"/>
  <c r="M16" i="18"/>
  <c r="M15" i="18"/>
  <c r="M13" i="17"/>
  <c r="M14" i="18"/>
  <c r="M13" i="18"/>
  <c r="M9" i="17"/>
  <c r="F111" i="18" l="1"/>
  <c r="F113" i="14"/>
  <c r="F115" i="21"/>
  <c r="F111" i="21"/>
  <c r="F107" i="21"/>
  <c r="F108" i="18"/>
  <c r="F112" i="14"/>
  <c r="F113" i="18"/>
  <c r="F111" i="14"/>
  <c r="F114" i="21"/>
  <c r="F110" i="21"/>
  <c r="F110" i="18"/>
  <c r="F110" i="14"/>
  <c r="F115" i="18"/>
  <c r="F107" i="18"/>
  <c r="F109" i="14"/>
  <c r="F109" i="21"/>
  <c r="F112" i="18"/>
  <c r="F107" i="14"/>
  <c r="F108" i="21"/>
  <c r="F114" i="18"/>
  <c r="F114" i="14"/>
  <c r="F113" i="21"/>
  <c r="F108" i="14"/>
  <c r="F109" i="18"/>
  <c r="F115" i="14"/>
  <c r="F112" i="21"/>
  <c r="F118" i="17"/>
  <c r="F51" i="14"/>
  <c r="F14" i="17"/>
  <c r="F81" i="17"/>
  <c r="F89" i="17"/>
  <c r="F97" i="17"/>
  <c r="F105" i="17"/>
  <c r="F113" i="17"/>
  <c r="F80" i="21"/>
  <c r="F88" i="21"/>
  <c r="F96" i="21"/>
  <c r="F104" i="21"/>
  <c r="F9" i="21"/>
  <c r="F17" i="21"/>
  <c r="F82" i="18"/>
  <c r="F90" i="18"/>
  <c r="F98" i="18"/>
  <c r="F106" i="18"/>
  <c r="F13" i="17"/>
  <c r="F82" i="17"/>
  <c r="F90" i="17"/>
  <c r="F98" i="17"/>
  <c r="F106" i="17"/>
  <c r="F114" i="17"/>
  <c r="F81" i="21"/>
  <c r="F89" i="21"/>
  <c r="F97" i="21"/>
  <c r="F105" i="21"/>
  <c r="F10" i="21"/>
  <c r="F18" i="21"/>
  <c r="F83" i="18"/>
  <c r="F91" i="18"/>
  <c r="F99" i="18"/>
  <c r="F12" i="17"/>
  <c r="F83" i="17"/>
  <c r="F91" i="17"/>
  <c r="F99" i="17"/>
  <c r="F107" i="17"/>
  <c r="F115" i="17"/>
  <c r="F82" i="21"/>
  <c r="F90" i="21"/>
  <c r="F98" i="21"/>
  <c r="F106" i="21"/>
  <c r="F11" i="21"/>
  <c r="F19" i="21"/>
  <c r="F84" i="18"/>
  <c r="F92" i="18"/>
  <c r="F100" i="18"/>
  <c r="F116" i="18"/>
  <c r="F11" i="17"/>
  <c r="F84" i="17"/>
  <c r="F92" i="17"/>
  <c r="F100" i="17"/>
  <c r="F108" i="17"/>
  <c r="F116" i="17"/>
  <c r="F83" i="21"/>
  <c r="F91" i="21"/>
  <c r="F99" i="21"/>
  <c r="F12" i="21"/>
  <c r="F20" i="21"/>
  <c r="F85" i="18"/>
  <c r="F93" i="18"/>
  <c r="F101" i="18"/>
  <c r="F117" i="18"/>
  <c r="F10" i="17"/>
  <c r="F85" i="17"/>
  <c r="F93" i="17"/>
  <c r="F101" i="17"/>
  <c r="F109" i="17"/>
  <c r="F117" i="17"/>
  <c r="F84" i="21"/>
  <c r="F92" i="21"/>
  <c r="F100" i="21"/>
  <c r="F116" i="21"/>
  <c r="F13" i="21"/>
  <c r="F21" i="21"/>
  <c r="F86" i="18"/>
  <c r="F94" i="18"/>
  <c r="F102" i="18"/>
  <c r="F118" i="18"/>
  <c r="F9" i="17"/>
  <c r="F86" i="17"/>
  <c r="F94" i="17"/>
  <c r="F102" i="17"/>
  <c r="F85" i="21"/>
  <c r="F93" i="21"/>
  <c r="F101" i="21"/>
  <c r="F117" i="21"/>
  <c r="F14" i="21"/>
  <c r="F22" i="21"/>
  <c r="F79" i="18"/>
  <c r="F95" i="18"/>
  <c r="F79" i="17"/>
  <c r="F95" i="17"/>
  <c r="F103" i="17"/>
  <c r="F94" i="21"/>
  <c r="F118" i="21"/>
  <c r="F23" i="21"/>
  <c r="F88" i="18"/>
  <c r="F96" i="18"/>
  <c r="F88" i="17"/>
  <c r="F96" i="17"/>
  <c r="F112" i="17"/>
  <c r="F95" i="21"/>
  <c r="F8" i="21"/>
  <c r="F89" i="18"/>
  <c r="F105" i="18"/>
  <c r="F110" i="17"/>
  <c r="F87" i="18"/>
  <c r="F103" i="18"/>
  <c r="F87" i="17"/>
  <c r="F111" i="17"/>
  <c r="F8" i="17"/>
  <c r="F86" i="21"/>
  <c r="F102" i="21"/>
  <c r="F15" i="21"/>
  <c r="F80" i="18"/>
  <c r="F104" i="18"/>
  <c r="F80" i="17"/>
  <c r="F104" i="17"/>
  <c r="F79" i="21"/>
  <c r="F87" i="21"/>
  <c r="F103" i="21"/>
  <c r="F16" i="21"/>
  <c r="F81" i="18"/>
  <c r="F97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03" i="14"/>
  <c r="F95" i="14"/>
  <c r="F87" i="14"/>
  <c r="F79" i="14"/>
  <c r="F62" i="14"/>
  <c r="F54" i="14"/>
  <c r="F117" i="14"/>
  <c r="F101" i="14"/>
  <c r="F93" i="14"/>
  <c r="F85" i="14"/>
  <c r="F77" i="14"/>
  <c r="F69" i="14"/>
  <c r="F60" i="14"/>
  <c r="F116" i="14"/>
  <c r="F92" i="14"/>
  <c r="F84" i="14"/>
  <c r="F76" i="14"/>
  <c r="F59" i="14"/>
  <c r="F99" i="14"/>
  <c r="F91" i="14"/>
  <c r="F83" i="14"/>
  <c r="F75" i="14"/>
  <c r="F58" i="14"/>
  <c r="F118" i="14"/>
  <c r="F102" i="14"/>
  <c r="F94" i="14"/>
  <c r="F86" i="14"/>
  <c r="F78" i="14"/>
  <c r="F61" i="14"/>
  <c r="F53" i="14"/>
  <c r="F100" i="14"/>
  <c r="F97" i="14"/>
  <c r="F55" i="14"/>
  <c r="F96" i="14"/>
  <c r="F90" i="14"/>
  <c r="F72" i="14"/>
  <c r="F89" i="14"/>
  <c r="F66" i="14"/>
  <c r="F106" i="14"/>
  <c r="F88" i="14"/>
  <c r="F105" i="14"/>
  <c r="F82" i="14"/>
  <c r="F104" i="14"/>
  <c r="F81" i="14"/>
  <c r="F57" i="14"/>
  <c r="F98" i="14"/>
  <c r="F80" i="14"/>
  <c r="F56" i="14"/>
  <c r="F71" i="19"/>
  <c r="F82" i="19"/>
  <c r="F90" i="19"/>
  <c r="F98" i="19"/>
  <c r="F106" i="19"/>
  <c r="F72" i="19"/>
  <c r="F83" i="19"/>
  <c r="F91" i="19"/>
  <c r="F99" i="19"/>
  <c r="F111" i="19"/>
  <c r="F73" i="19"/>
  <c r="F84" i="19"/>
  <c r="F92" i="19"/>
  <c r="F100" i="19"/>
  <c r="F116" i="19"/>
  <c r="F74" i="19"/>
  <c r="F85" i="19"/>
  <c r="F93" i="19"/>
  <c r="F101" i="19"/>
  <c r="F117" i="19"/>
  <c r="F75" i="19"/>
  <c r="F86" i="19"/>
  <c r="F94" i="19"/>
  <c r="F102" i="19"/>
  <c r="F118" i="19"/>
  <c r="F79" i="19"/>
  <c r="F87" i="19"/>
  <c r="F95" i="19"/>
  <c r="F103" i="19"/>
  <c r="F80" i="19"/>
  <c r="F88" i="19"/>
  <c r="F96" i="19"/>
  <c r="F104" i="19"/>
  <c r="F70" i="19"/>
  <c r="F81" i="19"/>
  <c r="F89" i="19"/>
  <c r="F97" i="19"/>
  <c r="F105" i="19"/>
  <c r="F65" i="19"/>
  <c r="F56" i="19"/>
  <c r="F48" i="19"/>
  <c r="F63" i="19"/>
  <c r="F69" i="19"/>
  <c r="F68" i="19"/>
  <c r="F51" i="19"/>
  <c r="F58" i="19"/>
  <c r="F64" i="19"/>
  <c r="F55" i="19"/>
  <c r="F54" i="19"/>
  <c r="F53" i="19"/>
  <c r="F60" i="19"/>
  <c r="F50" i="19"/>
  <c r="F61" i="19"/>
  <c r="F52" i="19"/>
  <c r="F59" i="19"/>
  <c r="F67" i="19"/>
  <c r="F66" i="19"/>
  <c r="F57" i="19"/>
  <c r="F49" i="19"/>
  <c r="F3" i="18"/>
  <c r="F3" i="17"/>
  <c r="F52" i="14"/>
  <c r="F3" i="14"/>
  <c r="G20" i="21"/>
  <c r="G12" i="21"/>
  <c r="G14" i="21"/>
  <c r="G11" i="17"/>
  <c r="G12" i="18"/>
  <c r="G16" i="18"/>
  <c r="G12" i="14"/>
  <c r="G11" i="18"/>
  <c r="G15" i="18"/>
  <c r="G14" i="18"/>
  <c r="G10" i="21"/>
  <c r="G15" i="21"/>
  <c r="G19" i="21"/>
  <c r="G6" i="19"/>
  <c r="G17" i="21"/>
  <c r="G10" i="18"/>
  <c r="D18" i="2"/>
  <c r="G12" i="17"/>
  <c r="G17" i="18"/>
  <c r="G16" i="21"/>
  <c r="G13" i="18"/>
  <c r="G18" i="21"/>
  <c r="G10" i="17"/>
  <c r="G13" i="17"/>
  <c r="G9" i="21"/>
  <c r="G22" i="21"/>
  <c r="G21" i="21"/>
  <c r="D24" i="17"/>
  <c r="G23" i="21"/>
  <c r="G14" i="17"/>
  <c r="G9" i="17"/>
  <c r="G11" i="21"/>
  <c r="G13" i="21"/>
  <c r="G9" i="18"/>
  <c r="J24" i="17" l="1"/>
  <c r="K24" i="17"/>
  <c r="D19" i="2"/>
  <c r="H13" i="18"/>
  <c r="M115" i="18"/>
  <c r="H15" i="21"/>
  <c r="H11" i="21"/>
  <c r="M112" i="21"/>
  <c r="H14" i="17"/>
  <c r="H9" i="17"/>
  <c r="G112" i="21"/>
  <c r="H112" i="21" s="1"/>
  <c r="H23" i="21"/>
  <c r="M107" i="21"/>
  <c r="M115" i="21"/>
  <c r="H11" i="18"/>
  <c r="H14" i="18"/>
  <c r="D25" i="17"/>
  <c r="M108" i="21"/>
  <c r="H17" i="18"/>
  <c r="M114" i="14"/>
  <c r="M111" i="18"/>
  <c r="M109" i="21"/>
  <c r="M114" i="21"/>
  <c r="M107" i="14"/>
  <c r="M113" i="18"/>
  <c r="H13" i="17"/>
  <c r="M108" i="14"/>
  <c r="H20" i="21"/>
  <c r="H15" i="18"/>
  <c r="H19" i="21"/>
  <c r="M112" i="18"/>
  <c r="G112" i="18" s="1"/>
  <c r="M110" i="14"/>
  <c r="H22" i="21"/>
  <c r="M111" i="14"/>
  <c r="H9" i="21"/>
  <c r="H21" i="21"/>
  <c r="M113" i="21"/>
  <c r="M113" i="14"/>
  <c r="H14" i="21"/>
  <c r="M107" i="18"/>
  <c r="G107" i="18" s="1"/>
  <c r="M109" i="18"/>
  <c r="G109" i="18" s="1"/>
  <c r="H12" i="17"/>
  <c r="H9" i="18"/>
  <c r="M111" i="21"/>
  <c r="G111" i="21" s="1"/>
  <c r="M114" i="18"/>
  <c r="H10" i="18"/>
  <c r="M101" i="14"/>
  <c r="H10" i="17"/>
  <c r="H18" i="21"/>
  <c r="H12" i="18"/>
  <c r="M109" i="14"/>
  <c r="H12" i="21"/>
  <c r="H6" i="19"/>
  <c r="H12" i="14"/>
  <c r="M110" i="21"/>
  <c r="H10" i="21"/>
  <c r="H16" i="18"/>
  <c r="H17" i="21"/>
  <c r="M110" i="18"/>
  <c r="G110" i="18" s="1"/>
  <c r="H16" i="21"/>
  <c r="M112" i="14"/>
  <c r="G114" i="21"/>
  <c r="G115" i="18"/>
  <c r="G115" i="21"/>
  <c r="M108" i="18"/>
  <c r="M118" i="17"/>
  <c r="G24" i="17"/>
  <c r="M115" i="14"/>
  <c r="H13" i="21"/>
  <c r="H11" i="17"/>
  <c r="G25" i="17"/>
  <c r="G107" i="14"/>
  <c r="H107" i="14" s="1"/>
  <c r="F24" i="17"/>
  <c r="H24" i="17"/>
  <c r="G115" i="14"/>
  <c r="H115" i="14"/>
  <c r="F25" i="17"/>
  <c r="H25" i="17"/>
  <c r="K25" i="17" l="1"/>
  <c r="J25" i="17"/>
  <c r="D12" i="2"/>
  <c r="F2" i="14"/>
  <c r="G108" i="18"/>
  <c r="H110" i="18"/>
  <c r="G118" i="17"/>
  <c r="G111" i="14"/>
  <c r="D26" i="17"/>
  <c r="G107" i="21"/>
  <c r="G113" i="14"/>
  <c r="G111" i="18"/>
  <c r="G110" i="21"/>
  <c r="H115" i="21"/>
  <c r="H109" i="18"/>
  <c r="G108" i="14"/>
  <c r="G113" i="18"/>
  <c r="G114" i="18"/>
  <c r="H111" i="18"/>
  <c r="G113" i="21"/>
  <c r="H113" i="21" s="1"/>
  <c r="H115" i="18"/>
  <c r="H110" i="21"/>
  <c r="G110" i="14"/>
  <c r="H110" i="14" s="1"/>
  <c r="H112" i="18"/>
  <c r="G109" i="21"/>
  <c r="H109" i="21" s="1"/>
  <c r="G114" i="14"/>
  <c r="D27" i="17"/>
  <c r="G108" i="21"/>
  <c r="H108" i="21"/>
  <c r="G26" i="17"/>
  <c r="G27" i="17"/>
  <c r="H114" i="18"/>
  <c r="D28" i="17"/>
  <c r="G28" i="17" s="1"/>
  <c r="H28" i="17" s="1"/>
  <c r="H114" i="21"/>
  <c r="F26" i="17"/>
  <c r="H108" i="18"/>
  <c r="H26" i="17"/>
  <c r="H107" i="18"/>
  <c r="G112" i="14"/>
  <c r="F27" i="17"/>
  <c r="H107" i="21"/>
  <c r="H27" i="17"/>
  <c r="D29" i="17"/>
  <c r="D30" i="17" s="1"/>
  <c r="G109" i="14"/>
  <c r="H109" i="14" s="1"/>
  <c r="G101" i="14"/>
  <c r="H101" i="14" s="1"/>
  <c r="F28" i="17"/>
  <c r="G29" i="17"/>
  <c r="H111" i="21"/>
  <c r="D31" i="17"/>
  <c r="G31" i="17" s="1"/>
  <c r="G30" i="17"/>
  <c r="F29" i="17"/>
  <c r="H29" i="17"/>
  <c r="F31" i="17"/>
  <c r="H31" i="17"/>
  <c r="H30" i="17"/>
  <c r="F30" i="17"/>
  <c r="J31" i="17" l="1"/>
  <c r="K31" i="17"/>
  <c r="K30" i="17"/>
  <c r="J30" i="17"/>
  <c r="K29" i="17"/>
  <c r="J29" i="17"/>
  <c r="K28" i="17"/>
  <c r="J28" i="17"/>
  <c r="J27" i="17"/>
  <c r="K27" i="17"/>
  <c r="J26" i="17"/>
  <c r="K26" i="17"/>
  <c r="F7" i="19"/>
  <c r="H112" i="14"/>
  <c r="M80" i="17"/>
  <c r="M101" i="21"/>
  <c r="M89" i="17"/>
  <c r="M87" i="18"/>
  <c r="M95" i="17"/>
  <c r="M102" i="21"/>
  <c r="M80" i="21"/>
  <c r="M102" i="14"/>
  <c r="M117" i="21"/>
  <c r="M86" i="17"/>
  <c r="M90" i="14"/>
  <c r="M83" i="21"/>
  <c r="M105" i="21"/>
  <c r="M88" i="18"/>
  <c r="M105" i="14"/>
  <c r="M98" i="14"/>
  <c r="G80" i="21"/>
  <c r="H113" i="18"/>
  <c r="M90" i="17"/>
  <c r="M104" i="17"/>
  <c r="M92" i="14"/>
  <c r="M96" i="18"/>
  <c r="M86" i="14"/>
  <c r="M94" i="14"/>
  <c r="G102" i="21"/>
  <c r="M96" i="14"/>
  <c r="M91" i="18"/>
  <c r="M90" i="21"/>
  <c r="H102" i="21"/>
  <c r="M82" i="21"/>
  <c r="H114" i="14"/>
  <c r="M79" i="17"/>
  <c r="M94" i="18"/>
  <c r="D20" i="2"/>
  <c r="M60" i="14"/>
  <c r="M84" i="17"/>
  <c r="M118" i="18"/>
  <c r="M83" i="17"/>
  <c r="M116" i="17"/>
  <c r="M114" i="17"/>
  <c r="M76" i="14"/>
  <c r="G33" i="21"/>
  <c r="M82" i="18"/>
  <c r="G82" i="18" s="1"/>
  <c r="G36" i="18"/>
  <c r="F36" i="18" s="1"/>
  <c r="M106" i="21"/>
  <c r="M113" i="17"/>
  <c r="G94" i="18"/>
  <c r="M85" i="21"/>
  <c r="M92" i="18"/>
  <c r="M84" i="14"/>
  <c r="M106" i="18"/>
  <c r="M84" i="18"/>
  <c r="M115" i="17"/>
  <c r="M90" i="18"/>
  <c r="M92" i="21"/>
  <c r="G92" i="21" s="1"/>
  <c r="M94" i="21"/>
  <c r="M101" i="17"/>
  <c r="G89" i="17"/>
  <c r="M100" i="21"/>
  <c r="M61" i="14"/>
  <c r="M117" i="14"/>
  <c r="M57" i="14"/>
  <c r="G24" i="21"/>
  <c r="M78" i="14"/>
  <c r="M99" i="21"/>
  <c r="G41" i="18"/>
  <c r="M97" i="21"/>
  <c r="G97" i="21" s="1"/>
  <c r="M105" i="18"/>
  <c r="G37" i="18"/>
  <c r="G57" i="14"/>
  <c r="H80" i="21"/>
  <c r="M110" i="17"/>
  <c r="G110" i="17" s="1"/>
  <c r="M103" i="14"/>
  <c r="G32" i="21"/>
  <c r="M102" i="17"/>
  <c r="G31" i="18"/>
  <c r="H31" i="18" s="1"/>
  <c r="G99" i="21"/>
  <c r="G35" i="18"/>
  <c r="H108" i="14"/>
  <c r="M77" i="14"/>
  <c r="M116" i="14"/>
  <c r="M95" i="21"/>
  <c r="M62" i="14"/>
  <c r="M54" i="14"/>
  <c r="M66" i="14"/>
  <c r="M93" i="17"/>
  <c r="G84" i="14"/>
  <c r="M79" i="14"/>
  <c r="M117" i="17"/>
  <c r="M82" i="14"/>
  <c r="F33" i="21"/>
  <c r="M98" i="17"/>
  <c r="H36" i="18"/>
  <c r="G34" i="21"/>
  <c r="M56" i="14"/>
  <c r="G56" i="14" s="1"/>
  <c r="M104" i="21"/>
  <c r="M88" i="14"/>
  <c r="M81" i="17"/>
  <c r="M51" i="14"/>
  <c r="M103" i="17"/>
  <c r="G103" i="17" s="1"/>
  <c r="G84" i="17"/>
  <c r="M52" i="14"/>
  <c r="M86" i="18"/>
  <c r="M86" i="21"/>
  <c r="M69" i="14"/>
  <c r="M91" i="14"/>
  <c r="M100" i="17"/>
  <c r="G35" i="21"/>
  <c r="M104" i="14"/>
  <c r="G104" i="14" s="1"/>
  <c r="H34" i="21"/>
  <c r="M116" i="18"/>
  <c r="M83" i="18"/>
  <c r="M87" i="21"/>
  <c r="M99" i="17"/>
  <c r="G99" i="17" s="1"/>
  <c r="G95" i="21"/>
  <c r="M97" i="17"/>
  <c r="G97" i="17" s="1"/>
  <c r="M79" i="18"/>
  <c r="M80" i="14"/>
  <c r="G40" i="18"/>
  <c r="M111" i="17"/>
  <c r="G111" i="17" s="1"/>
  <c r="M106" i="17"/>
  <c r="M80" i="18"/>
  <c r="F24" i="21"/>
  <c r="H113" i="14"/>
  <c r="M81" i="21"/>
  <c r="H33" i="21"/>
  <c r="M108" i="17"/>
  <c r="G105" i="18"/>
  <c r="G34" i="18"/>
  <c r="M89" i="21"/>
  <c r="G88" i="14"/>
  <c r="M8" i="18"/>
  <c r="H111" i="14"/>
  <c r="M95" i="14"/>
  <c r="M112" i="17"/>
  <c r="M87" i="14"/>
  <c r="G30" i="18"/>
  <c r="G25" i="21"/>
  <c r="H25" i="21" s="1"/>
  <c r="G78" i="14"/>
  <c r="M99" i="18"/>
  <c r="G99" i="18" s="1"/>
  <c r="H118" i="17"/>
  <c r="M91" i="21"/>
  <c r="G91" i="21" s="1"/>
  <c r="G7" i="19"/>
  <c r="M104" i="18"/>
  <c r="M83" i="14"/>
  <c r="G80" i="17"/>
  <c r="M91" i="17"/>
  <c r="M85" i="14"/>
  <c r="H41" i="18"/>
  <c r="F40" i="18"/>
  <c r="M59" i="14"/>
  <c r="G59" i="14" s="1"/>
  <c r="G116" i="18"/>
  <c r="G96" i="18"/>
  <c r="H35" i="18"/>
  <c r="G26" i="18"/>
  <c r="G38" i="18"/>
  <c r="H38" i="18" s="1"/>
  <c r="M88" i="17"/>
  <c r="M103" i="18"/>
  <c r="G103" i="18" s="1"/>
  <c r="M96" i="21"/>
  <c r="M118" i="21"/>
  <c r="M102" i="18"/>
  <c r="G102" i="18" s="1"/>
  <c r="M98" i="21"/>
  <c r="M118" i="14"/>
  <c r="G11" i="14"/>
  <c r="H11" i="14" s="1"/>
  <c r="M88" i="21"/>
  <c r="H37" i="18"/>
  <c r="G117" i="14"/>
  <c r="M97" i="14"/>
  <c r="G95" i="14"/>
  <c r="M81" i="14"/>
  <c r="G83" i="14"/>
  <c r="H83" i="14" s="1"/>
  <c r="M103" i="21"/>
  <c r="M58" i="14"/>
  <c r="M93" i="14"/>
  <c r="H96" i="18"/>
  <c r="G27" i="21"/>
  <c r="M82" i="17"/>
  <c r="M89" i="18"/>
  <c r="G60" i="14"/>
  <c r="G27" i="18"/>
  <c r="G28" i="18"/>
  <c r="F41" i="18"/>
  <c r="H28" i="18"/>
  <c r="M92" i="17"/>
  <c r="M94" i="17"/>
  <c r="G94" i="17" s="1"/>
  <c r="M105" i="17"/>
  <c r="G105" i="17" s="1"/>
  <c r="M106" i="14"/>
  <c r="G106" i="14" s="1"/>
  <c r="G28" i="21"/>
  <c r="M53" i="14"/>
  <c r="G53" i="14" s="1"/>
  <c r="M98" i="18"/>
  <c r="M89" i="14"/>
  <c r="M100" i="18"/>
  <c r="M107" i="17"/>
  <c r="G107" i="17" s="1"/>
  <c r="M96" i="17"/>
  <c r="M100" i="14"/>
  <c r="M97" i="18"/>
  <c r="G32" i="18"/>
  <c r="M101" i="18"/>
  <c r="G29" i="21"/>
  <c r="H29" i="21" s="1"/>
  <c r="G94" i="21"/>
  <c r="F29" i="21"/>
  <c r="G9" i="14"/>
  <c r="M85" i="17"/>
  <c r="G85" i="17" s="1"/>
  <c r="M81" i="18"/>
  <c r="M79" i="21"/>
  <c r="G79" i="21" s="1"/>
  <c r="M8" i="21"/>
  <c r="G8" i="21" s="1"/>
  <c r="M99" i="14"/>
  <c r="G99" i="14" s="1"/>
  <c r="M109" i="17"/>
  <c r="M87" i="17"/>
  <c r="G101" i="21"/>
  <c r="G106" i="17"/>
  <c r="H106" i="17" s="1"/>
  <c r="G26" i="21"/>
  <c r="M116" i="21"/>
  <c r="G116" i="21" s="1"/>
  <c r="M8" i="14"/>
  <c r="G118" i="18"/>
  <c r="G97" i="18"/>
  <c r="G30" i="21"/>
  <c r="M117" i="18"/>
  <c r="G117" i="18" s="1"/>
  <c r="G29" i="18"/>
  <c r="G106" i="18"/>
  <c r="H40" i="18"/>
  <c r="M84" i="21"/>
  <c r="G84" i="21" s="1"/>
  <c r="G33" i="18"/>
  <c r="F33" i="18" s="1"/>
  <c r="H30" i="18"/>
  <c r="M93" i="21"/>
  <c r="F35" i="18"/>
  <c r="M95" i="18"/>
  <c r="M8" i="17"/>
  <c r="F31" i="18"/>
  <c r="M55" i="14"/>
  <c r="G55" i="14" s="1"/>
  <c r="G93" i="14"/>
  <c r="M72" i="14"/>
  <c r="F30" i="18"/>
  <c r="M75" i="14"/>
  <c r="G79" i="17"/>
  <c r="M85" i="18"/>
  <c r="M93" i="18"/>
  <c r="G25" i="18"/>
  <c r="G24" i="18"/>
  <c r="H24" i="18" s="1"/>
  <c r="G39" i="18"/>
  <c r="G31" i="21"/>
  <c r="H34" i="18"/>
  <c r="F34" i="18"/>
  <c r="F26" i="18"/>
  <c r="G98" i="21"/>
  <c r="H98" i="21" s="1"/>
  <c r="F27" i="21"/>
  <c r="H27" i="18"/>
  <c r="F27" i="18"/>
  <c r="H28" i="21"/>
  <c r="H32" i="18"/>
  <c r="F32" i="18"/>
  <c r="H26" i="21"/>
  <c r="F26" i="21"/>
  <c r="H30" i="21"/>
  <c r="F30" i="21"/>
  <c r="F29" i="18"/>
  <c r="H29" i="18"/>
  <c r="H25" i="18"/>
  <c r="F25" i="18"/>
  <c r="H39" i="18"/>
  <c r="F31" i="21"/>
  <c r="L6" i="7" l="1" a="1"/>
  <c r="L61" i="7" s="1"/>
  <c r="M61" i="7" s="1"/>
  <c r="L71" i="7"/>
  <c r="M71" i="7" s="1"/>
  <c r="L45" i="7"/>
  <c r="M45" i="7" s="1"/>
  <c r="L101" i="7"/>
  <c r="L46" i="7"/>
  <c r="M46" i="7" s="1"/>
  <c r="L11" i="7"/>
  <c r="L110" i="7"/>
  <c r="L22" i="7"/>
  <c r="M22" i="7" s="1"/>
  <c r="L115" i="7"/>
  <c r="L26" i="7"/>
  <c r="L117" i="7"/>
  <c r="L49" i="7"/>
  <c r="L39" i="7"/>
  <c r="M39" i="7" s="1"/>
  <c r="L76" i="7"/>
  <c r="M76" i="7" s="1"/>
  <c r="L9" i="7"/>
  <c r="L105" i="7"/>
  <c r="L111" i="7"/>
  <c r="L75" i="7"/>
  <c r="M75" i="7" s="1"/>
  <c r="L114" i="7"/>
  <c r="M49" i="7"/>
  <c r="H31" i="21"/>
  <c r="H117" i="14"/>
  <c r="G117" i="17"/>
  <c r="G117" i="21"/>
  <c r="G88" i="21"/>
  <c r="H118" i="18"/>
  <c r="G118" i="21"/>
  <c r="H84" i="17"/>
  <c r="H53" i="14"/>
  <c r="G93" i="18"/>
  <c r="H35" i="21"/>
  <c r="G91" i="18"/>
  <c r="H118" i="21"/>
  <c r="H80" i="17"/>
  <c r="G80" i="14"/>
  <c r="H97" i="17"/>
  <c r="G8" i="17"/>
  <c r="G92" i="14"/>
  <c r="H99" i="18"/>
  <c r="H55" i="14"/>
  <c r="G77" i="14"/>
  <c r="G85" i="18"/>
  <c r="G51" i="14"/>
  <c r="G10" i="14"/>
  <c r="G92" i="18"/>
  <c r="G84" i="18"/>
  <c r="G102" i="14"/>
  <c r="H92" i="18"/>
  <c r="G94" i="14"/>
  <c r="H88" i="14"/>
  <c r="G89" i="18"/>
  <c r="G115" i="17"/>
  <c r="H9" i="14"/>
  <c r="G85" i="21"/>
  <c r="F39" i="18"/>
  <c r="G118" i="14"/>
  <c r="H118" i="14" s="1"/>
  <c r="G79" i="14"/>
  <c r="H79" i="14" s="1"/>
  <c r="G95" i="17"/>
  <c r="H33" i="18"/>
  <c r="H103" i="17"/>
  <c r="G83" i="18"/>
  <c r="G61" i="14"/>
  <c r="H7" i="19"/>
  <c r="H99" i="17"/>
  <c r="G81" i="17"/>
  <c r="G90" i="21"/>
  <c r="G8" i="18"/>
  <c r="H106" i="18"/>
  <c r="G95" i="18"/>
  <c r="G104" i="21"/>
  <c r="G91" i="17"/>
  <c r="G96" i="14"/>
  <c r="G100" i="21"/>
  <c r="H79" i="17"/>
  <c r="G112" i="17"/>
  <c r="G116" i="14"/>
  <c r="G88" i="17"/>
  <c r="G81" i="14"/>
  <c r="H32" i="21"/>
  <c r="H116" i="18"/>
  <c r="H89" i="17"/>
  <c r="H116" i="21"/>
  <c r="H93" i="14"/>
  <c r="G98" i="17"/>
  <c r="H111" i="17"/>
  <c r="H57" i="14"/>
  <c r="H91" i="17"/>
  <c r="H94" i="14"/>
  <c r="G87" i="14"/>
  <c r="G80" i="18"/>
  <c r="G75" i="14"/>
  <c r="H26" i="18"/>
  <c r="F32" i="21"/>
  <c r="H24" i="21"/>
  <c r="G93" i="21"/>
  <c r="G87" i="17"/>
  <c r="H87" i="17" s="1"/>
  <c r="H78" i="14"/>
  <c r="G101" i="17"/>
  <c r="H101" i="17" s="1"/>
  <c r="G109" i="17"/>
  <c r="H105" i="18"/>
  <c r="H92" i="21"/>
  <c r="G101" i="18"/>
  <c r="H101" i="18" s="1"/>
  <c r="G87" i="21"/>
  <c r="G106" i="21"/>
  <c r="H106" i="21" s="1"/>
  <c r="G105" i="14"/>
  <c r="H103" i="18"/>
  <c r="H95" i="21"/>
  <c r="G86" i="14"/>
  <c r="G103" i="14"/>
  <c r="G82" i="21"/>
  <c r="G72" i="14"/>
  <c r="H72" i="14" s="1"/>
  <c r="H117" i="18"/>
  <c r="G58" i="14"/>
  <c r="H85" i="17"/>
  <c r="G100" i="14"/>
  <c r="H104" i="14"/>
  <c r="G114" i="17"/>
  <c r="H114" i="17" s="1"/>
  <c r="H95" i="17"/>
  <c r="H99" i="21"/>
  <c r="H95" i="14"/>
  <c r="G108" i="17"/>
  <c r="H84" i="21"/>
  <c r="H97" i="21"/>
  <c r="G66" i="14"/>
  <c r="H79" i="21"/>
  <c r="G104" i="18"/>
  <c r="H99" i="14"/>
  <c r="G96" i="17"/>
  <c r="H96" i="17" s="1"/>
  <c r="F35" i="21"/>
  <c r="G116" i="17"/>
  <c r="H116" i="17" s="1"/>
  <c r="H94" i="18"/>
  <c r="H93" i="21"/>
  <c r="G100" i="17"/>
  <c r="H100" i="17" s="1"/>
  <c r="H112" i="17"/>
  <c r="H80" i="18"/>
  <c r="G89" i="21"/>
  <c r="H117" i="21"/>
  <c r="H88" i="21"/>
  <c r="G90" i="14"/>
  <c r="G89" i="14"/>
  <c r="H89" i="14" s="1"/>
  <c r="G91" i="14"/>
  <c r="G83" i="17"/>
  <c r="H83" i="17" s="1"/>
  <c r="G81" i="18"/>
  <c r="H81" i="18" s="1"/>
  <c r="F38" i="18"/>
  <c r="H94" i="17"/>
  <c r="G87" i="18"/>
  <c r="H87" i="18" s="1"/>
  <c r="G93" i="17"/>
  <c r="G81" i="21"/>
  <c r="G88" i="18"/>
  <c r="H88" i="18" s="1"/>
  <c r="H96" i="14"/>
  <c r="G102" i="17"/>
  <c r="F28" i="21"/>
  <c r="G86" i="18"/>
  <c r="H86" i="18" s="1"/>
  <c r="G98" i="14"/>
  <c r="H98" i="14" s="1"/>
  <c r="H117" i="17"/>
  <c r="F25" i="21"/>
  <c r="G92" i="17"/>
  <c r="G103" i="21"/>
  <c r="G54" i="14"/>
  <c r="H102" i="18"/>
  <c r="G90" i="17"/>
  <c r="H66" i="14"/>
  <c r="H103" i="14"/>
  <c r="H106" i="14"/>
  <c r="H56" i="14"/>
  <c r="H94" i="21"/>
  <c r="F28" i="18"/>
  <c r="G104" i="17"/>
  <c r="H91" i="18"/>
  <c r="G69" i="14"/>
  <c r="H69" i="14" s="1"/>
  <c r="H61" i="14"/>
  <c r="G96" i="21"/>
  <c r="G52" i="14"/>
  <c r="G86" i="21"/>
  <c r="G82" i="17"/>
  <c r="H27" i="21"/>
  <c r="H107" i="17"/>
  <c r="H83" i="18"/>
  <c r="G79" i="18"/>
  <c r="H79" i="18" s="1"/>
  <c r="G105" i="21"/>
  <c r="H108" i="17"/>
  <c r="H100" i="14"/>
  <c r="F34" i="21"/>
  <c r="H59" i="14"/>
  <c r="G62" i="14"/>
  <c r="H110" i="17"/>
  <c r="G113" i="17"/>
  <c r="H113" i="17" s="1"/>
  <c r="H85" i="21"/>
  <c r="H101" i="21"/>
  <c r="G85" i="14"/>
  <c r="G83" i="21"/>
  <c r="H83" i="21" s="1"/>
  <c r="H82" i="18"/>
  <c r="H60" i="14"/>
  <c r="H91" i="14"/>
  <c r="G86" i="17"/>
  <c r="H86" i="17" s="1"/>
  <c r="G8" i="14"/>
  <c r="H8" i="14" s="1"/>
  <c r="H97" i="18"/>
  <c r="H109" i="17"/>
  <c r="H87" i="21"/>
  <c r="G90" i="18"/>
  <c r="H92" i="17"/>
  <c r="G98" i="18"/>
  <c r="H8" i="17"/>
  <c r="H8" i="21"/>
  <c r="G100" i="18"/>
  <c r="G97" i="14"/>
  <c r="H97" i="14" s="1"/>
  <c r="G76" i="14"/>
  <c r="H91" i="21"/>
  <c r="G82" i="14"/>
  <c r="H81" i="14"/>
  <c r="H75" i="14"/>
  <c r="H84" i="14"/>
  <c r="F24" i="18"/>
  <c r="F37" i="18"/>
  <c r="H105" i="17"/>
  <c r="L25" i="7" l="1"/>
  <c r="L18" i="7"/>
  <c r="M18" i="7" s="1"/>
  <c r="N18" i="7" s="1"/>
  <c r="L88" i="7"/>
  <c r="L90" i="7"/>
  <c r="L36" i="7"/>
  <c r="M36" i="7" s="1"/>
  <c r="L98" i="7"/>
  <c r="L113" i="7"/>
  <c r="L58" i="7"/>
  <c r="M58" i="7" s="1"/>
  <c r="N58" i="7" s="1"/>
  <c r="L78" i="7"/>
  <c r="M78" i="7" s="1"/>
  <c r="N78" i="7" s="1"/>
  <c r="L60" i="7"/>
  <c r="M60" i="7" s="1"/>
  <c r="L69" i="7"/>
  <c r="M69" i="7" s="1"/>
  <c r="N69" i="7" s="1"/>
  <c r="L72" i="7"/>
  <c r="M72" i="7" s="1"/>
  <c r="L34" i="7"/>
  <c r="M34" i="7" s="1"/>
  <c r="L94" i="7"/>
  <c r="L83" i="7"/>
  <c r="L8" i="7"/>
  <c r="L33" i="7"/>
  <c r="M33" i="7" s="1"/>
  <c r="N33" i="7" s="1"/>
  <c r="L62" i="7"/>
  <c r="M62" i="7" s="1"/>
  <c r="L12" i="7"/>
  <c r="L102" i="7"/>
  <c r="L96" i="7"/>
  <c r="L32" i="7"/>
  <c r="M32" i="7" s="1"/>
  <c r="N32" i="7" s="1"/>
  <c r="L82" i="7"/>
  <c r="L106" i="7"/>
  <c r="L30" i="7"/>
  <c r="L21" i="7"/>
  <c r="M21" i="7" s="1"/>
  <c r="N21" i="7" s="1"/>
  <c r="L41" i="7"/>
  <c r="M41" i="7" s="1"/>
  <c r="N41" i="7" s="1"/>
  <c r="L35" i="7"/>
  <c r="M35" i="7" s="1"/>
  <c r="L56" i="7"/>
  <c r="M56" i="7" s="1"/>
  <c r="L89" i="7"/>
  <c r="L85" i="7"/>
  <c r="L103" i="7"/>
  <c r="L53" i="7"/>
  <c r="M53" i="7" s="1"/>
  <c r="L97" i="7"/>
  <c r="L6" i="7"/>
  <c r="M6" i="7" s="1"/>
  <c r="L28" i="7"/>
  <c r="L63" i="7"/>
  <c r="M63" i="7" s="1"/>
  <c r="L54" i="7"/>
  <c r="M54" i="7" s="1"/>
  <c r="N54" i="7" s="1"/>
  <c r="L10" i="7"/>
  <c r="L81" i="7"/>
  <c r="L108" i="7"/>
  <c r="L19" i="7"/>
  <c r="M19" i="7" s="1"/>
  <c r="N19" i="7" s="1"/>
  <c r="L40" i="7"/>
  <c r="M40" i="7" s="1"/>
  <c r="N40" i="7" s="1"/>
  <c r="L50" i="7"/>
  <c r="M50" i="7" s="1"/>
  <c r="L59" i="7"/>
  <c r="M59" i="7" s="1"/>
  <c r="L15" i="7"/>
  <c r="L7" i="7"/>
  <c r="M7" i="7" s="1"/>
  <c r="L23" i="7"/>
  <c r="M23" i="7" s="1"/>
  <c r="L64" i="7"/>
  <c r="M64" i="7" s="1"/>
  <c r="N64" i="7" s="1"/>
  <c r="L14" i="7"/>
  <c r="L47" i="7"/>
  <c r="M47" i="7" s="1"/>
  <c r="L95" i="7"/>
  <c r="L66" i="7"/>
  <c r="M66" i="7" s="1"/>
  <c r="L20" i="7"/>
  <c r="M20" i="7" s="1"/>
  <c r="L116" i="7"/>
  <c r="L65" i="7"/>
  <c r="M65" i="7" s="1"/>
  <c r="N65" i="7" s="1"/>
  <c r="L37" i="7"/>
  <c r="M37" i="7" s="1"/>
  <c r="N37" i="7" s="1"/>
  <c r="L99" i="7"/>
  <c r="L84" i="7"/>
  <c r="L31" i="7"/>
  <c r="L68" i="7"/>
  <c r="M68" i="7" s="1"/>
  <c r="L112" i="7"/>
  <c r="L92" i="7"/>
  <c r="L27" i="7"/>
  <c r="L43" i="7"/>
  <c r="M43" i="7" s="1"/>
  <c r="L13" i="7"/>
  <c r="L44" i="7"/>
  <c r="M44" i="7" s="1"/>
  <c r="L73" i="7"/>
  <c r="M73" i="7" s="1"/>
  <c r="L87" i="7"/>
  <c r="L42" i="7"/>
  <c r="M42" i="7" s="1"/>
  <c r="N42" i="7" s="1"/>
  <c r="L51" i="7"/>
  <c r="M51" i="7" s="1"/>
  <c r="N51" i="7" s="1"/>
  <c r="L77" i="7"/>
  <c r="M77" i="7" s="1"/>
  <c r="N77" i="7" s="1"/>
  <c r="L80" i="7"/>
  <c r="L79" i="7"/>
  <c r="L91" i="7"/>
  <c r="L74" i="7"/>
  <c r="M74" i="7" s="1"/>
  <c r="N74" i="7" s="1"/>
  <c r="L107" i="7"/>
  <c r="L100" i="7"/>
  <c r="L48" i="7"/>
  <c r="M48" i="7" s="1"/>
  <c r="N48" i="7" s="1"/>
  <c r="L93" i="7"/>
  <c r="L17" i="7"/>
  <c r="M17" i="7" s="1"/>
  <c r="N17" i="7" s="1"/>
  <c r="L67" i="7"/>
  <c r="M67" i="7" s="1"/>
  <c r="N67" i="7" s="1"/>
  <c r="L24" i="7"/>
  <c r="L16" i="7"/>
  <c r="M16" i="7" s="1"/>
  <c r="L52" i="7"/>
  <c r="M52" i="7" s="1"/>
  <c r="L86" i="7"/>
  <c r="L55" i="7"/>
  <c r="M55" i="7" s="1"/>
  <c r="N55" i="7" s="1"/>
  <c r="L70" i="7"/>
  <c r="M70" i="7" s="1"/>
  <c r="L109" i="7"/>
  <c r="L104" i="7"/>
  <c r="L38" i="7"/>
  <c r="M38" i="7" s="1"/>
  <c r="N38" i="7" s="1"/>
  <c r="L57" i="7"/>
  <c r="M57" i="7" s="1"/>
  <c r="L29" i="7"/>
  <c r="N39" i="7"/>
  <c r="N22" i="7"/>
  <c r="N52" i="7"/>
  <c r="N56" i="7"/>
  <c r="N75" i="7"/>
  <c r="N66" i="7"/>
  <c r="N70" i="7"/>
  <c r="N46" i="7"/>
  <c r="N23" i="7"/>
  <c r="N76" i="7"/>
  <c r="N61" i="7"/>
  <c r="N71" i="7"/>
  <c r="N44" i="7"/>
  <c r="N53" i="7"/>
  <c r="N72" i="7"/>
  <c r="N47" i="7"/>
  <c r="N59" i="7"/>
  <c r="N62" i="7"/>
  <c r="N68" i="7"/>
  <c r="N20" i="7"/>
  <c r="N60" i="7"/>
  <c r="N49" i="7"/>
  <c r="N7" i="7"/>
  <c r="N43" i="7"/>
  <c r="N16" i="7"/>
  <c r="N50" i="7"/>
  <c r="N34" i="7"/>
  <c r="N63" i="7"/>
  <c r="N57" i="7"/>
  <c r="N73" i="7"/>
  <c r="N45" i="7"/>
  <c r="N35" i="7"/>
  <c r="N36" i="7"/>
  <c r="Q78" i="7"/>
  <c r="F8" i="19"/>
  <c r="Q6" i="7"/>
  <c r="N6" i="7"/>
  <c r="H82" i="14"/>
  <c r="H89" i="21"/>
  <c r="H51" i="14"/>
  <c r="H102" i="14"/>
  <c r="H85" i="14"/>
  <c r="H10" i="14"/>
  <c r="H95" i="18"/>
  <c r="H81" i="21"/>
  <c r="H93" i="17"/>
  <c r="H90" i="21"/>
  <c r="H76" i="14"/>
  <c r="H104" i="18"/>
  <c r="H85" i="18"/>
  <c r="H54" i="14"/>
  <c r="H82" i="21"/>
  <c r="H84" i="18"/>
  <c r="H86" i="14"/>
  <c r="H82" i="17"/>
  <c r="H102" i="17"/>
  <c r="H115" i="17"/>
  <c r="H90" i="14"/>
  <c r="H98" i="18"/>
  <c r="H58" i="14"/>
  <c r="H92" i="14"/>
  <c r="H62" i="14"/>
  <c r="H90" i="18"/>
  <c r="H80" i="14"/>
  <c r="H93" i="18"/>
  <c r="H100" i="18"/>
  <c r="H87" i="14"/>
  <c r="H98" i="17"/>
  <c r="H105" i="14"/>
  <c r="H8" i="18"/>
  <c r="H89" i="18"/>
  <c r="H77" i="14"/>
  <c r="H86" i="21"/>
  <c r="H52" i="14"/>
  <c r="H88" i="17"/>
  <c r="H105" i="21"/>
  <c r="H96" i="21"/>
  <c r="H116" i="14"/>
  <c r="G8" i="19"/>
  <c r="H104" i="17"/>
  <c r="H100" i="21"/>
  <c r="H90" i="17"/>
  <c r="H104" i="21"/>
  <c r="H103" i="21"/>
  <c r="H81" i="17"/>
  <c r="K6" i="7" l="1"/>
  <c r="H8" i="19"/>
  <c r="J63" i="7" l="1"/>
  <c r="K68" i="7" l="1"/>
  <c r="K63" i="7"/>
  <c r="T78" i="7"/>
  <c r="W78" i="7"/>
  <c r="K71" i="7"/>
  <c r="K65" i="7"/>
  <c r="K74" i="7"/>
  <c r="W110" i="7"/>
  <c r="W115" i="7"/>
  <c r="V76" i="7" l="1"/>
  <c r="W76" i="7" l="1"/>
  <c r="AG76" i="7" l="1"/>
  <c r="AH76" i="7"/>
  <c r="M15" i="7" l="1"/>
  <c r="N15" i="7" l="1"/>
  <c r="AA15" i="7" l="1"/>
  <c r="AB15" i="7"/>
  <c r="D6" i="2" l="1"/>
  <c r="I8" i="17"/>
  <c r="I10" i="14"/>
  <c r="I11" i="14"/>
  <c r="I9" i="14"/>
  <c r="I8" i="14"/>
  <c r="I14" i="17"/>
  <c r="I12" i="18"/>
  <c r="I99" i="17"/>
  <c r="I104" i="21"/>
  <c r="I91" i="18"/>
  <c r="I89" i="21"/>
  <c r="I79" i="21"/>
  <c r="I13" i="18"/>
  <c r="I107" i="17"/>
  <c r="I32" i="21"/>
  <c r="I30" i="18"/>
  <c r="I74" i="19"/>
  <c r="I13" i="17"/>
  <c r="I117" i="18"/>
  <c r="I94" i="17"/>
  <c r="I118" i="18"/>
  <c r="I16" i="21"/>
  <c r="I32" i="18"/>
  <c r="I98" i="17"/>
  <c r="I101" i="21"/>
  <c r="I84" i="17"/>
  <c r="I26" i="17"/>
  <c r="I18" i="21"/>
  <c r="I70" i="19"/>
  <c r="I100" i="18"/>
  <c r="I11" i="21"/>
  <c r="I13" i="21"/>
  <c r="I81" i="18"/>
  <c r="I85" i="21"/>
  <c r="I112" i="14"/>
  <c r="I89" i="14"/>
  <c r="I109" i="21"/>
  <c r="I118" i="19"/>
  <c r="I111" i="19"/>
  <c r="I96" i="14"/>
  <c r="I89" i="18"/>
  <c r="I91" i="14"/>
  <c r="I98" i="14"/>
  <c r="I113" i="18"/>
  <c r="I26" i="18"/>
  <c r="I85" i="14"/>
  <c r="I31" i="21"/>
  <c r="I117" i="19"/>
  <c r="I92" i="19"/>
  <c r="I17" i="18"/>
  <c r="I51" i="19"/>
  <c r="I99" i="18"/>
  <c r="I64" i="19"/>
  <c r="I56" i="14"/>
  <c r="I116" i="14"/>
  <c r="I107" i="21"/>
  <c r="I78" i="14"/>
  <c r="I53" i="14"/>
  <c r="I85" i="18"/>
  <c r="I109" i="18"/>
  <c r="I22" i="21"/>
  <c r="I9" i="18"/>
  <c r="I19" i="21"/>
  <c r="I55" i="14"/>
  <c r="I93" i="14"/>
  <c r="I79" i="18"/>
  <c r="I24" i="21"/>
  <c r="I24" i="18"/>
  <c r="I84" i="21"/>
  <c r="I102" i="21"/>
  <c r="I90" i="17"/>
  <c r="I65" i="19"/>
  <c r="I107" i="18"/>
  <c r="I106" i="21"/>
  <c r="I104" i="18"/>
  <c r="I40" i="18"/>
  <c r="I103" i="14"/>
  <c r="I114" i="17"/>
  <c r="I94" i="14"/>
  <c r="I10" i="17"/>
  <c r="I30" i="17"/>
  <c r="I34" i="21"/>
  <c r="I27" i="17"/>
  <c r="I30" i="21"/>
  <c r="I106" i="17"/>
  <c r="I76" i="14"/>
  <c r="I71" i="19"/>
  <c r="I112" i="18"/>
  <c r="I112" i="17"/>
  <c r="I102" i="19"/>
  <c r="I110" i="14"/>
  <c r="I95" i="18"/>
  <c r="I88" i="18"/>
  <c r="I82" i="21"/>
  <c r="I103" i="21"/>
  <c r="I103" i="19"/>
  <c r="I69" i="14"/>
  <c r="I96" i="21"/>
  <c r="I8" i="19"/>
  <c r="I73" i="19"/>
  <c r="I14" i="18"/>
  <c r="I93" i="19"/>
  <c r="I115" i="17"/>
  <c r="I110" i="17"/>
  <c r="I36" i="18"/>
  <c r="I60" i="19"/>
  <c r="I113" i="21"/>
  <c r="I92" i="17"/>
  <c r="I95" i="14"/>
  <c r="I57" i="14"/>
  <c r="I17" i="21"/>
  <c r="I50" i="19"/>
  <c r="I11" i="17"/>
  <c r="I26" i="21"/>
  <c r="I25" i="18"/>
  <c r="I27" i="18"/>
  <c r="I79" i="14"/>
  <c r="I117" i="17"/>
  <c r="I51" i="14"/>
  <c r="I105" i="18"/>
  <c r="I88" i="17"/>
  <c r="I54" i="19"/>
  <c r="I67" i="19"/>
  <c r="I81" i="14"/>
  <c r="I105" i="17"/>
  <c r="I90" i="19"/>
  <c r="I37" i="18"/>
  <c r="I87" i="14"/>
  <c r="I61" i="14"/>
  <c r="I90" i="21"/>
  <c r="I33" i="18"/>
  <c r="I28" i="17"/>
  <c r="I41" i="18"/>
  <c r="I113" i="17"/>
  <c r="I93" i="18"/>
  <c r="I99" i="14"/>
  <c r="I98" i="21"/>
  <c r="I95" i="19"/>
  <c r="I116" i="19"/>
  <c r="I107" i="14"/>
  <c r="I75" i="14"/>
  <c r="I102" i="18"/>
  <c r="I88" i="21"/>
  <c r="I84" i="19"/>
  <c r="I99" i="21"/>
  <c r="I11" i="18"/>
  <c r="I117" i="14"/>
  <c r="I91" i="21"/>
  <c r="I49" i="19"/>
  <c r="I97" i="19"/>
  <c r="I114" i="14"/>
  <c r="I116" i="18"/>
  <c r="I77" i="14"/>
  <c r="I115" i="18"/>
  <c r="I105" i="14"/>
  <c r="I15" i="21"/>
  <c r="I10" i="21"/>
  <c r="I25" i="21"/>
  <c r="I52" i="19"/>
  <c r="I96" i="19"/>
  <c r="I66" i="19"/>
  <c r="I83" i="18"/>
  <c r="I92" i="21"/>
  <c r="I111" i="17"/>
  <c r="I104" i="17"/>
  <c r="I87" i="17"/>
  <c r="I90" i="18"/>
  <c r="I92" i="14"/>
  <c r="I91" i="19"/>
  <c r="I96" i="18"/>
  <c r="I100" i="17"/>
  <c r="I58" i="19"/>
  <c r="I81" i="21"/>
  <c r="I84" i="18"/>
  <c r="I35" i="18"/>
  <c r="I116" i="21"/>
  <c r="I88" i="19"/>
  <c r="I38" i="18"/>
  <c r="I80" i="14"/>
  <c r="I86" i="19"/>
  <c r="I61" i="19"/>
  <c r="I81" i="17"/>
  <c r="I6" i="19"/>
  <c r="I35" i="21"/>
  <c r="I75" i="19"/>
  <c r="I29" i="21"/>
  <c r="I86" i="21"/>
  <c r="I114" i="18"/>
  <c r="I80" i="19"/>
  <c r="I90" i="14"/>
  <c r="I21" i="21"/>
  <c r="I25" i="17"/>
  <c r="I33" i="21"/>
  <c r="I79" i="17"/>
  <c r="I86" i="14"/>
  <c r="I93" i="21"/>
  <c r="I109" i="17"/>
  <c r="I110" i="21"/>
  <c r="I52" i="14"/>
  <c r="I86" i="17"/>
  <c r="I100" i="14"/>
  <c r="I79" i="19"/>
  <c r="I94" i="18"/>
  <c r="I85" i="19"/>
  <c r="I80" i="18"/>
  <c r="I111" i="21"/>
  <c r="I87" i="21"/>
  <c r="I80" i="17"/>
  <c r="I92" i="18"/>
  <c r="I16" i="18"/>
  <c r="I85" i="17"/>
  <c r="I115" i="21"/>
  <c r="I103" i="17"/>
  <c r="I111" i="14"/>
  <c r="I23" i="21"/>
  <c r="I108" i="17"/>
  <c r="I102" i="14"/>
  <c r="I82" i="18"/>
  <c r="I100" i="21"/>
  <c r="I94" i="19"/>
  <c r="I82" i="19"/>
  <c r="I59" i="19"/>
  <c r="I14" i="21"/>
  <c r="I105" i="21"/>
  <c r="I104" i="14"/>
  <c r="I113" i="14"/>
  <c r="I10" i="18"/>
  <c r="I82" i="14"/>
  <c r="I8" i="21"/>
  <c r="I20" i="21"/>
  <c r="I62" i="14"/>
  <c r="I101" i="18"/>
  <c r="I101" i="14"/>
  <c r="I106" i="19"/>
  <c r="I96" i="17"/>
  <c r="I54" i="14"/>
  <c r="I55" i="19"/>
  <c r="I116" i="17"/>
  <c r="I8" i="18"/>
  <c r="I98" i="18"/>
  <c r="I108" i="14"/>
  <c r="I102" i="17"/>
  <c r="I89" i="19"/>
  <c r="I83" i="17"/>
  <c r="I86" i="18"/>
  <c r="I97" i="14"/>
  <c r="I29" i="17"/>
  <c r="I84" i="14"/>
  <c r="I24" i="17"/>
  <c r="I87" i="18"/>
  <c r="I105" i="19"/>
  <c r="I58" i="14"/>
  <c r="I89" i="17"/>
  <c r="I112" i="21"/>
  <c r="I31" i="18"/>
  <c r="I68" i="19"/>
  <c r="I97" i="18"/>
  <c r="I31" i="17"/>
  <c r="I69" i="19"/>
  <c r="I106" i="14"/>
  <c r="I60" i="14"/>
  <c r="I63" i="19"/>
  <c r="I93" i="17"/>
  <c r="I95" i="21"/>
  <c r="I29" i="18"/>
  <c r="I12" i="17"/>
  <c r="I104" i="19"/>
  <c r="I114" i="21"/>
  <c r="I34" i="18"/>
  <c r="I98" i="19"/>
  <c r="I72" i="19"/>
  <c r="I118" i="14"/>
  <c r="I111" i="18"/>
  <c r="I95" i="17"/>
  <c r="I28" i="18"/>
  <c r="I100" i="19"/>
  <c r="I91" i="17"/>
  <c r="I9" i="21"/>
  <c r="I39" i="18"/>
  <c r="I101" i="17"/>
  <c r="I99" i="19"/>
  <c r="I118" i="17"/>
  <c r="I117" i="21"/>
  <c r="I12" i="21"/>
  <c r="I94" i="21"/>
  <c r="I66" i="14"/>
  <c r="I7" i="19"/>
  <c r="I97" i="17"/>
  <c r="I101" i="19"/>
  <c r="I82" i="17"/>
  <c r="I110" i="18"/>
  <c r="I53" i="19"/>
  <c r="I15" i="18"/>
  <c r="I83" i="14"/>
  <c r="I28" i="21"/>
  <c r="I106" i="18"/>
  <c r="I83" i="19"/>
  <c r="I56" i="19"/>
  <c r="I109" i="14"/>
  <c r="I103" i="18"/>
  <c r="I48" i="19"/>
  <c r="I27" i="21"/>
  <c r="I108" i="18"/>
  <c r="I80" i="21"/>
  <c r="I59" i="14"/>
  <c r="I88" i="14"/>
  <c r="I115" i="14"/>
  <c r="I57" i="19"/>
  <c r="I108" i="21"/>
  <c r="I118" i="21"/>
  <c r="I81" i="19"/>
  <c r="I83" i="21"/>
  <c r="I9" i="17"/>
  <c r="I97" i="21"/>
  <c r="I87" i="19"/>
  <c r="I72" i="14"/>
  <c r="I12" i="14"/>
  <c r="J72" i="7" l="1"/>
  <c r="V87" i="7"/>
  <c r="S97" i="7"/>
  <c r="M9" i="7"/>
  <c r="S83" i="7"/>
  <c r="V81" i="7"/>
  <c r="S118" i="7"/>
  <c r="S108" i="7"/>
  <c r="V57" i="7"/>
  <c r="J115" i="7"/>
  <c r="J88" i="7"/>
  <c r="J59" i="7"/>
  <c r="S80" i="7"/>
  <c r="P108" i="7"/>
  <c r="S27" i="7"/>
  <c r="V48" i="7"/>
  <c r="P103" i="7"/>
  <c r="J109" i="7"/>
  <c r="V56" i="7"/>
  <c r="V83" i="7"/>
  <c r="P106" i="7"/>
  <c r="S28" i="7"/>
  <c r="J83" i="7"/>
  <c r="P15" i="7"/>
  <c r="V53" i="7"/>
  <c r="P110" i="7"/>
  <c r="M82" i="7"/>
  <c r="V101" i="7"/>
  <c r="M97" i="7"/>
  <c r="V7" i="7"/>
  <c r="J66" i="7"/>
  <c r="S94" i="7"/>
  <c r="S12" i="7"/>
  <c r="S117" i="7"/>
  <c r="M118" i="7"/>
  <c r="V99" i="7"/>
  <c r="M101" i="7"/>
  <c r="P39" i="7"/>
  <c r="S9" i="7"/>
  <c r="M91" i="7"/>
  <c r="V100" i="7"/>
  <c r="P28" i="7"/>
  <c r="M95" i="7"/>
  <c r="P111" i="7"/>
  <c r="J118" i="7"/>
  <c r="V72" i="7"/>
  <c r="V98" i="7"/>
  <c r="P34" i="7"/>
  <c r="S114" i="7"/>
  <c r="V104" i="7"/>
  <c r="M12" i="7"/>
  <c r="P29" i="7"/>
  <c r="S95" i="7"/>
  <c r="M93" i="7"/>
  <c r="V63" i="7"/>
  <c r="J60" i="7"/>
  <c r="J106" i="7"/>
  <c r="V69" i="7"/>
  <c r="M31" i="7"/>
  <c r="P97" i="7"/>
  <c r="V68" i="7"/>
  <c r="P31" i="7"/>
  <c r="S112" i="7"/>
  <c r="M89" i="7"/>
  <c r="J58" i="7"/>
  <c r="V105" i="7"/>
  <c r="P87" i="7"/>
  <c r="M24" i="7"/>
  <c r="J84" i="7"/>
  <c r="M29" i="7"/>
  <c r="J97" i="7"/>
  <c r="P86" i="7"/>
  <c r="M83" i="7"/>
  <c r="V89" i="7"/>
  <c r="M102" i="7"/>
  <c r="J108" i="7"/>
  <c r="P98" i="7"/>
  <c r="P8" i="7"/>
  <c r="M116" i="7"/>
  <c r="V55" i="7"/>
  <c r="J54" i="7"/>
  <c r="J12" i="7"/>
  <c r="M96" i="7"/>
  <c r="V106" i="7"/>
  <c r="J101" i="7"/>
  <c r="P101" i="7"/>
  <c r="J62" i="7"/>
  <c r="S20" i="7"/>
  <c r="S8" i="7"/>
  <c r="J82" i="7"/>
  <c r="P10" i="7"/>
  <c r="J113" i="7"/>
  <c r="J104" i="7"/>
  <c r="S105" i="7"/>
  <c r="S14" i="7"/>
  <c r="V59" i="7"/>
  <c r="V82" i="7"/>
  <c r="V94" i="7"/>
  <c r="J11" i="7"/>
  <c r="S100" i="7"/>
  <c r="P82" i="7"/>
  <c r="J102" i="7"/>
  <c r="M108" i="7"/>
  <c r="S23" i="7"/>
  <c r="J111" i="7"/>
  <c r="M103" i="7"/>
  <c r="S115" i="7"/>
  <c r="M85" i="7"/>
  <c r="P16" i="7"/>
  <c r="P92" i="7"/>
  <c r="M80" i="7"/>
  <c r="S87" i="7"/>
  <c r="S111" i="7"/>
  <c r="J8" i="7"/>
  <c r="P80" i="7"/>
  <c r="V85" i="7"/>
  <c r="P94" i="7"/>
  <c r="V79" i="7"/>
  <c r="J100" i="7"/>
  <c r="M86" i="7"/>
  <c r="J52" i="7"/>
  <c r="S110" i="7"/>
  <c r="M109" i="7"/>
  <c r="S93" i="7"/>
  <c r="J86" i="7"/>
  <c r="M79" i="7"/>
  <c r="S33" i="7"/>
  <c r="M8" i="7"/>
  <c r="M25" i="7"/>
  <c r="S21" i="7"/>
  <c r="J90" i="7"/>
  <c r="V80" i="7"/>
  <c r="P114" i="7"/>
  <c r="S86" i="7"/>
  <c r="S29" i="7"/>
  <c r="V75" i="7"/>
  <c r="S35" i="7"/>
  <c r="V6" i="7"/>
  <c r="M81" i="7"/>
  <c r="V61" i="7"/>
  <c r="V86" i="7"/>
  <c r="J80" i="7"/>
  <c r="J9" i="7"/>
  <c r="P38" i="7"/>
  <c r="V88" i="7"/>
  <c r="S116" i="7"/>
  <c r="P35" i="7"/>
  <c r="P84" i="7"/>
  <c r="S81" i="7"/>
  <c r="V58" i="7"/>
  <c r="M100" i="7"/>
  <c r="P96" i="7"/>
  <c r="V91" i="7"/>
  <c r="J92" i="7"/>
  <c r="J10" i="7"/>
  <c r="P90" i="7"/>
  <c r="M87" i="7"/>
  <c r="M104" i="7"/>
  <c r="M111" i="7"/>
  <c r="S92" i="7"/>
  <c r="P83" i="7"/>
  <c r="V66" i="7"/>
  <c r="V96" i="7"/>
  <c r="V52" i="7"/>
  <c r="S25" i="7"/>
  <c r="S10" i="7"/>
  <c r="S15" i="7"/>
  <c r="J105" i="7"/>
  <c r="P115" i="7"/>
  <c r="J77" i="7"/>
  <c r="P116" i="7"/>
  <c r="J114" i="7"/>
  <c r="V97" i="7"/>
  <c r="V49" i="7"/>
  <c r="S91" i="7"/>
  <c r="J117" i="7"/>
  <c r="P11" i="7"/>
  <c r="S99" i="7"/>
  <c r="V84" i="7"/>
  <c r="S88" i="7"/>
  <c r="P102" i="7"/>
  <c r="J75" i="7"/>
  <c r="J107" i="7"/>
  <c r="V116" i="7"/>
  <c r="V95" i="7"/>
  <c r="S98" i="7"/>
  <c r="J99" i="7"/>
  <c r="P93" i="7"/>
  <c r="M113" i="7"/>
  <c r="P41" i="7"/>
  <c r="M28" i="7"/>
  <c r="P33" i="7"/>
  <c r="S90" i="7"/>
  <c r="J61" i="7"/>
  <c r="J87" i="7"/>
  <c r="P37" i="7"/>
  <c r="V90" i="7"/>
  <c r="M105" i="7"/>
  <c r="J81" i="7"/>
  <c r="V67" i="7"/>
  <c r="V54" i="7"/>
  <c r="M88" i="7"/>
  <c r="P105" i="7"/>
  <c r="J51" i="7"/>
  <c r="M117" i="7"/>
  <c r="J79" i="7"/>
  <c r="P27" i="7"/>
  <c r="P25" i="7"/>
  <c r="S26" i="7"/>
  <c r="M11" i="7"/>
  <c r="V50" i="7"/>
  <c r="S17" i="7"/>
  <c r="J57" i="7"/>
  <c r="J95" i="7"/>
  <c r="M92" i="7"/>
  <c r="S113" i="7"/>
  <c r="V60" i="7"/>
  <c r="P36" i="7"/>
  <c r="M110" i="7"/>
  <c r="M115" i="7"/>
  <c r="V93" i="7"/>
  <c r="P14" i="7"/>
  <c r="V73" i="7"/>
  <c r="V8" i="7"/>
  <c r="S96" i="7"/>
  <c r="J69" i="7"/>
  <c r="V103" i="7"/>
  <c r="S103" i="7"/>
  <c r="S82" i="7"/>
  <c r="P88" i="7"/>
  <c r="P95" i="7"/>
  <c r="J110" i="7"/>
  <c r="V102" i="7"/>
  <c r="M112" i="7"/>
  <c r="P112" i="7"/>
  <c r="V71" i="7"/>
  <c r="J76" i="7"/>
  <c r="M106" i="7"/>
  <c r="S30" i="7"/>
  <c r="M27" i="7"/>
  <c r="S34" i="7"/>
  <c r="M30" i="7"/>
  <c r="M10" i="7"/>
  <c r="J94" i="7"/>
  <c r="M114" i="7"/>
  <c r="J103" i="7"/>
  <c r="P40" i="7"/>
  <c r="P104" i="7"/>
  <c r="S106" i="7"/>
  <c r="P107" i="7"/>
  <c r="V65" i="7"/>
  <c r="M90" i="7"/>
  <c r="S102" i="7"/>
  <c r="S84" i="7"/>
  <c r="P24" i="7"/>
  <c r="S24" i="7"/>
  <c r="P79" i="7"/>
  <c r="J93" i="7"/>
  <c r="J55" i="7"/>
  <c r="S19" i="7"/>
  <c r="P9" i="7"/>
  <c r="S22" i="7"/>
  <c r="P109" i="7"/>
  <c r="P85" i="7"/>
  <c r="J53" i="7"/>
  <c r="J78" i="7"/>
  <c r="S107" i="7"/>
  <c r="J116" i="7"/>
  <c r="J56" i="7"/>
  <c r="V64" i="7"/>
  <c r="P99" i="7"/>
  <c r="V51" i="7"/>
  <c r="P17" i="7"/>
  <c r="V92" i="7"/>
  <c r="V117" i="7"/>
  <c r="S31" i="7"/>
  <c r="J85" i="7"/>
  <c r="P26" i="7"/>
  <c r="P113" i="7"/>
  <c r="J98" i="7"/>
  <c r="J91" i="7"/>
  <c r="P89" i="7"/>
  <c r="J96" i="7"/>
  <c r="V111" i="7"/>
  <c r="V118" i="7"/>
  <c r="S109" i="7"/>
  <c r="J89" i="7"/>
  <c r="J112" i="7"/>
  <c r="S85" i="7"/>
  <c r="P81" i="7"/>
  <c r="S13" i="7"/>
  <c r="S11" i="7"/>
  <c r="P100" i="7"/>
  <c r="V70" i="7"/>
  <c r="S18" i="7"/>
  <c r="M26" i="7"/>
  <c r="M84" i="7"/>
  <c r="S101" i="7"/>
  <c r="M98" i="7"/>
  <c r="P32" i="7"/>
  <c r="S16" i="7"/>
  <c r="P118" i="7"/>
  <c r="M94" i="7"/>
  <c r="P117" i="7"/>
  <c r="M13" i="7"/>
  <c r="V74" i="7"/>
  <c r="P30" i="7"/>
  <c r="S32" i="7"/>
  <c r="M107" i="7"/>
  <c r="P13" i="7"/>
  <c r="S79" i="7"/>
  <c r="S89" i="7"/>
  <c r="P91" i="7"/>
  <c r="S104" i="7"/>
  <c r="M99" i="7"/>
  <c r="P12" i="7"/>
  <c r="M14" i="7"/>
  <c r="W73" i="7" l="1"/>
  <c r="T112" i="7"/>
  <c r="Q118" i="7"/>
  <c r="W49" i="7"/>
  <c r="W93" i="7"/>
  <c r="Q36" i="7"/>
  <c r="Q110" i="7"/>
  <c r="W102" i="7"/>
  <c r="T35" i="7"/>
  <c r="Q104" i="7"/>
  <c r="N91" i="7"/>
  <c r="N13" i="7"/>
  <c r="T85" i="7"/>
  <c r="Q79" i="7"/>
  <c r="T96" i="7"/>
  <c r="Q117" i="7"/>
  <c r="K112" i="7"/>
  <c r="W51" i="7"/>
  <c r="T24" i="7"/>
  <c r="N27" i="7"/>
  <c r="W8" i="7"/>
  <c r="Q25" i="7"/>
  <c r="Q33" i="7"/>
  <c r="K117" i="7"/>
  <c r="T92" i="7"/>
  <c r="Q38" i="7"/>
  <c r="N8" i="7"/>
  <c r="T87" i="7"/>
  <c r="W59" i="7"/>
  <c r="W55" i="7"/>
  <c r="N89" i="7"/>
  <c r="Q34" i="7"/>
  <c r="T94" i="7"/>
  <c r="W48" i="7"/>
  <c r="N106" i="7"/>
  <c r="K80" i="7"/>
  <c r="N79" i="7"/>
  <c r="Q92" i="7"/>
  <c r="T105" i="7"/>
  <c r="Q8" i="7"/>
  <c r="Q31" i="7"/>
  <c r="W72" i="7"/>
  <c r="W7" i="7"/>
  <c r="Q108" i="7"/>
  <c r="N113" i="7"/>
  <c r="Q16" i="7"/>
  <c r="K104" i="7"/>
  <c r="Q98" i="7"/>
  <c r="W68" i="7"/>
  <c r="K118" i="7"/>
  <c r="N97" i="7"/>
  <c r="T80" i="7"/>
  <c r="K114" i="7"/>
  <c r="K108" i="7"/>
  <c r="Q97" i="7"/>
  <c r="Q111" i="7"/>
  <c r="W101" i="7"/>
  <c r="K59" i="7"/>
  <c r="Q116" i="7"/>
  <c r="N95" i="7"/>
  <c r="N82" i="7"/>
  <c r="K88" i="7"/>
  <c r="Q28" i="7"/>
  <c r="K115" i="7"/>
  <c r="W57" i="7"/>
  <c r="T108" i="7"/>
  <c r="N94" i="7"/>
  <c r="T30" i="7"/>
  <c r="N111" i="7"/>
  <c r="N80" i="7"/>
  <c r="T16" i="7"/>
  <c r="W86" i="7"/>
  <c r="W111" i="7"/>
  <c r="W71" i="7"/>
  <c r="Q90" i="7"/>
  <c r="T107" i="7"/>
  <c r="N81" i="7"/>
  <c r="N88" i="7"/>
  <c r="W69" i="7"/>
  <c r="W54" i="7"/>
  <c r="N83" i="7"/>
  <c r="K98" i="7"/>
  <c r="K105" i="7"/>
  <c r="W75" i="7"/>
  <c r="T79" i="7"/>
  <c r="T18" i="7"/>
  <c r="Q113" i="7"/>
  <c r="Q109" i="7"/>
  <c r="Q40" i="7"/>
  <c r="Q95" i="7"/>
  <c r="N92" i="7"/>
  <c r="K81" i="7"/>
  <c r="K107" i="7"/>
  <c r="T15" i="7"/>
  <c r="N100" i="7"/>
  <c r="T29" i="7"/>
  <c r="K100" i="7"/>
  <c r="N108" i="7"/>
  <c r="K62" i="7"/>
  <c r="K97" i="7"/>
  <c r="W63" i="7"/>
  <c r="T9" i="7"/>
  <c r="K83" i="7"/>
  <c r="T118" i="7"/>
  <c r="T27" i="7"/>
  <c r="W64" i="7"/>
  <c r="K79" i="7"/>
  <c r="W118" i="7"/>
  <c r="N98" i="7"/>
  <c r="N31" i="7"/>
  <c r="Q89" i="7"/>
  <c r="K77" i="7"/>
  <c r="W89" i="7"/>
  <c r="N84" i="7"/>
  <c r="W95" i="7"/>
  <c r="W100" i="7"/>
  <c r="W67" i="7"/>
  <c r="Q86" i="7"/>
  <c r="Q13" i="7"/>
  <c r="W70" i="7"/>
  <c r="Q26" i="7"/>
  <c r="T22" i="7"/>
  <c r="K103" i="7"/>
  <c r="Q88" i="7"/>
  <c r="K95" i="7"/>
  <c r="N105" i="7"/>
  <c r="K75" i="7"/>
  <c r="T10" i="7"/>
  <c r="W58" i="7"/>
  <c r="T86" i="7"/>
  <c r="W79" i="7"/>
  <c r="K102" i="7"/>
  <c r="Q101" i="7"/>
  <c r="N29" i="7"/>
  <c r="N93" i="7"/>
  <c r="Q39" i="7"/>
  <c r="T28" i="7"/>
  <c r="W81" i="7"/>
  <c r="K89" i="7"/>
  <c r="Q27" i="7"/>
  <c r="K9" i="7"/>
  <c r="T33" i="7"/>
  <c r="N104" i="7"/>
  <c r="T102" i="7"/>
  <c r="Q93" i="7"/>
  <c r="N85" i="7"/>
  <c r="N110" i="7"/>
  <c r="N102" i="7"/>
  <c r="T101" i="7"/>
  <c r="K92" i="7"/>
  <c r="W60" i="7"/>
  <c r="K111" i="7"/>
  <c r="N26" i="7"/>
  <c r="Q96" i="7"/>
  <c r="T20" i="7"/>
  <c r="N107" i="7"/>
  <c r="K85" i="7"/>
  <c r="N114" i="7"/>
  <c r="T82" i="7"/>
  <c r="W90" i="7"/>
  <c r="Q102" i="7"/>
  <c r="T25" i="7"/>
  <c r="T81" i="7"/>
  <c r="Q114" i="7"/>
  <c r="Q94" i="7"/>
  <c r="Q82" i="7"/>
  <c r="K101" i="7"/>
  <c r="K84" i="7"/>
  <c r="T95" i="7"/>
  <c r="N101" i="7"/>
  <c r="Q106" i="7"/>
  <c r="T83" i="7"/>
  <c r="Q99" i="7"/>
  <c r="W98" i="7"/>
  <c r="T84" i="7"/>
  <c r="Q14" i="7"/>
  <c r="N14" i="7"/>
  <c r="K76" i="7"/>
  <c r="W97" i="7"/>
  <c r="Q12" i="7"/>
  <c r="K116" i="7"/>
  <c r="W61" i="7"/>
  <c r="W65" i="7"/>
  <c r="T115" i="7"/>
  <c r="Q107" i="7"/>
  <c r="W6" i="7"/>
  <c r="Q91" i="7"/>
  <c r="K53" i="7"/>
  <c r="K52" i="7"/>
  <c r="Q85" i="7"/>
  <c r="Q15" i="7"/>
  <c r="Q100" i="7"/>
  <c r="Q9" i="7"/>
  <c r="K57" i="7"/>
  <c r="T32" i="7"/>
  <c r="T11" i="7"/>
  <c r="T31" i="7"/>
  <c r="T19" i="7"/>
  <c r="K94" i="7"/>
  <c r="T103" i="7"/>
  <c r="T17" i="7"/>
  <c r="Q37" i="7"/>
  <c r="T88" i="7"/>
  <c r="W52" i="7"/>
  <c r="Q84" i="7"/>
  <c r="W80" i="7"/>
  <c r="W85" i="7"/>
  <c r="T100" i="7"/>
  <c r="W106" i="7"/>
  <c r="N24" i="7"/>
  <c r="Q29" i="7"/>
  <c r="W99" i="7"/>
  <c r="W83" i="7"/>
  <c r="N9" i="7"/>
  <c r="N28" i="7"/>
  <c r="N116" i="7"/>
  <c r="K86" i="7"/>
  <c r="Q32" i="7"/>
  <c r="N90" i="7"/>
  <c r="T93" i="7"/>
  <c r="Q112" i="7"/>
  <c r="N109" i="7"/>
  <c r="T104" i="7"/>
  <c r="T98" i="7"/>
  <c r="K82" i="7"/>
  <c r="K91" i="7"/>
  <c r="W91" i="7"/>
  <c r="T8" i="7"/>
  <c r="T89" i="7"/>
  <c r="W116" i="7"/>
  <c r="T23" i="7"/>
  <c r="Q30" i="7"/>
  <c r="T13" i="7"/>
  <c r="W117" i="7"/>
  <c r="K55" i="7"/>
  <c r="N10" i="7"/>
  <c r="W103" i="7"/>
  <c r="W50" i="7"/>
  <c r="K87" i="7"/>
  <c r="W84" i="7"/>
  <c r="W96" i="7"/>
  <c r="Q35" i="7"/>
  <c r="K90" i="7"/>
  <c r="Q80" i="7"/>
  <c r="K11" i="7"/>
  <c r="N96" i="7"/>
  <c r="Q87" i="7"/>
  <c r="N12" i="7"/>
  <c r="N118" i="7"/>
  <c r="W56" i="7"/>
  <c r="T97" i="7"/>
  <c r="K66" i="7"/>
  <c r="N117" i="7"/>
  <c r="N87" i="7"/>
  <c r="N115" i="7"/>
  <c r="N99" i="7"/>
  <c r="Q105" i="7"/>
  <c r="Q10" i="7"/>
  <c r="N112" i="7"/>
  <c r="T110" i="7"/>
  <c r="Q115" i="7"/>
  <c r="K106" i="7"/>
  <c r="T113" i="7"/>
  <c r="N86" i="7"/>
  <c r="W74" i="7"/>
  <c r="Q81" i="7"/>
  <c r="W92" i="7"/>
  <c r="K93" i="7"/>
  <c r="N30" i="7"/>
  <c r="K69" i="7"/>
  <c r="N11" i="7"/>
  <c r="K61" i="7"/>
  <c r="T99" i="7"/>
  <c r="W66" i="7"/>
  <c r="T116" i="7"/>
  <c r="T21" i="7"/>
  <c r="K8" i="7"/>
  <c r="W94" i="7"/>
  <c r="K12" i="7"/>
  <c r="W105" i="7"/>
  <c r="W104" i="7"/>
  <c r="T117" i="7"/>
  <c r="K109" i="7"/>
  <c r="W87" i="7"/>
  <c r="Q24" i="7"/>
  <c r="T91" i="7"/>
  <c r="T14" i="7"/>
  <c r="T109" i="7"/>
  <c r="Q41" i="7"/>
  <c r="K56" i="7"/>
  <c r="K51" i="7"/>
  <c r="K113" i="7"/>
  <c r="K96" i="7"/>
  <c r="K99" i="7"/>
  <c r="K10" i="7"/>
  <c r="K78" i="7"/>
  <c r="N103" i="7"/>
  <c r="T106" i="7"/>
  <c r="W53" i="7"/>
  <c r="K110" i="7"/>
  <c r="K60" i="7"/>
  <c r="Q17" i="7"/>
  <c r="T34" i="7"/>
  <c r="T26" i="7"/>
  <c r="T90" i="7"/>
  <c r="Q11" i="7"/>
  <c r="Q83" i="7"/>
  <c r="W88" i="7"/>
  <c r="N25" i="7"/>
  <c r="T111" i="7"/>
  <c r="W82" i="7"/>
  <c r="K54" i="7"/>
  <c r="K58" i="7"/>
  <c r="T114" i="7"/>
  <c r="T12" i="7"/>
  <c r="Q103" i="7"/>
  <c r="K72" i="7"/>
  <c r="G8" i="7" l="1"/>
  <c r="C82" i="7"/>
  <c r="G75" i="7"/>
  <c r="E14" i="7"/>
  <c r="F112" i="7"/>
  <c r="C105" i="7"/>
  <c r="D8" i="7"/>
  <c r="D29" i="7"/>
  <c r="D118" i="7"/>
  <c r="G54" i="7"/>
  <c r="E25" i="7"/>
  <c r="E30" i="7"/>
  <c r="G71" i="7"/>
  <c r="G74" i="7"/>
  <c r="E88" i="7"/>
  <c r="F109" i="7"/>
  <c r="D116" i="7"/>
  <c r="E82" i="7"/>
  <c r="E99" i="7"/>
  <c r="E39" i="7"/>
  <c r="E112" i="7"/>
  <c r="E83" i="7"/>
  <c r="E108" i="7"/>
  <c r="G70" i="7"/>
  <c r="E105" i="7"/>
  <c r="E104" i="7"/>
  <c r="E79" i="7"/>
  <c r="G101" i="7"/>
  <c r="F13" i="7"/>
  <c r="F23" i="7"/>
  <c r="E31" i="7"/>
  <c r="F82" i="7"/>
  <c r="E35" i="7"/>
  <c r="E17" i="7"/>
  <c r="E114" i="7"/>
  <c r="E109" i="7"/>
  <c r="E89" i="7"/>
  <c r="F100" i="7"/>
  <c r="E86" i="7"/>
  <c r="E87" i="7"/>
  <c r="C56" i="7"/>
  <c r="C53" i="7"/>
  <c r="G51" i="7"/>
  <c r="C77" i="7"/>
  <c r="D79" i="7"/>
  <c r="F89" i="7"/>
  <c r="G72" i="7"/>
  <c r="E24" i="7"/>
  <c r="C97" i="7"/>
  <c r="F28" i="7"/>
  <c r="G104" i="7"/>
  <c r="C59" i="7"/>
  <c r="F107" i="7"/>
  <c r="F95" i="7"/>
  <c r="G92" i="7"/>
  <c r="F35" i="7"/>
  <c r="C8" i="7"/>
  <c r="E13" i="7"/>
  <c r="C57" i="7"/>
  <c r="C66" i="7"/>
  <c r="D87" i="7"/>
  <c r="F12" i="7"/>
  <c r="C89" i="7"/>
  <c r="C98" i="7"/>
  <c r="C95" i="7"/>
  <c r="F93" i="7"/>
  <c r="F9" i="7"/>
  <c r="E91" i="7"/>
  <c r="G49" i="7"/>
  <c r="D10" i="7"/>
  <c r="F32" i="7"/>
  <c r="D93" i="7"/>
  <c r="C91" i="7"/>
  <c r="D97" i="7"/>
  <c r="E90" i="7"/>
  <c r="D115" i="7"/>
  <c r="C90" i="7"/>
  <c r="G93" i="7"/>
  <c r="C86" i="7"/>
  <c r="E101" i="7"/>
  <c r="D105" i="7"/>
  <c r="D110" i="7"/>
  <c r="D13" i="7"/>
  <c r="G111" i="7"/>
  <c r="C93" i="7"/>
  <c r="F85" i="7"/>
  <c r="F10" i="7"/>
  <c r="E10" i="7"/>
  <c r="G57" i="7"/>
  <c r="C117" i="7"/>
  <c r="G60" i="7"/>
  <c r="C62" i="7"/>
  <c r="E16" i="7"/>
  <c r="D109" i="7"/>
  <c r="C111" i="7"/>
  <c r="G55" i="7"/>
  <c r="E27" i="7"/>
  <c r="D96" i="7"/>
  <c r="F11" i="7"/>
  <c r="G69" i="7"/>
  <c r="D9" i="7"/>
  <c r="E85" i="7"/>
  <c r="D117" i="7"/>
  <c r="D85" i="7"/>
  <c r="F111" i="7"/>
  <c r="E12" i="7"/>
  <c r="D24" i="7"/>
  <c r="G58" i="7"/>
  <c r="D31" i="7"/>
  <c r="D101" i="7"/>
  <c r="C75" i="7"/>
  <c r="E36" i="7"/>
  <c r="F94" i="7"/>
  <c r="F106" i="7"/>
  <c r="E107" i="7"/>
  <c r="F19" i="7"/>
  <c r="F15" i="7"/>
  <c r="C12" i="7"/>
  <c r="D106" i="7"/>
  <c r="C100" i="7"/>
  <c r="G87" i="7"/>
  <c r="D82" i="7"/>
  <c r="E38" i="7"/>
  <c r="G94" i="7"/>
  <c r="D100" i="7"/>
  <c r="D108" i="7"/>
  <c r="C55" i="7"/>
  <c r="F97" i="7"/>
  <c r="G66" i="7"/>
  <c r="D112" i="7"/>
  <c r="F24" i="7"/>
  <c r="G86" i="7"/>
  <c r="D27" i="7"/>
  <c r="G50" i="7"/>
  <c r="G102" i="7"/>
  <c r="F101" i="7"/>
  <c r="G103" i="7"/>
  <c r="C83" i="7"/>
  <c r="D89" i="7"/>
  <c r="F26" i="7"/>
  <c r="F17" i="7"/>
  <c r="E84" i="7"/>
  <c r="G90" i="7"/>
  <c r="G106" i="7"/>
  <c r="E33" i="7"/>
  <c r="G91" i="7"/>
  <c r="G89" i="7"/>
  <c r="F92" i="7"/>
  <c r="E32" i="7"/>
  <c r="C107" i="7"/>
  <c r="F18" i="7"/>
  <c r="F34" i="7"/>
  <c r="D86" i="7"/>
  <c r="E118" i="7"/>
  <c r="E106" i="7"/>
  <c r="F103" i="7"/>
  <c r="E117" i="7"/>
  <c r="G97" i="7"/>
  <c r="F14" i="7"/>
  <c r="F33" i="7"/>
  <c r="C11" i="7"/>
  <c r="C94" i="7"/>
  <c r="D92" i="7"/>
  <c r="E34" i="7"/>
  <c r="C54" i="7"/>
  <c r="C108" i="7"/>
  <c r="E29" i="7"/>
  <c r="F8" i="7"/>
  <c r="G61" i="7"/>
  <c r="G67" i="7"/>
  <c r="E92" i="7"/>
  <c r="G100" i="7"/>
  <c r="C60" i="7"/>
  <c r="D12" i="7"/>
  <c r="G84" i="7"/>
  <c r="C10" i="7"/>
  <c r="F99" i="7"/>
  <c r="G105" i="7"/>
  <c r="E98" i="7"/>
  <c r="D80" i="7"/>
  <c r="C51" i="7"/>
  <c r="F96" i="7"/>
  <c r="F105" i="7"/>
  <c r="G85" i="7"/>
  <c r="G53" i="7"/>
  <c r="D81" i="7"/>
  <c r="E100" i="7"/>
  <c r="F117" i="7"/>
  <c r="G65" i="7"/>
  <c r="C88" i="7"/>
  <c r="F83" i="7"/>
  <c r="E26" i="7"/>
  <c r="G96" i="7"/>
  <c r="E8" i="7"/>
  <c r="E93" i="7"/>
  <c r="C80" i="7"/>
  <c r="C78" i="7"/>
  <c r="D84" i="7"/>
  <c r="C69" i="7"/>
  <c r="G79" i="7"/>
  <c r="D99" i="7"/>
  <c r="G81" i="7"/>
  <c r="F98" i="7"/>
  <c r="F79" i="7"/>
  <c r="C116" i="7"/>
  <c r="F31" i="7"/>
  <c r="E116" i="7"/>
  <c r="C87" i="7"/>
  <c r="F20" i="7"/>
  <c r="G95" i="7"/>
  <c r="G7" i="7"/>
  <c r="D25" i="7"/>
  <c r="C114" i="7"/>
  <c r="E102" i="7"/>
  <c r="D107" i="7"/>
  <c r="E15" i="7"/>
  <c r="G88" i="7"/>
  <c r="D104" i="7"/>
  <c r="F27" i="7"/>
  <c r="C99" i="7"/>
  <c r="F21" i="7"/>
  <c r="E40" i="7"/>
  <c r="C9" i="7"/>
  <c r="G6" i="7"/>
  <c r="F116" i="7"/>
  <c r="F86" i="7"/>
  <c r="C118" i="7"/>
  <c r="G99" i="7"/>
  <c r="F88" i="7"/>
  <c r="F110" i="7"/>
  <c r="D11" i="7"/>
  <c r="D26" i="7"/>
  <c r="F84" i="7"/>
  <c r="C103" i="7"/>
  <c r="G83" i="7"/>
  <c r="D91" i="7"/>
  <c r="C81" i="7"/>
  <c r="G118" i="7"/>
  <c r="C96" i="7"/>
  <c r="G48" i="7"/>
  <c r="E11" i="7"/>
  <c r="D30" i="7"/>
  <c r="E80" i="7"/>
  <c r="D103" i="7"/>
  <c r="F118" i="7"/>
  <c r="D88" i="7"/>
  <c r="C84" i="7"/>
  <c r="C72" i="7"/>
  <c r="D113" i="7"/>
  <c r="D28" i="7"/>
  <c r="F81" i="7"/>
  <c r="G116" i="7"/>
  <c r="F108" i="7"/>
  <c r="D111" i="7"/>
  <c r="D98" i="7"/>
  <c r="G80" i="7"/>
  <c r="G63" i="7"/>
  <c r="F22" i="7"/>
  <c r="G59" i="7"/>
  <c r="F102" i="7"/>
  <c r="C85" i="7"/>
  <c r="F30" i="7"/>
  <c r="G64" i="7"/>
  <c r="C58" i="7"/>
  <c r="D83" i="7"/>
  <c r="F114" i="7"/>
  <c r="G52" i="7"/>
  <c r="G56" i="7"/>
  <c r="C52" i="7"/>
  <c r="E96" i="7"/>
  <c r="C109" i="7"/>
  <c r="G98" i="7"/>
  <c r="F113" i="7"/>
  <c r="E115" i="7"/>
  <c r="F104" i="7"/>
  <c r="E94" i="7"/>
  <c r="E81" i="7"/>
  <c r="C79" i="7"/>
  <c r="E41" i="7"/>
  <c r="C101" i="7"/>
  <c r="E103" i="7"/>
  <c r="E113" i="7"/>
  <c r="F90" i="7"/>
  <c r="C106" i="7"/>
  <c r="C61" i="7"/>
  <c r="G68" i="7"/>
  <c r="C115" i="7"/>
  <c r="E111" i="7"/>
  <c r="E37" i="7"/>
  <c r="G73" i="7"/>
  <c r="F87" i="7"/>
  <c r="E28" i="7"/>
  <c r="C92" i="7"/>
  <c r="D14" i="7"/>
  <c r="C110" i="7"/>
  <c r="G117" i="7"/>
  <c r="C76" i="7"/>
  <c r="C112" i="7"/>
  <c r="F29" i="7"/>
  <c r="G82" i="7"/>
  <c r="D114" i="7"/>
  <c r="D94" i="7"/>
  <c r="D102" i="7"/>
  <c r="F16" i="7"/>
  <c r="C104" i="7"/>
  <c r="F25" i="7"/>
  <c r="D95" i="7"/>
  <c r="F80" i="7"/>
  <c r="F115" i="7"/>
  <c r="F91" i="7"/>
  <c r="E95" i="7"/>
  <c r="D90" i="7"/>
  <c r="E97" i="7"/>
  <c r="C113" i="7"/>
  <c r="E110" i="7"/>
  <c r="E9" i="7"/>
  <c r="C102" i="7"/>
  <c r="Y72" i="7"/>
  <c r="AC103" i="7"/>
  <c r="AE12" i="7"/>
  <c r="AE114" i="7"/>
  <c r="Y58" i="7"/>
  <c r="Y54" i="7"/>
  <c r="AG82" i="7"/>
  <c r="AE111" i="7"/>
  <c r="AA25" i="7"/>
  <c r="AG88" i="7"/>
  <c r="AC83" i="7"/>
  <c r="AC11" i="7"/>
  <c r="AE90" i="7"/>
  <c r="AE26" i="7"/>
  <c r="AE34" i="7"/>
  <c r="AC17" i="7"/>
  <c r="Y60" i="7"/>
  <c r="Y110" i="7"/>
  <c r="AG53" i="7"/>
  <c r="AE106" i="7"/>
  <c r="AA103" i="7"/>
  <c r="Y78" i="7"/>
  <c r="Y10" i="7"/>
  <c r="Y99" i="7"/>
  <c r="Y96" i="7"/>
  <c r="Y113" i="7"/>
  <c r="Y51" i="7"/>
  <c r="Y56" i="7"/>
  <c r="AC41" i="7"/>
  <c r="AE109" i="7"/>
  <c r="AE14" i="7"/>
  <c r="AE91" i="7"/>
  <c r="AC24" i="7"/>
  <c r="AG87" i="7"/>
  <c r="Y109" i="7"/>
  <c r="AE117" i="7"/>
  <c r="AG104" i="7"/>
  <c r="AG105" i="7"/>
  <c r="Y12" i="7"/>
  <c r="AG94" i="7"/>
  <c r="Y8" i="7"/>
  <c r="AE21" i="7"/>
  <c r="AE116" i="7"/>
  <c r="AG66" i="7"/>
  <c r="AE99" i="7"/>
  <c r="Y61" i="7"/>
  <c r="AA11" i="7"/>
  <c r="Y69" i="7"/>
  <c r="AA30" i="7"/>
  <c r="Y93" i="7"/>
  <c r="AG92" i="7"/>
  <c r="AC81" i="7"/>
  <c r="AG74" i="7"/>
  <c r="AA86" i="7"/>
  <c r="AE113" i="7"/>
  <c r="Y106" i="7"/>
  <c r="AC115" i="7"/>
  <c r="AE110" i="7"/>
  <c r="AA112" i="7"/>
  <c r="AC10" i="7"/>
  <c r="AC105" i="7"/>
  <c r="AA99" i="7"/>
  <c r="AA115" i="7"/>
  <c r="AA87" i="7"/>
  <c r="AA117" i="7"/>
  <c r="Y66" i="7"/>
  <c r="AE97" i="7"/>
  <c r="AG56" i="7"/>
  <c r="AA118" i="7"/>
  <c r="AA12" i="7"/>
  <c r="AC87" i="7"/>
  <c r="AA96" i="7"/>
  <c r="Y11" i="7"/>
  <c r="AC80" i="7"/>
  <c r="Y90" i="7"/>
  <c r="AC35" i="7"/>
  <c r="AG96" i="7"/>
  <c r="AG84" i="7"/>
  <c r="Y87" i="7"/>
  <c r="AG50" i="7"/>
  <c r="AG103" i="7"/>
  <c r="AA10" i="7"/>
  <c r="Y55" i="7"/>
  <c r="AG117" i="7"/>
  <c r="AE13" i="7"/>
  <c r="AC30" i="7"/>
  <c r="AE23" i="7"/>
  <c r="AG116" i="7"/>
  <c r="AE89" i="7"/>
  <c r="AE8" i="7"/>
  <c r="AG91" i="7"/>
  <c r="Y91" i="7"/>
  <c r="Y82" i="7"/>
  <c r="AE98" i="7"/>
  <c r="AE104" i="7"/>
  <c r="AA109" i="7"/>
  <c r="AC112" i="7"/>
  <c r="AE93" i="7"/>
  <c r="AA90" i="7"/>
  <c r="AC32" i="7"/>
  <c r="Y86" i="7"/>
  <c r="AA116" i="7"/>
  <c r="AA28" i="7"/>
  <c r="AA9" i="7"/>
  <c r="AG83" i="7"/>
  <c r="AG99" i="7"/>
  <c r="AC29" i="7"/>
  <c r="AA24" i="7"/>
  <c r="AG106" i="7"/>
  <c r="AE100" i="7"/>
  <c r="AG85" i="7"/>
  <c r="AG80" i="7"/>
  <c r="AC84" i="7"/>
  <c r="AG52" i="7"/>
  <c r="AE88" i="7"/>
  <c r="AC37" i="7"/>
  <c r="AE17" i="7"/>
  <c r="AE103" i="7"/>
  <c r="Y94" i="7"/>
  <c r="AE19" i="7"/>
  <c r="AE31" i="7"/>
  <c r="AE11" i="7"/>
  <c r="AE32" i="7"/>
  <c r="Y57" i="7"/>
  <c r="AC9" i="7"/>
  <c r="AC100" i="7"/>
  <c r="AC15" i="7"/>
  <c r="AC85" i="7"/>
  <c r="Y52" i="7"/>
  <c r="Y53" i="7"/>
  <c r="AC91" i="7"/>
  <c r="AG6" i="7"/>
  <c r="AC107" i="7"/>
  <c r="AE115" i="7"/>
  <c r="AG65" i="7"/>
  <c r="AG61" i="7"/>
  <c r="Y116" i="7"/>
  <c r="AC12" i="7"/>
  <c r="AG97" i="7"/>
  <c r="Y76" i="7"/>
  <c r="AA14" i="7"/>
  <c r="AC14" i="7"/>
  <c r="AE84" i="7"/>
  <c r="AG98" i="7"/>
  <c r="AC99" i="7"/>
  <c r="AE83" i="7"/>
  <c r="AC106" i="7"/>
  <c r="AA101" i="7"/>
  <c r="AE95" i="7"/>
  <c r="Y84" i="7"/>
  <c r="Y101" i="7"/>
  <c r="AC82" i="7"/>
  <c r="AC94" i="7"/>
  <c r="AC114" i="7"/>
  <c r="AE81" i="7"/>
  <c r="AE25" i="7"/>
  <c r="AC102" i="7"/>
  <c r="AG90" i="7"/>
  <c r="AE82" i="7"/>
  <c r="AA114" i="7"/>
  <c r="Y85" i="7"/>
  <c r="AA107" i="7"/>
  <c r="AE20" i="7"/>
  <c r="AC96" i="7"/>
  <c r="AA26" i="7"/>
  <c r="Y111" i="7"/>
  <c r="AG60" i="7"/>
  <c r="Y92" i="7"/>
  <c r="AE101" i="7"/>
  <c r="AA102" i="7"/>
  <c r="AA110" i="7"/>
  <c r="AA85" i="7"/>
  <c r="AC93" i="7"/>
  <c r="AE102" i="7"/>
  <c r="AA104" i="7"/>
  <c r="AE33" i="7"/>
  <c r="Y9" i="7"/>
  <c r="AC27" i="7"/>
  <c r="Y89" i="7"/>
  <c r="AG81" i="7"/>
  <c r="AE28" i="7"/>
  <c r="AC39" i="7"/>
  <c r="AA93" i="7"/>
  <c r="AA29" i="7"/>
  <c r="AC101" i="7"/>
  <c r="Y102" i="7"/>
  <c r="AG79" i="7"/>
  <c r="AE86" i="7"/>
  <c r="AG58" i="7"/>
  <c r="AE10" i="7"/>
  <c r="Y75" i="7"/>
  <c r="AA105" i="7"/>
  <c r="Y95" i="7"/>
  <c r="AC88" i="7"/>
  <c r="Y103" i="7"/>
  <c r="AE22" i="7"/>
  <c r="AC26" i="7"/>
  <c r="AG70" i="7"/>
  <c r="AC13" i="7"/>
  <c r="AC86" i="7"/>
  <c r="AG67" i="7"/>
  <c r="AG100" i="7"/>
  <c r="AG95" i="7"/>
  <c r="AA84" i="7"/>
  <c r="AG89" i="7"/>
  <c r="Y77" i="7"/>
  <c r="AC89" i="7"/>
  <c r="AA31" i="7"/>
  <c r="AA98" i="7"/>
  <c r="AG118" i="7"/>
  <c r="Y79" i="7"/>
  <c r="AG64" i="7"/>
  <c r="AE27" i="7"/>
  <c r="AE118" i="7"/>
  <c r="Y83" i="7"/>
  <c r="AE9" i="7"/>
  <c r="AG63" i="7"/>
  <c r="Y97" i="7"/>
  <c r="Y62" i="7"/>
  <c r="AA108" i="7"/>
  <c r="Y100" i="7"/>
  <c r="AE29" i="7"/>
  <c r="AA100" i="7"/>
  <c r="AE15" i="7"/>
  <c r="Y107" i="7"/>
  <c r="Y81" i="7"/>
  <c r="AA92" i="7"/>
  <c r="AC95" i="7"/>
  <c r="AC40" i="7"/>
  <c r="AC109" i="7"/>
  <c r="AC113" i="7"/>
  <c r="AE18" i="7"/>
  <c r="AE79" i="7"/>
  <c r="AG75" i="7"/>
  <c r="Y105" i="7"/>
  <c r="Y98" i="7"/>
  <c r="AA83" i="7"/>
  <c r="AG54" i="7"/>
  <c r="AG69" i="7"/>
  <c r="AA88" i="7"/>
  <c r="AA81" i="7"/>
  <c r="AE107" i="7"/>
  <c r="AC90" i="7"/>
  <c r="AG71" i="7"/>
  <c r="AG111" i="7"/>
  <c r="AG86" i="7"/>
  <c r="AE16" i="7"/>
  <c r="AA80" i="7"/>
  <c r="AA111" i="7"/>
  <c r="AE30" i="7"/>
  <c r="AA94" i="7"/>
  <c r="AE108" i="7"/>
  <c r="AG57" i="7"/>
  <c r="Y115" i="7"/>
  <c r="AC28" i="7"/>
  <c r="Y88" i="7"/>
  <c r="AA82" i="7"/>
  <c r="AA95" i="7"/>
  <c r="AC116" i="7"/>
  <c r="Y59" i="7"/>
  <c r="AG101" i="7"/>
  <c r="AC111" i="7"/>
  <c r="AC97" i="7"/>
  <c r="Y108" i="7"/>
  <c r="Y114" i="7"/>
  <c r="AE80" i="7"/>
  <c r="AA97" i="7"/>
  <c r="Y118" i="7"/>
  <c r="AG68" i="7"/>
  <c r="AC98" i="7"/>
  <c r="Y104" i="7"/>
  <c r="AC16" i="7"/>
  <c r="AA113" i="7"/>
  <c r="AC108" i="7"/>
  <c r="AG7" i="7"/>
  <c r="AG72" i="7"/>
  <c r="AC31" i="7"/>
  <c r="AC8" i="7"/>
  <c r="AE105" i="7"/>
  <c r="AC92" i="7"/>
  <c r="AA79" i="7"/>
  <c r="Y80" i="7"/>
  <c r="AA106" i="7"/>
  <c r="AG48" i="7"/>
  <c r="AE94" i="7"/>
  <c r="AC34" i="7"/>
  <c r="AA89" i="7"/>
  <c r="AG55" i="7"/>
  <c r="AG59" i="7"/>
  <c r="AE87" i="7"/>
  <c r="AA8" i="7"/>
  <c r="AC38" i="7"/>
  <c r="AE92" i="7"/>
  <c r="Y117" i="7"/>
  <c r="AC33" i="7"/>
  <c r="AC25" i="7"/>
  <c r="AG8" i="7"/>
  <c r="AA27" i="7"/>
  <c r="AE24" i="7"/>
  <c r="AG51" i="7"/>
  <c r="Y112" i="7"/>
  <c r="AC117" i="7"/>
  <c r="AE96" i="7"/>
  <c r="AC79" i="7"/>
  <c r="AE85" i="7"/>
  <c r="AA13" i="7"/>
  <c r="AA91" i="7"/>
  <c r="AC104" i="7"/>
  <c r="AE35" i="7"/>
  <c r="AG102" i="7"/>
  <c r="AC110" i="7"/>
  <c r="AC36" i="7"/>
  <c r="AG93" i="7"/>
  <c r="AG49" i="7"/>
  <c r="AC118" i="7"/>
  <c r="AE112" i="7"/>
  <c r="AG73" i="7"/>
  <c r="AH73" i="7"/>
  <c r="Z112" i="7"/>
  <c r="AH68" i="7"/>
  <c r="AH57" i="7"/>
  <c r="AH54" i="7"/>
  <c r="Z77" i="7"/>
  <c r="AF102" i="7"/>
  <c r="AD14" i="7"/>
  <c r="AF100" i="7"/>
  <c r="AH84" i="7"/>
  <c r="AF109" i="7"/>
  <c r="Z83" i="7"/>
  <c r="AB93" i="7"/>
  <c r="Z94" i="7"/>
  <c r="Z10" i="7"/>
  <c r="AD31" i="7"/>
  <c r="AH70" i="7"/>
  <c r="AD30" i="7"/>
  <c r="AF28" i="7"/>
  <c r="AF95" i="7"/>
  <c r="AH104" i="7"/>
  <c r="AB8" i="7"/>
  <c r="AH56" i="7"/>
  <c r="AF15" i="7"/>
  <c r="AB31" i="7"/>
  <c r="AH98" i="7"/>
  <c r="Z69" i="7"/>
  <c r="AF112" i="7"/>
  <c r="AH51" i="7"/>
  <c r="AH48" i="7"/>
  <c r="Z118" i="7"/>
  <c r="AF108" i="7"/>
  <c r="AB83" i="7"/>
  <c r="Z100" i="7"/>
  <c r="AH89" i="7"/>
  <c r="AH58" i="7"/>
  <c r="AD93" i="7"/>
  <c r="AD102" i="7"/>
  <c r="AB14" i="7"/>
  <c r="AD9" i="7"/>
  <c r="AH106" i="7"/>
  <c r="Z82" i="7"/>
  <c r="AH96" i="7"/>
  <c r="AD105" i="7"/>
  <c r="AF99" i="7"/>
  <c r="AD41" i="7"/>
  <c r="AF90" i="7"/>
  <c r="AD8" i="7"/>
  <c r="AH65" i="7"/>
  <c r="AD109" i="7"/>
  <c r="Z84" i="7"/>
  <c r="AH105" i="7"/>
  <c r="AD38" i="7"/>
  <c r="Z58" i="7"/>
  <c r="AB88" i="7"/>
  <c r="AB114" i="7"/>
  <c r="AH50" i="7"/>
  <c r="AD118" i="7"/>
  <c r="AF24" i="7"/>
  <c r="AB106" i="7"/>
  <c r="AB97" i="7"/>
  <c r="AB94" i="7"/>
  <c r="Z98" i="7"/>
  <c r="AB108" i="7"/>
  <c r="AB84" i="7"/>
  <c r="AF86" i="7"/>
  <c r="AB85" i="7"/>
  <c r="AF25" i="7"/>
  <c r="Z76" i="7"/>
  <c r="Z57" i="7"/>
  <c r="AB24" i="7"/>
  <c r="Z91" i="7"/>
  <c r="AD35" i="7"/>
  <c r="AD10" i="7"/>
  <c r="AH66" i="7"/>
  <c r="Z56" i="7"/>
  <c r="AD11" i="7"/>
  <c r="AD113" i="7"/>
  <c r="AD13" i="7"/>
  <c r="AB28" i="7"/>
  <c r="AH82" i="7"/>
  <c r="AF35" i="7"/>
  <c r="AF103" i="7"/>
  <c r="AD40" i="7"/>
  <c r="AF17" i="7"/>
  <c r="AH7" i="7"/>
  <c r="AD37" i="7"/>
  <c r="Z72" i="7"/>
  <c r="AB89" i="7"/>
  <c r="AD85" i="7"/>
  <c r="AH49" i="7"/>
  <c r="AB27" i="7"/>
  <c r="Z80" i="7"/>
  <c r="AF80" i="7"/>
  <c r="AF30" i="7"/>
  <c r="Z105" i="7"/>
  <c r="Z62" i="7"/>
  <c r="AH95" i="7"/>
  <c r="AH79" i="7"/>
  <c r="AB110" i="7"/>
  <c r="AF81" i="7"/>
  <c r="AH97" i="7"/>
  <c r="AF32" i="7"/>
  <c r="AD29" i="7"/>
  <c r="AH91" i="7"/>
  <c r="Z90" i="7"/>
  <c r="AB112" i="7"/>
  <c r="AF116" i="7"/>
  <c r="Z51" i="7"/>
  <c r="AD83" i="7"/>
  <c r="AH93" i="7"/>
  <c r="AH8" i="7"/>
  <c r="AB79" i="7"/>
  <c r="Z114" i="7"/>
  <c r="AB111" i="7"/>
  <c r="AH75" i="7"/>
  <c r="Z97" i="7"/>
  <c r="AH100" i="7"/>
  <c r="Z102" i="7"/>
  <c r="AB102" i="7"/>
  <c r="AD114" i="7"/>
  <c r="AF11" i="7"/>
  <c r="AH99" i="7"/>
  <c r="AF8" i="7"/>
  <c r="AD80" i="7"/>
  <c r="AF110" i="7"/>
  <c r="AF21" i="7"/>
  <c r="Z113" i="7"/>
  <c r="AH88" i="7"/>
  <c r="Z116" i="7"/>
  <c r="AF89" i="7"/>
  <c r="AD115" i="7"/>
  <c r="Z8" i="7"/>
  <c r="AB25" i="7"/>
  <c r="Z99" i="7"/>
  <c r="AB12" i="7"/>
  <c r="Z59" i="7"/>
  <c r="AH74" i="7"/>
  <c r="AH71" i="7"/>
  <c r="AH81" i="7"/>
  <c r="AD32" i="7"/>
  <c r="AD90" i="7"/>
  <c r="Z89" i="7"/>
  <c r="AB90" i="7"/>
  <c r="AF97" i="7"/>
  <c r="AH53" i="7"/>
  <c r="Z81" i="7"/>
  <c r="AH52" i="7"/>
  <c r="AD24" i="7"/>
  <c r="AD28" i="7"/>
  <c r="AB105" i="7"/>
  <c r="AB109" i="7"/>
  <c r="AD12" i="7"/>
  <c r="AH102" i="7"/>
  <c r="AD87" i="7"/>
  <c r="AH101" i="7"/>
  <c r="AD39" i="7"/>
  <c r="AB116" i="7"/>
  <c r="AH72" i="7"/>
  <c r="AB118" i="7"/>
  <c r="AD116" i="7"/>
  <c r="AB101" i="7"/>
  <c r="AH117" i="7"/>
  <c r="Z79" i="7"/>
  <c r="AD91" i="7"/>
  <c r="AH92" i="7"/>
  <c r="AD88" i="7"/>
  <c r="AD27" i="7"/>
  <c r="AB107" i="7"/>
  <c r="Z53" i="7"/>
  <c r="AF93" i="7"/>
  <c r="AB10" i="7"/>
  <c r="Z66" i="7"/>
  <c r="AH87" i="7"/>
  <c r="Z110" i="7"/>
  <c r="AD103" i="7"/>
  <c r="Z85" i="7"/>
  <c r="Z52" i="7"/>
  <c r="AD84" i="7"/>
  <c r="AD112" i="7"/>
  <c r="AH103" i="7"/>
  <c r="AB117" i="7"/>
  <c r="Z60" i="7"/>
  <c r="AF96" i="7"/>
  <c r="AF91" i="7"/>
  <c r="AD36" i="7"/>
  <c r="AD25" i="7"/>
  <c r="AD92" i="7"/>
  <c r="Z108" i="7"/>
  <c r="AB80" i="7"/>
  <c r="AF79" i="7"/>
  <c r="AH63" i="7"/>
  <c r="AH67" i="7"/>
  <c r="AD101" i="7"/>
  <c r="AF101" i="7"/>
  <c r="AD94" i="7"/>
  <c r="AF31" i="7"/>
  <c r="AH83" i="7"/>
  <c r="Z11" i="7"/>
  <c r="Z96" i="7"/>
  <c r="Z117" i="7"/>
  <c r="AF23" i="7"/>
  <c r="Z111" i="7"/>
  <c r="AB86" i="7"/>
  <c r="AH111" i="7"/>
  <c r="Z86" i="7"/>
  <c r="AD95" i="7"/>
  <c r="AD96" i="7"/>
  <c r="AD81" i="7"/>
  <c r="AB95" i="7"/>
  <c r="AD106" i="7"/>
  <c r="AH80" i="7"/>
  <c r="AD110" i="7"/>
  <c r="AD33" i="7"/>
  <c r="AF105" i="7"/>
  <c r="AD97" i="7"/>
  <c r="AF16" i="7"/>
  <c r="AF18" i="7"/>
  <c r="AF9" i="7"/>
  <c r="AD86" i="7"/>
  <c r="AB29" i="7"/>
  <c r="Z92" i="7"/>
  <c r="AD82" i="7"/>
  <c r="AH61" i="7"/>
  <c r="AF19" i="7"/>
  <c r="AB9" i="7"/>
  <c r="AH116" i="7"/>
  <c r="AB96" i="7"/>
  <c r="Z106" i="7"/>
  <c r="AH94" i="7"/>
  <c r="AF111" i="7"/>
  <c r="AH86" i="7"/>
  <c r="AH60" i="7"/>
  <c r="AF113" i="7"/>
  <c r="AF118" i="7"/>
  <c r="AF27" i="7"/>
  <c r="AD107" i="7"/>
  <c r="AB103" i="7"/>
  <c r="AF22" i="7"/>
  <c r="AF106" i="7"/>
  <c r="AB92" i="7"/>
  <c r="AF20" i="7"/>
  <c r="Z55" i="7"/>
  <c r="Z109" i="7"/>
  <c r="AF12" i="7"/>
  <c r="AF107" i="7"/>
  <c r="AF83" i="7"/>
  <c r="AD17" i="7"/>
  <c r="Z78" i="7"/>
  <c r="AD104" i="7"/>
  <c r="AB91" i="7"/>
  <c r="AF114" i="7"/>
  <c r="AB13" i="7"/>
  <c r="AF87" i="7"/>
  <c r="Z103" i="7"/>
  <c r="AF85" i="7"/>
  <c r="AH59" i="7"/>
  <c r="AB113" i="7"/>
  <c r="AB82" i="7"/>
  <c r="AH118" i="7"/>
  <c r="Z93" i="7"/>
  <c r="AD79" i="7"/>
  <c r="AH55" i="7"/>
  <c r="AD16" i="7"/>
  <c r="Z88" i="7"/>
  <c r="AB81" i="7"/>
  <c r="Z107" i="7"/>
  <c r="AB98" i="7"/>
  <c r="Z95" i="7"/>
  <c r="Z9" i="7"/>
  <c r="AD99" i="7"/>
  <c r="AB30" i="7"/>
  <c r="AD117" i="7"/>
  <c r="AD34" i="7"/>
  <c r="AD98" i="7"/>
  <c r="Z115" i="7"/>
  <c r="AH69" i="7"/>
  <c r="AB100" i="7"/>
  <c r="AD89" i="7"/>
  <c r="Z75" i="7"/>
  <c r="AB104" i="7"/>
  <c r="AF82" i="7"/>
  <c r="AF84" i="7"/>
  <c r="AD15" i="7"/>
  <c r="AH85" i="7"/>
  <c r="AF104" i="7"/>
  <c r="Z87" i="7"/>
  <c r="AB115" i="7"/>
  <c r="AB11" i="7"/>
  <c r="AF14" i="7"/>
  <c r="AF34" i="7"/>
  <c r="AF94" i="7"/>
  <c r="AF29" i="7"/>
  <c r="AF10" i="7"/>
  <c r="AH90" i="7"/>
  <c r="AD100" i="7"/>
  <c r="AF98" i="7"/>
  <c r="AB99" i="7"/>
  <c r="Z61" i="7"/>
  <c r="AF26" i="7"/>
  <c r="AD111" i="7"/>
  <c r="Z101" i="7"/>
  <c r="Z12" i="7"/>
  <c r="AF92" i="7"/>
  <c r="AF115" i="7"/>
  <c r="Z54" i="7"/>
  <c r="AD26" i="7"/>
  <c r="AB26" i="7"/>
  <c r="AF13" i="7"/>
  <c r="AH64" i="7"/>
  <c r="AH6" i="7"/>
  <c r="AF117" i="7"/>
  <c r="AD108" i="7"/>
  <c r="AF88" i="7"/>
  <c r="Z104" i="7"/>
  <c r="AF33" i="7"/>
  <c r="AB87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<sst xmlns="http://schemas.openxmlformats.org/spreadsheetml/2006/main" count="1399" uniqueCount="198">
  <si>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</si>
  <si>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</si>
  <si>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</si>
  <si>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</si>
  <si>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</si>
  <si>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</si>
  <si>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</si>
  <si>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</si>
  <si>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</si>
  <si>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</si>
  <si>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</si>
  <si>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</si>
  <si>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</si>
  <si>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</si>
  <si>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</si>
  <si>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</si>
  <si>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</si>
  <si>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</si>
  <si>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</si>
  <si>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</si>
  <si>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</si>
  <si>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</si>
  <si>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</si>
  <si>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</si>
  <si>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</si>
  <si>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</si>
  <si>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</si>
  <si>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</si>
  <si>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</si>
  <si>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</si>
  <si>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</si>
  <si>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</si>
  <si>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</si>
  <si>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</si>
  <si>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</si>
  <si>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</si>
  <si>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</si>
  <si>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</si>
  <si>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</si>
  <si>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</si>
  <si>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</si>
  <si>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</si>
  <si>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</si>
  <si>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</si>
  <si>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</si>
  <si>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</si>
  <si>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</si>
  <si>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</si>
  <si>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</si>
  <si>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</si>
  <si>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</si>
  <si>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</si>
  <si>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</si>
  <si>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</si>
  <si>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</si>
  <si>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</si>
  <si>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</si>
  <si>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</si>
  <si>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</si>
  <si>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</si>
  <si>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</si>
  <si>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</si>
  <si>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</si>
  <si>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</si>
  <si>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</si>
  <si>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</si>
  <si>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</si>
  <si>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</si>
  <si>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</si>
  <si>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</si>
  <si>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</si>
  <si>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</si>
  <si>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</si>
  <si>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</si>
  <si>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</si>
  <si>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</si>
  <si>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</si>
  <si>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</si>
  <si>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</si>
  <si>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</si>
  <si>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</si>
  <si>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</si>
  <si>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</si>
  <si>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</si>
  <si>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</si>
  <si>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</si>
  <si>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</si>
  <si>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</si>
  <si>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</si>
  <si>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</si>
  <si>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</si>
  <si>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</si>
  <si>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</si>
  <si>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</si>
  <si>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</si>
  <si>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</si>
  <si>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</si>
  <si>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</si>
  <si>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</si>
  <si>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</si>
  <si>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</si>
  <si>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</si>
  <si>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</si>
  <si>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</si>
  <si>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</si>
  <si>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</si>
  <si>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</si>
  <si>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</si>
  <si>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</si>
  <si>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</si>
  <si>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</si>
  <si>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</si>
  <si>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</si>
  <si>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</si>
  <si>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</si>
  <si>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</si>
  <si>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</si>
  <si>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</si>
  <si>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</si>
  <si>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</si>
  <si>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</si>
  <si>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</si>
  <si>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</si>
  <si>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</si>
  <si>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</si>
  <si>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</si>
  <si>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</si>
  <si>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</si>
  <si>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</si>
  <si>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</si>
  <si>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</si>
  <si>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</si>
  <si>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</si>
  <si>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</si>
  <si>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</si>
  <si>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</si>
  <si>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</si>
  <si>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</si>
  <si>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</si>
  <si>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</si>
  <si>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</si>
  <si>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</si>
  <si>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</si>
  <si>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</si>
  <si>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</si>
  <si>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</si>
  <si>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</si>
  <si>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</si>
  <si>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</si>
  <si>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24M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</si>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</sst>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08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3.2000000000000001E-2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3.2999999999999995E-2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3.1E-2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>
        <v>3.1E-2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3.2999999999999995E-2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3.2000000000000001E-2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>
        <v>0.83800000000000008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>
        <v>0.96300000000000008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>
        <v>0.96300000000000008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>
        <v>0.83800000000000008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>
        <v>0.87100000000000011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>
        <v>-0.10900000000000001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>
        <v>0.97399999999999998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>
        <v>0.63600000000000001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0.184526475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0.74199999999999999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>
        <v>-0.11100000000000002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>
        <v>1.0960000000000001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>
        <v>0.76600000000000001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>
        <v>0.17949999999999999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</main>
    <main first="pldatasource.rtgetrtdserver">
      <tp>
        <v>0.76600000000000001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>
        <v>0.17949999999999999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-0.11100000000000002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>
        <v>1.0960000000000001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>
        <v>0.74199999999999999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>
        <v>0.63600000000000001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0.184526475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-0.10900000000000001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>
        <v>0.97399999999999998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>
        <v>0.87100000000000011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>
        <v>0.495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>
        <v>0.308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>
        <v>0.19099380399999999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-0.10400000000000001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4" s="7"/>
      </tp>
      <tp>
        <v>0.41299999999999998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>
        <v>3.1800000000000002E-2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-0.10900000000000001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>
        <v>0.83699999999999997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>
        <v>3.0459862000000004E-2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7.2999999999999995E-2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>
        <v>0.45400000000000001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>
        <v>0.156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>
        <v>0.21672956999999998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0.34700000000000003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>
        <v>0.17699999999999999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>
        <v>0.19849999999999998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-0.10800000000000001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</tp>
      <tp>
        <v>0.54800000000000004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>
        <v>3.1800000000000002E-2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-0.10900000000000001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>
        <v>0.69299999999999995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>
        <v>3.0459771999999996E-2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3.1300000000000001E-2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0.20299999999999999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0.60099999999999998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>
        <v>0.207121999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0.20299999999999999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0.60099999999999998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>
        <v>0.207121999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-0.10900000000000001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>
        <v>0.69299999999999995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>
        <v>3.1300000000000001E-2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3.0459771999999996E-2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-0.10800000000000001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>
        <v>0.54800000000000004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>
        <v>3.1800000000000002E-2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0.34700000000000003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>
        <v>0.17699999999999999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>
        <v>0.19849999999999998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</main>
    <main first="pldatasource.rtgetrtdserver">
      <tp>
        <v>7.2999999999999995E-2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>
        <v>0.45400000000000001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>
        <v>0.156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>
        <v>0.21672956999999998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-0.10900000000000001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>
        <v>0.83699999999999997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>
        <v>3.0459862000000004E-2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-0.10400000000000001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>
        <v>0.41299999999999998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>
        <v>3.1800000000000002E-2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0.495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>
        <v>0.308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>
        <v>0.19099380399999999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</main>
    <main first="pldatasource.rtgetrtdserver">
      <tp>
        <v>-3.2999999999999995E-2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>
        <v>0.27500000000000002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>
        <v>0.22090000000000001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-3.6699999999999997E-2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-0.10269999999999999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-0.10600000000000001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>
        <v>0.29199999999999998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>
        <v>-3.7640289E-2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-3.6799999999999999E-2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3.2399999999999998E-2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0.7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>
        <v>0.22085257399999997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-9.6000000000000002E-2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>
        <v>0.41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>
        <v>0.22088102799999998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-0.10300000000000001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</tp>
      <tp>
        <v>-0.10300000000000001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-3.6900000000000002E-2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3.04E-2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-0.13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-0.1014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-0.10500000000000001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>
        <v>-3.7640150999999997E-2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3.04E-2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6.3E-2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>
        <v>0.55499999999999994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>
        <v>0.22085867100000001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0.22084783200000002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</main>
    <main first="pldatasource.rtgetrtdserver">
      <tp>
        <v>6.3E-2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>
        <v>0.55499999999999994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>
        <v>0.22084783200000002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0.22085867100000001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-0.10500000000000001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7"/>
      </tp>
      <tp>
        <v>3.04E-2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-3.7640150999999997E-2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-0.10300000000000001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>
        <v>-0.1014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-0.10300000000000001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-3.6900000000000002E-2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3.04E-2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-0.13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-9.6000000000000002E-2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>
        <v>0.41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>
        <v>0.22088102799999998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0.7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>
        <v>0.22085257399999997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-0.10600000000000001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3" s="7"/>
      </tp>
      <tp>
        <v>0.29199999999999998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>
        <v>-3.6799999999999999E-2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3.2399999999999998E-2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-3.7640289E-2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-0.10269999999999999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-3.6699999999999997E-2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-3.2999999999999995E-2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>
        <v>0.27500000000000002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>
        <v>0.22090000000000001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>
        <v>-0.129873874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>
        <v>-0.129873874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>
        <v>-0.13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>
        <v>-0.13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>
        <v>3.0459603999999994E-2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3.0459681999999998E-2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</main>
    <main first="pldatasource.rtgetrtdserver">
      <tp>
        <v>100.0425</v>
        <stp/>
        <stp xml:space="preserve">
EUR3MFUT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99.997500001000006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100.03749999999999</v>
        <stp/>
        <stp xml:space="preserve">
EUR3MFUT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100.0175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100.0425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99.962500000000006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100.03749999999999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99.922499999999999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</main>
    <main first="pldatasource.rtgetrtdserver">
      <tp>
        <v>99.962500000000006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100.0425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99.922499999999999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100.03749999999999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100.0175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100.03749999999999</v>
        <stp/>
        <stp xml:space="preserve">
EUR3MFUT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99.997500001000006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100.0425</v>
        <stp/>
        <stp xml:space="preserve">
EUR3MFUT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</main>
    <main first="pldatasource.rtgetrtdserver">
      <tp>
        <v>3.0459681999999998E-2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3.0459603999999994E-2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>
        <v>0.22083902699999997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-0.1011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-0.101100852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0.22084309100000002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>
        <v>-3.7640545000000004E-2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-3.7640426999999997E-2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>
        <v>-3.7640426999999997E-2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-3.7640545000000004E-2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>
        <v>0.22084309100000002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-0.101100852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-0.1011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0.22083902699999997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</main>
    <main first="pldatasource.rtgetrtdserver">
      <tp>
        <v>0.187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0.17799999999999999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0.17799999999999999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0.187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1.4910000000000001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1.4690000000000001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1.4650000000000001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0.82300000000000006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-0.14822833299999999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0.92300000000000004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-0.149649538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1.0109999999999999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>
        <v>1.0874766760000001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>
        <v>-0.15155813400000001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1.152894549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>
        <v>-0.15201102500000002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1.2090000000000001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-0.152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1.2561909359999999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-0.15094449500000001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1.2959187829999999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-0.15008462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1.328807305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-0.14899999999999999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1.3555963389999999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-0.14758777200000001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1.377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-0.14591894499999999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1.3938182750000001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-0.14399999999999999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1.4066355399999999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-0.14173691199999999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1.416435036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-0.13904112500000002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>
        <v>1.423961426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1.43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1.435214652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1.4398678839999999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1.44423155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1.448549782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1.4530000000000001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1.477133531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  <tp>
        <v>5.2000000000000005E-2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0.20600000000000002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4.7E-2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0.19700000000000001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</main>
    <main first="pldatasource.rtgetrtdserver">
      <tp>
        <v>0.14899999999999999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0.14899999999999999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0.19700000000000001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4.7E-2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0.20600000000000002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5.2000000000000005E-2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1.4910000000000001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1.4690000000000001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1.4650000000000001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>
        <v>-0.15155813400000001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1.0874766760000001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7"/>
      </tp>
      <tp>
        <v>1.0109999999999999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7"/>
      </tp>
      <tp>
        <v>-0.149649538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0.92300000000000004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-0.14822833299999999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0.82300000000000006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-0.15008462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1.2959187829999999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-0.15094449500000001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1.2561909359999999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-0.152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1.2090000000000001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-0.15201102500000002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1.152894549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7"/>
      </tp>
      <tp>
        <v>-0.14758777200000001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1.3555963389999999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-0.14899999999999999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1.328807305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-0.13904112500000002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4" s="7"/>
      </tp>
      <tp>
        <v>1.416435036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-0.14173691199999999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1.4066355399999999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-0.14399999999999999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1.3938182750000001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-0.14591894499999999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1.377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1.4398678839999999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1.435214652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1.43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1.423961426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1.448549782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1.44423155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1.4530000000000001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>
        <v>1.477133531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>
        <v>0.158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3.6999999999999998E-2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3.9E-2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0.16499999999999998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0.153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3.4999999999999996E-2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4.2999999999999997E-2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0.17199999999999999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0.17199999999999999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4.2999999999999997E-2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3.4999999999999996E-2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0.153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0.16499999999999998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3.9E-2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3.6999999999999998E-2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0.158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</main>
    <main first="pldatasource.rtgetrtdserver">
      <tp>
        <v>-5.2905380999999994E-2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-6.9869362000000004E-2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>
        <v>-8.4057852000000002E-2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</main>
    <main first="pldatasource.rtgetrtdserver">
      <tp>
        <v>-5.2905380999999994E-2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-6.9869362000000004E-2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>
        <v>-8.4057852000000002E-2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</main>
    <main first="pldatasource.rtgetrtdserver">
      <tp>
        <v>0.23100000000000001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0.21800000000000003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0.21800000000000003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0.23100000000000001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0.24399999999999999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0.24399999999999999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6.7999999999999991E-2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0.06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0.06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6.7999999999999991E-2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7.5999999999999998E-2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8.5999999999999993E-2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8.5999999999999993E-2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7.5999999999999998E-2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0.14799999999999999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0.14799999999999999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0.13500000000000001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9.7000000000000003E-2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0.121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0.10800000000000001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0.10800000000000001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0.121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9.7000000000000003E-2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0.13500000000000001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0.153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-0.142079176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-0.14000960199999998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0.29599999999999999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2.8999999999999998E-2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-0.14364336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-0.13565981399999999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0.441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0.441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-0.13565981399999999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-0.14364336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2.8999999999999998E-2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0.29599999999999999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-0.14000960199999998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-0.142079176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0.153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-0.15074437499999999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-0.13200000000000001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-0.13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-0.129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-0.13599999999999998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-0.13395787300000001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-0.13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-7.4999999999999997E-2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-7.4999999999999997E-2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-0.13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-0.13395787300000001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-0.13599999999999998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-0.129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-0.13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-0.13200000000000001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-0.15074437499999999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0.70799999999999996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-0.14672829900000001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0.57999999999999996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-0.14521124099999999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-0.14521124099999999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0.57999999999999996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-0.14672829900000001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0.70799999999999996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-0.129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-0.129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1.5649999999999999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1.5649999999999999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>
        <v>1.6419999999999999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1.6419999999999999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1.4339999999999999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1.4761081979999999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1.3832301650000001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>
        <v>1.5111249529999999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1.5111249529999999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1.3832301650000001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>
        <v>1.4761081979999999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1.4339999999999999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1.1690509849999999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1.252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>
        <v>1.4969999999999999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1.5960000000000001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1.073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>
        <v>1.3232466430000001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>
        <v>1.3232466430000001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>
        <v>1.4969999999999999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1.5960000000000001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1.073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>
        <v>1.252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>
        <v>1.1690509849999999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1.5612807390000001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1.539211863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1.539211863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1.5612807390000001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1.661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1.661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1.609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1.610472372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1.6069493129999999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1.6118374470000001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1.6118374470000001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1.6069493129999999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1.610472372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1.609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1.590286224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1.5984887780000001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1.5049999999999999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1.5780000000000001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1.6037702389999999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1.6037702389999999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1.5049999999999999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1.5780000000000001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1.5984887780000001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1.590286224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1.6146135850000001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1.613158885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1.613158885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1.6146135850000001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1.702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1.702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1.629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1.63037758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1.626824453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1.6313762600000001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1.6313762600000001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1.626824453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1.63037758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1.629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1.6179949549999999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1.620794193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1.532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1.5529999999999999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1.6160000000000001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1.6239604459999999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1.6239604459999999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1.532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1.5529999999999999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1.6160000000000001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1.620794193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1.6179949549999999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1.6324673409999999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1.6319824409999999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1.6319824409999999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1.6324673409999999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1.6939286579999999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1.695016002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1.6930000000000001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1.6962932390000001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1.6962932390000001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1.6930000000000001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1.695016002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1.6939286579999999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1.698658617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1.6997314299999999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1.6974924040000001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1.7007487100000001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1.7007487100000001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1.6974924040000001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1.6997314299999999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1.698658617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1.7018886819999999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1.7014525620000001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1.7014525620000001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1.7018886819999999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1.5210431660000001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1.3639999999999999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1.524607125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1.408882432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1.5170712960000001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1.3099833859999999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>
        <v>1.5277213780000001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1.4462710000000001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1.5277213780000001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1.4462710000000001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1.5170712960000001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1.3099833859999999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>
        <v>1.524607125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1.408882432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1.5210431660000001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1.3639999999999999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1.50409433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1.0859190299999999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>
        <v>1.5084136850000001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1.1719999999999999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>
        <v>1.5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0.98599999999999999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>
        <v>1.633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1.5128396479999999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1.246563165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>
        <v>1.5128396479999999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1.246563165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>
        <v>1.5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0.98599999999999999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>
        <v>1.633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1.5084136850000001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1.1719999999999999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>
        <v>1.50409433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1.0859190299999999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>
        <v>1.5314964129999999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1.500435784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1.5300245020000001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1.4764513990000001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1.5300245020000001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1.4764513990000001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1.5314964129999999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1.500435784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1.6782134900000001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1.684219103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1.669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1.6880273990000001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1.6880273990000001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1.669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1.684219103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1.6782134900000001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1.6919999999999999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1.6928082600000001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1.6903359789999999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1.692857659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1.692857659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1.6903359789999999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1.6928082600000001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1.6919999999999999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1.6925856539999999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1.6925976819999999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1.6925976819999999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1.6925856539999999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1.4809999999999999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1.48514681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1.47606576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1.4889032040000001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1.4889032040000001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1.47606576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1.48514681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1.4809999999999999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1.4498748299999999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-0.10565482699999999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1.461426677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1.4339999999999999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1.597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1.4698758700000001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1.4698758700000001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1.4339999999999999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1.597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1.461426677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-0.10565482699999999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1.4498748299999999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1.496211537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1.4924879680000001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1.4924879680000001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1.496211537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1.2927591810000001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>
        <v>0.16871923899999999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0.16099999999999998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1.37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>
        <v>1.202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>
        <v>0.17468304400000001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1.436256947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>
        <v>1.436256947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>
        <v>0.17468304400000001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1.202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>
        <v>1.37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>
        <v>0.16099999999999998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0.16871923899999999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1.2927591810000001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>
        <v>1.5389999999999999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1.5779626410000001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1.4919847530000001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>
        <v>1.610374744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1.610374744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1.4919847530000001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>
        <v>1.5779626410000001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1.5389999999999999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1.6554474539999999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1.636012764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1.636012764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1.6554474539999999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1.268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1.5883191679999999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-0.11622460100000001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1.3150860440000001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1.5911209820000001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1.2119284340000001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1.5851674120000001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1.354769342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1.593526647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1.354769342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1.593526647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1.2119284340000001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1.5851674120000001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1.3150860440000001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1.5911209820000001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-0.11622460100000001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1.268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1.5883191679999999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0.98195553600000007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1.5750197049999999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-0.11399999999999999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>
        <v>-0.11299999999999999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>
        <v>1.07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1.5783259539999999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0.88100000000000001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>
        <v>1.5720000000000001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1.5820000000000001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-0.11200000000000002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>
        <v>1.1465479240000001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1.5818161589999999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1.1465479240000001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1.5818161589999999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-0.11200000000000002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>
        <v>0.88100000000000001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>
        <v>1.5720000000000001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1.5820000000000001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1.07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1.5783259539999999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-0.11299999999999999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>
        <v>-0.11399999999999999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>
        <v>0.98195553600000007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1.5750197049999999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1.41343781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1.596050022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1.387253769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1.5951786100000001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-0.112459135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-0.112459135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1.387253769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1.5951786100000001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1.41343781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1.596050022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1.5589999999999999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1.561918513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1.5552677580000001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1.5644475609999999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1.5644475609999999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1.5552677580000001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1.561918513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1.5589999999999999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1.533146959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1.543204268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1.5190000000000001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1.550316979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1.550316979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1.5190000000000001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1.543204268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1.533146959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1.5693516160000001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1.566815624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1.566815624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1.5693516160000001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9804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H6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42248</v>
          </cell>
        </row>
      </sheetData>
      <sheetData sheetId="29">
        <row r="6">
          <cell r="D6">
            <v>42248</v>
          </cell>
        </row>
      </sheetData>
      <sheetData sheetId="30">
        <row r="6">
          <cell r="D6">
            <v>42250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>
        <v>42250.347361111111</v>
      </c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42250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9804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42254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151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152</v>
      </c>
      <c r="D26" s="174" t="b">
        <v>1</v>
      </c>
      <c r="E26" s="146"/>
    </row>
    <row r="27" spans="2:5" ht="11.25" customHeight="1" x14ac:dyDescent="0.25">
      <c r="B27" s="144"/>
      <c r="C27" s="170" t="s">
        <v>153</v>
      </c>
      <c r="D27" s="175" t="b">
        <v>1</v>
      </c>
      <c r="E27" s="146"/>
    </row>
    <row r="28" spans="2:5" ht="11.25" customHeight="1" x14ac:dyDescent="0.25">
      <c r="B28" s="144"/>
      <c r="C28" s="170" t="s">
        <v>154</v>
      </c>
      <c r="D28" s="181">
        <v>-0.01</v>
      </c>
      <c r="E28" s="146"/>
    </row>
    <row r="29" spans="2:5" ht="11.25" customHeight="1" x14ac:dyDescent="0.25">
      <c r="B29" s="144"/>
      <c r="C29" s="182" t="s">
        <v>155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18"/>
  <sheetViews>
    <sheetView showGridLines="0" tabSelected="1" workbookViewId="0">
      <pane xSplit="8" topLeftCell="AA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00" t="s">
        <v>156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8" t="str">
        <f t="array" ref="I6:I117">IF('1M Pricing'!J6:J118="","",'1M Pricing'!J6:J118)</f>
        <v/>
      </c>
      <c r="J6" s="129" t="str">
        <f>IF(I6="","",'1M Pricing'!$I6*100)</f>
        <v/>
      </c>
      <c r="K6" s="129" t="str">
        <f>J6</f>
        <v/>
      </c>
      <c r="L6" s="130" t="str">
        <f t="array" ref="L6:L117">IF('3M Pricing'!J6:J118="","",'3M Pricing'!J6:J118)</f>
        <v/>
      </c>
      <c r="M6" s="129" t="str">
        <f>IF(L6="","",'3M Pricing'!$I6*100)</f>
        <v/>
      </c>
      <c r="N6" s="129" t="str">
        <f>M6</f>
        <v/>
      </c>
      <c r="O6" s="130" t="str">
        <f t="array" ref="O6:O117">IF('6M Pricing'!J6:J118="","",'6M Pricing'!J6:J118)</f>
        <v/>
      </c>
      <c r="P6" s="129" t="str">
        <f>IF(O6="","",'6M Pricing'!$I6*100)</f>
        <v/>
      </c>
      <c r="Q6" s="129" t="str">
        <f>P6</f>
        <v/>
      </c>
      <c r="R6" s="130" t="str">
        <f t="array" ref="R6:R117">IF('1Y Pricing'!J6:J118="","",'1Y Pricing'!J6:J118)</f>
        <v/>
      </c>
      <c r="S6" s="129" t="str">
        <f>IF(R6="","",'1Y Pricing'!$I6*100)</f>
        <v/>
      </c>
      <c r="T6" s="129" t="str">
        <f>S6</f>
        <v/>
      </c>
      <c r="U6" s="128" t="str">
        <f t="array" ref="U6:U117">IF('ON Pricing'!J6:J118="","",'ON Pricing'!J6:J118)</f>
        <v>EURONDPON=</v>
      </c>
      <c r="V6" s="129">
        <f>IF(U6="","",'ON Pricing'!$I6*100)</f>
        <v>-0.13000000000085166</v>
      </c>
      <c r="W6" s="129">
        <f>V6</f>
        <v>-0.13000000000085166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>
        <f>IF($G6=" ","",ROUND(ABS(_xll.RtGet(SourceAlias,$U6,BID)-V6),4))</f>
        <v>0</v>
      </c>
      <c r="AH6" s="163">
        <f>IF($G6=" ","",ROUND(ABS(_xll.RtGet(SourceAlias,$U6,ASK)-W6),4))</f>
        <v>0</v>
      </c>
      <c r="AI6" s="27" t="s">
        <v>48</v>
      </c>
    </row>
    <row r="7" spans="1:35" ht="11.25" customHeight="1" x14ac:dyDescent="0.2">
      <c r="A7" s="201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-0.13000000000218392</v>
      </c>
      <c r="W7" s="135">
        <f t="shared" ref="W7:W70" si="4">V7</f>
        <v>-0.13000000000218392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>
        <f>IF($G7=" ","",ROUND(ABS(_xll.RtGet(SourceAlias,$U7,BID)-V7),4))</f>
        <v>0</v>
      </c>
      <c r="AH7" s="166">
        <f>IF($G7=" ","",ROUND(ABS(_xll.RtGet(SourceAlias,$U7,ASK)-W7),4))</f>
        <v>0</v>
      </c>
      <c r="AI7" s="27" t="s">
        <v>48</v>
      </c>
    </row>
    <row r="8" spans="1:35" ht="11.25" customHeight="1" x14ac:dyDescent="0.2">
      <c r="A8" s="201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stopped</v>
      </c>
      <c r="D8" s="96" t="str">
        <f>IF(Contribute="abcd",IF($E$2&lt;&gt;-1,_xll.RtContribute(SourceAlias,L8,Fields,M8:N8,"SCOPE:SERVER"),_xll.RtContribute(SourceAlias,"DDS_INSERT_S",$E$2:$G$2,L8:N8,"SCOPE:SERVER FTC:ALL")),"stopped")</f>
        <v>stopped</v>
      </c>
      <c r="E8" s="96" t="str">
        <f>IF(Contribute="abcd",IF($E$2&lt;&gt;-1,_xll.RtContribute(SourceAlias,O8,Fields,P8:Q8,"SCOPE:SERVER"),_xll.RtContribute(SourceAlias,"DDS_INSERT_S",$E$2:$G$2,O8:Q8,"SCOPE:SERVER FTC:ALL")),"stopped")</f>
        <v>stopped</v>
      </c>
      <c r="F8" s="96" t="str">
        <f>IF(Contribute="abcd",IF($E$2&lt;&gt;-1,_xll.RtContribute(SourceAlias,R8,Fields,S8:T8,"SCOPE:SERVER"),_xll.RtContribute(SourceAlias,"DDS_INSERT_S",$E$2:$G$2,S8:T8,"SCOPE:SERVER FTC:ALL")),"stopped")</f>
        <v>stopped</v>
      </c>
      <c r="G8" s="157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1" t="str">
        <v>EUR1MDPSN=</v>
      </c>
      <c r="J8" s="132">
        <f>IF(I8="","",'1M Pricing'!$I8*100)</f>
        <v>-0.10110085177439387</v>
      </c>
      <c r="K8" s="132">
        <f t="shared" si="0"/>
        <v>-0.10110085177439387</v>
      </c>
      <c r="L8" s="133" t="str">
        <v>EUR3MDPSN=</v>
      </c>
      <c r="M8" s="132">
        <f>IF(L8="","",'3M Pricing'!$I8*100)</f>
        <v>-3.764054489296953E-2</v>
      </c>
      <c r="N8" s="132">
        <f t="shared" si="1"/>
        <v>-3.764054489296953E-2</v>
      </c>
      <c r="O8" s="133" t="str">
        <v>EUR6MDPSN=</v>
      </c>
      <c r="P8" s="132">
        <f>IF(O8="","",'6M Pricing'!$I8*100)</f>
        <v>3.0459604398735962E-2</v>
      </c>
      <c r="Q8" s="132">
        <f t="shared" si="2"/>
        <v>3.0459604398735962E-2</v>
      </c>
      <c r="R8" s="133" t="str">
        <v>EUR1YDPSN=</v>
      </c>
      <c r="S8" s="132">
        <f>IF(R8="","",'1Y Pricing'!$I8*100)</f>
        <v>0.22083902655367638</v>
      </c>
      <c r="T8" s="132">
        <f t="shared" si="3"/>
        <v>0.22083902655367638</v>
      </c>
      <c r="U8" s="131" t="str">
        <v>EURONDPSN=</v>
      </c>
      <c r="V8" s="132">
        <f>IF(U8="","",'ON Pricing'!$I8*100)</f>
        <v>-0.12987387381135918</v>
      </c>
      <c r="W8" s="132">
        <f t="shared" si="4"/>
        <v>-0.12987387381135918</v>
      </c>
      <c r="X8" s="27" t="s">
        <v>48</v>
      </c>
      <c r="Y8" s="164">
        <f>IF($C8=" ","",ROUND(ABS(_xll.RtGet(SourceAlias,$I8,BID)-J8),4))</f>
        <v>0</v>
      </c>
      <c r="Z8" s="164">
        <f>IF($C8=" ","",ROUND(ABS(_xll.RtGet(SourceAlias,$I8,ASK)-K8),4))</f>
        <v>0</v>
      </c>
      <c r="AA8" s="164">
        <f>IF($D8=" ","",ROUND(ABS(_xll.RtGet(SourceAlias,$L8,BID)-M8),4))</f>
        <v>0</v>
      </c>
      <c r="AB8" s="164">
        <f>IF($D8=" ","",ROUND(ABS(_xll.RtGet(SourceAlias,$L8,ASK)-N8),4))</f>
        <v>0</v>
      </c>
      <c r="AC8" s="164">
        <f>IF($E8=" ","",ROUND(ABS(_xll.RtGet(SourceAlias,$O8,BID)-P8),4))</f>
        <v>0</v>
      </c>
      <c r="AD8" s="164">
        <f>IF($E8=" ","",ROUND(ABS(_xll.RtGet(SourceAlias,$O8,ASK)-Q8),4))</f>
        <v>0</v>
      </c>
      <c r="AE8" s="164">
        <f>IF($F8=" ","",ROUND(ABS(_xll.RtGet(SourceAlias,$R8,BID)-S8),4))</f>
        <v>0</v>
      </c>
      <c r="AF8" s="164">
        <f>IF($F8=" ","",ROUND(ABS(_xll.RtGet(SourceAlias,$R8,ASK)-T8),4))</f>
        <v>0</v>
      </c>
      <c r="AG8" s="164">
        <f>IF($G8=" ","",ROUND(ABS(_xll.RtGet(SourceAlias,$U8,BID)-V8),4))</f>
        <v>0</v>
      </c>
      <c r="AH8" s="164">
        <f>IF($G8=" ","",ROUND(ABS(_xll.RtGet(SourceAlias,$U8,ASK)-W8),4))</f>
        <v>0</v>
      </c>
      <c r="AI8" s="27" t="s">
        <v>48</v>
      </c>
    </row>
    <row r="9" spans="1:35" ht="11.25" customHeight="1" x14ac:dyDescent="0.2">
      <c r="A9" s="201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stopped</v>
      </c>
      <c r="D9" s="96" t="str">
        <f>IF(Contribute="abcd",IF($E$2&lt;&gt;-1,_xll.RtContribute(SourceAlias,L9,Fields,M9:N9,"SCOPE:SERVER"),_xll.RtContribute(SourceAlias,"DDS_INSERT_S",$E$2:$G$2,L9:N9,"SCOPE:SERVER FTC:ALL")),"stopped")</f>
        <v>stopped</v>
      </c>
      <c r="E9" s="96" t="str">
        <f>IF(Contribute="abcd",IF($E$2&lt;&gt;-1,_xll.RtContribute(SourceAlias,O9,Fields,P9:Q9,"SCOPE:SERVER"),_xll.RtContribute(SourceAlias,"DDS_INSERT_S",$E$2:$G$2,O9:Q9,"SCOPE:SERVER FTC:ALL")),"stopped")</f>
        <v>stopped</v>
      </c>
      <c r="F9" s="96" t="str">
        <f>IF(Contribute="abcd",IF($E$2&lt;&gt;-1,_xll.RtContribute(SourceAlias,R9,Fields,S9:T9,"SCOPE:SERVER"),_xll.RtContribute(SourceAlias,"DDS_INSERT_S",$E$2:$G$2,S9:T9,"SCOPE:SERVER FTC:ALL")),"stopped")</f>
        <v>stopped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-0.10109999999974306</v>
      </c>
      <c r="K9" s="132">
        <f t="shared" si="0"/>
        <v>-0.10109999999974306</v>
      </c>
      <c r="L9" s="133" t="str">
        <v>EUR3MDPSW=</v>
      </c>
      <c r="M9" s="132">
        <f>IF(L9="","",'3M Pricing'!$I9*100)</f>
        <v>-3.7640426827412199E-2</v>
      </c>
      <c r="N9" s="132">
        <f t="shared" si="1"/>
        <v>-3.7640426827412199E-2</v>
      </c>
      <c r="O9" s="133" t="str">
        <v>EUR6MDPSW=</v>
      </c>
      <c r="P9" s="132">
        <f>IF(O9="","",'6M Pricing'!$I9*100)</f>
        <v>3.0459681710607152E-2</v>
      </c>
      <c r="Q9" s="132">
        <f t="shared" si="2"/>
        <v>3.0459681710607152E-2</v>
      </c>
      <c r="R9" s="133" t="str">
        <v>EUR1YDPSW=</v>
      </c>
      <c r="S9" s="132">
        <f>IF(R9="","",'1Y Pricing'!$I9*100)</f>
        <v>0.22084309075179726</v>
      </c>
      <c r="T9" s="132">
        <f t="shared" si="3"/>
        <v>0.22084309075179726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>
        <f>IF($C9=" ","",ROUND(ABS(_xll.RtGet(SourceAlias,$I9,BID)-J9),4))</f>
        <v>0</v>
      </c>
      <c r="Z9" s="164">
        <f>IF($C9=" ","",ROUND(ABS(_xll.RtGet(SourceAlias,$I9,ASK)-K9),4))</f>
        <v>0</v>
      </c>
      <c r="AA9" s="164">
        <f>IF($D9=" ","",ROUND(ABS(_xll.RtGet(SourceAlias,$L9,BID)-M9),4))</f>
        <v>0</v>
      </c>
      <c r="AB9" s="164">
        <f>IF($D9=" ","",ROUND(ABS(_xll.RtGet(SourceAlias,$L9,ASK)-N9),4))</f>
        <v>0</v>
      </c>
      <c r="AC9" s="164">
        <f>IF($E9=" ","",ROUND(ABS(_xll.RtGet(SourceAlias,$O9,BID)-P9),4))</f>
        <v>0</v>
      </c>
      <c r="AD9" s="164">
        <f>IF($E9=" ","",ROUND(ABS(_xll.RtGet(SourceAlias,$O9,ASK)-Q9),4))</f>
        <v>0</v>
      </c>
      <c r="AE9" s="164">
        <f>IF($F9=" ","",ROUND(ABS(_xll.RtGet(SourceAlias,$R9,BID)-S9),4))</f>
        <v>0</v>
      </c>
      <c r="AF9" s="164">
        <f>IF($F9=" ","",ROUND(ABS(_xll.RtGet(SourceAlias,$R9,ASK)-T9),4))</f>
        <v>0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01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6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6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6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-0.1013999999997279</v>
      </c>
      <c r="K10" s="132">
        <f t="shared" si="0"/>
        <v>-0.1013999999997279</v>
      </c>
      <c r="L10" s="133" t="str">
        <v>EUR3MDP2W=</v>
      </c>
      <c r="M10" s="132">
        <f>IF(L10="","",'3M Pricing'!$I10*100)</f>
        <v>-3.7640289082453898E-2</v>
      </c>
      <c r="N10" s="132">
        <f t="shared" si="1"/>
        <v>-3.7640289082453898E-2</v>
      </c>
      <c r="O10" s="133" t="str">
        <v>EUR6MDP2W=</v>
      </c>
      <c r="P10" s="132">
        <f>IF(O10="","",'6M Pricing'!$I10*100)</f>
        <v>3.0459771912167657E-2</v>
      </c>
      <c r="Q10" s="132">
        <f t="shared" si="2"/>
        <v>3.0459771912167657E-2</v>
      </c>
      <c r="R10" s="133" t="str">
        <v>EUR1YDP2W=</v>
      </c>
      <c r="S10" s="132">
        <f>IF(R10="","",'1Y Pricing'!$I10*100)</f>
        <v>0.22084783244283707</v>
      </c>
      <c r="T10" s="132">
        <f t="shared" si="3"/>
        <v>0.22084783244283707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>
        <f>IF($C10=" ","",ROUND(ABS(_xll.RtGet(SourceAlias,$I10,BID)-J10),4))</f>
        <v>0</v>
      </c>
      <c r="Z10" s="164">
        <f>IF($C10=" ","",ROUND(ABS(_xll.RtGet(SourceAlias,$I10,ASK)-K10),4))</f>
        <v>0</v>
      </c>
      <c r="AA10" s="164">
        <f>IF($D10=" ","",ROUND(ABS(_xll.RtGet(SourceAlias,$L10,BID)-M10),4))</f>
        <v>0</v>
      </c>
      <c r="AB10" s="164">
        <f>IF($D10=" ","",ROUND(ABS(_xll.RtGet(SourceAlias,$L10,ASK)-N10),4))</f>
        <v>0</v>
      </c>
      <c r="AC10" s="164">
        <f>IF($E10=" ","",ROUND(ABS(_xll.RtGet(SourceAlias,$O10,BID)-P10),4))</f>
        <v>0</v>
      </c>
      <c r="AD10" s="164">
        <f>IF($E10=" ","",ROUND(ABS(_xll.RtGet(SourceAlias,$O10,ASK)-Q10),4))</f>
        <v>0</v>
      </c>
      <c r="AE10" s="164">
        <f>IF($F10=" ","",ROUND(ABS(_xll.RtGet(SourceAlias,$R10,BID)-S10),4))</f>
        <v>0</v>
      </c>
      <c r="AF10" s="164">
        <f>IF($F10=" ","",ROUND(ABS(_xll.RtGet(SourceAlias,$R10,ASK)-T10),4))</f>
        <v>0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01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6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6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6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-0.10270000000004284</v>
      </c>
      <c r="K11" s="132">
        <f t="shared" si="0"/>
        <v>-0.10270000000004284</v>
      </c>
      <c r="L11" s="133" t="str">
        <v>EUR3MDP3W=</v>
      </c>
      <c r="M11" s="132">
        <f>IF(L11="","",'3M Pricing'!$I11*100)</f>
        <v>-3.7640151338256898E-2</v>
      </c>
      <c r="N11" s="132">
        <f t="shared" si="1"/>
        <v>-3.7640151338256898E-2</v>
      </c>
      <c r="O11" s="133" t="str">
        <v>EUR6MDP3W=</v>
      </c>
      <c r="P11" s="132">
        <f>IF(O11="","",'6M Pricing'!$I11*100)</f>
        <v>3.0459862114870111E-2</v>
      </c>
      <c r="Q11" s="132">
        <f t="shared" si="2"/>
        <v>3.0459862114870111E-2</v>
      </c>
      <c r="R11" s="133" t="str">
        <v>EUR1YDP3W=</v>
      </c>
      <c r="S11" s="132">
        <f>IF(R11="","",'1Y Pricing'!$I11*100)</f>
        <v>0.22085257426862626</v>
      </c>
      <c r="T11" s="132">
        <f t="shared" si="3"/>
        <v>0.22085257426862626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>
        <f>IF($C11=" ","",ROUND(ABS(_xll.RtGet(SourceAlias,$I11,BID)-J11),4))</f>
        <v>0</v>
      </c>
      <c r="Z11" s="164">
        <f>IF($C11=" ","",ROUND(ABS(_xll.RtGet(SourceAlias,$I11,ASK)-K11),4))</f>
        <v>0</v>
      </c>
      <c r="AA11" s="164">
        <f>IF($D11=" ","",ROUND(ABS(_xll.RtGet(SourceAlias,$L11,BID)-M11),4))</f>
        <v>0</v>
      </c>
      <c r="AB11" s="164">
        <f>IF($D11=" ","",ROUND(ABS(_xll.RtGet(SourceAlias,$L11,ASK)-N11),4))</f>
        <v>0</v>
      </c>
      <c r="AC11" s="164">
        <f>IF($E11=" ","",ROUND(ABS(_xll.RtGet(SourceAlias,$O11,BID)-P11),4))</f>
        <v>0</v>
      </c>
      <c r="AD11" s="164">
        <f>IF($E11=" ","",ROUND(ABS(_xll.RtGet(SourceAlias,$O11,ASK)-Q11),4))</f>
        <v>0</v>
      </c>
      <c r="AE11" s="164">
        <f>IF($F11=" ","",ROUND(ABS(_xll.RtGet(SourceAlias,$R11,BID)-S11),4))</f>
        <v>0</v>
      </c>
      <c r="AF11" s="164">
        <f>IF($F11=" ","",ROUND(ABS(_xll.RtGet(SourceAlias,$R11,ASK)-T11),4))</f>
        <v>0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01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6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6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-0.10300000000000001</v>
      </c>
      <c r="K12" s="132">
        <f t="shared" si="0"/>
        <v>-0.10300000000000001</v>
      </c>
      <c r="L12" s="133" t="str">
        <v>EUR3MDP1M=</v>
      </c>
      <c r="M12" s="132">
        <f>IF(L12="","",'3M Pricing'!$I12*100)</f>
        <v>-3.6800000000081212E-2</v>
      </c>
      <c r="N12" s="132">
        <f t="shared" si="1"/>
        <v>-3.6800000000081212E-2</v>
      </c>
      <c r="O12" s="133" t="str">
        <v>EUR6MDP1M=</v>
      </c>
      <c r="P12" s="132">
        <f>IF(O12="","",'6M Pricing'!$I12*100)</f>
        <v>3.129999999984534E-2</v>
      </c>
      <c r="Q12" s="132">
        <f t="shared" si="2"/>
        <v>3.129999999984534E-2</v>
      </c>
      <c r="R12" s="133" t="str">
        <v>EUR1YDP1M=</v>
      </c>
      <c r="S12" s="132">
        <f>IF(R12="","",'1Y Pricing'!$I12*100)</f>
        <v>0.22085867110153146</v>
      </c>
      <c r="T12" s="132">
        <f t="shared" si="3"/>
        <v>0.22085867110153146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>
        <f>IF($C12=" ","",ROUND(ABS(_xll.RtGet(SourceAlias,$I12,BID)-J12),4))</f>
        <v>0</v>
      </c>
      <c r="Z12" s="164">
        <f>IF($C12=" ","",ROUND(ABS(_xll.RtGet(SourceAlias,$I12,ASK)-K12),4))</f>
        <v>0</v>
      </c>
      <c r="AA12" s="164">
        <f>IF($D12=" ","",ROUND(ABS(_xll.RtGet(SourceAlias,$L12,BID)-M12),4))</f>
        <v>0</v>
      </c>
      <c r="AB12" s="164">
        <f>IF($D12=" ","",ROUND(ABS(_xll.RtGet(SourceAlias,$L12,ASK)-N12),4))</f>
        <v>0</v>
      </c>
      <c r="AC12" s="164">
        <f>IF($E12=" ","",ROUND(ABS(_xll.RtGet(SourceAlias,$O12,BID)-P12),4))</f>
        <v>0</v>
      </c>
      <c r="AD12" s="164">
        <f>IF($E12=" ","",ROUND(ABS(_xll.RtGet(SourceAlias,$O12,ASK)-Q12),4))</f>
        <v>0</v>
      </c>
      <c r="AE12" s="164">
        <f>IF($F12=" ","",ROUND(ABS(_xll.RtGet(SourceAlias,$R12,BID)-S12),4))</f>
        <v>0</v>
      </c>
      <c r="AF12" s="164">
        <f>IF($F12=" ","",ROUND(ABS(_xll.RtGet(SourceAlias,$R12,ASK)-T12),4))</f>
        <v>0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01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6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6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>
        <f>IF(L13="","",'3M Pricing'!$I13*100)</f>
        <v>-3.6700000000143368E-2</v>
      </c>
      <c r="N13" s="132">
        <f t="shared" si="1"/>
        <v>-3.6700000000143368E-2</v>
      </c>
      <c r="O13" s="133" t="str">
        <v>EUR6MDP2M=</v>
      </c>
      <c r="P13" s="132">
        <f>IF(O13="","",'6M Pricing'!$I13*100)</f>
        <v>3.1799999999978672E-2</v>
      </c>
      <c r="Q13" s="132">
        <f t="shared" si="2"/>
        <v>3.1799999999978672E-2</v>
      </c>
      <c r="R13" s="133" t="str">
        <v>EUR1YDP2M=</v>
      </c>
      <c r="S13" s="132">
        <f>IF(R13="","",'1Y Pricing'!$I13*100)</f>
        <v>0.22088102807530219</v>
      </c>
      <c r="T13" s="132">
        <f t="shared" si="3"/>
        <v>0.22088102807530219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>
        <f>IF($D13=" ","",ROUND(ABS(_xll.RtGet(SourceAlias,$L13,BID)-M13),4))</f>
        <v>0</v>
      </c>
      <c r="AB13" s="164">
        <f>IF($D13=" ","",ROUND(ABS(_xll.RtGet(SourceAlias,$L13,ASK)-N13),4))</f>
        <v>0</v>
      </c>
      <c r="AC13" s="164">
        <f>IF($E13=" ","",ROUND(ABS(_xll.RtGet(SourceAlias,$O13,BID)-P13),4))</f>
        <v>0</v>
      </c>
      <c r="AD13" s="164">
        <f>IF($E13=" ","",ROUND(ABS(_xll.RtGet(SourceAlias,$O13,ASK)-Q13),4))</f>
        <v>0</v>
      </c>
      <c r="AE13" s="164">
        <f>IF($F13=" ","",ROUND(ABS(_xll.RtGet(SourceAlias,$R13,BID)-S13),4))</f>
        <v>0</v>
      </c>
      <c r="AF13" s="164">
        <f>IF($F13=" ","",ROUND(ABS(_xll.RtGet(SourceAlias,$R13,ASK)-T13),4))</f>
        <v>0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01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6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6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>
        <f>IF(L14="","",'3M Pricing'!$I14*100)</f>
        <v>-3.6900000000001494E-2</v>
      </c>
      <c r="N14" s="132">
        <f t="shared" si="1"/>
        <v>-3.6900000000001494E-2</v>
      </c>
      <c r="O14" s="133" t="str">
        <v>EUR6MDP3M=</v>
      </c>
      <c r="P14" s="132">
        <f>IF(O14="","",'6M Pricing'!$I14*100)</f>
        <v>3.1800000000017717E-2</v>
      </c>
      <c r="Q14" s="132">
        <f t="shared" si="2"/>
        <v>3.1800000000017717E-2</v>
      </c>
      <c r="R14" s="133" t="str">
        <v>EUR1YDP3M=</v>
      </c>
      <c r="S14" s="132">
        <f>IF(R14="","",'1Y Pricing'!$I14*100)</f>
        <v>0.22089999999509313</v>
      </c>
      <c r="T14" s="132">
        <f t="shared" si="3"/>
        <v>0.22089999999509313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>
        <f>IF($D14=" ","",ROUND(ABS(_xll.RtGet(SourceAlias,$L14,BID)-M14),4))</f>
        <v>0</v>
      </c>
      <c r="AB14" s="164">
        <f>IF($D14=" ","",ROUND(ABS(_xll.RtGet(SourceAlias,$L14,ASK)-N14),4))</f>
        <v>0</v>
      </c>
      <c r="AC14" s="164">
        <f>IF($E14=" ","",ROUND(ABS(_xll.RtGet(SourceAlias,$O14,BID)-P14),4))</f>
        <v>0</v>
      </c>
      <c r="AD14" s="164">
        <f>IF($E14=" ","",ROUND(ABS(_xll.RtGet(SourceAlias,$O14,ASK)-Q14),4))</f>
        <v>0</v>
      </c>
      <c r="AE14" s="164">
        <f>IF($F14=" ","",ROUND(ABS(_xll.RtGet(SourceAlias,$R14,BID)-S14),4))</f>
        <v>0</v>
      </c>
      <c r="AF14" s="164">
        <f>IF($F14=" ","",ROUND(ABS(_xll.RtGet(SourceAlias,$R14,ASK)-T14),4))</f>
        <v>0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01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6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3.23999999999161E-2</v>
      </c>
      <c r="Q15" s="132">
        <f t="shared" si="2"/>
        <v>3.23999999999161E-2</v>
      </c>
      <c r="R15" s="133" t="str">
        <v>EUR1YDP4M=</v>
      </c>
      <c r="S15" s="132">
        <f>IF(R15="","",'1Y Pricing'!$I15*100)</f>
        <v>0.21672957014343264</v>
      </c>
      <c r="T15" s="132">
        <f t="shared" si="3"/>
        <v>0.21672957014343264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>
        <f>IF($E15=" ","",ROUND(ABS(_xll.RtGet(SourceAlias,$O15,BID)-P15),4))</f>
        <v>0</v>
      </c>
      <c r="AD15" s="164">
        <f>IF($E15=" ","",ROUND(ABS(_xll.RtGet(SourceAlias,$O15,ASK)-Q15),4))</f>
        <v>0</v>
      </c>
      <c r="AE15" s="164">
        <f>IF($F15=" ","",ROUND(ABS(_xll.RtGet(SourceAlias,$R15,BID)-S15),4))</f>
        <v>0</v>
      </c>
      <c r="AF15" s="164">
        <f>IF($F15=" ","",ROUND(ABS(_xll.RtGet(SourceAlias,$R15,ASK)-T15),4))</f>
        <v>0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</row>
    <row r="16" spans="1:35" ht="11.25" customHeight="1" x14ac:dyDescent="0.2">
      <c r="A16" s="201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6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3.0400000000020602E-2</v>
      </c>
      <c r="Q16" s="132">
        <f t="shared" si="2"/>
        <v>3.0400000000020602E-2</v>
      </c>
      <c r="R16" s="133" t="str">
        <v>EUR1YDP5M=</v>
      </c>
      <c r="S16" s="132">
        <f>IF(R16="","",'1Y Pricing'!$I16*100)</f>
        <v>0.20712199912993737</v>
      </c>
      <c r="T16" s="132">
        <f t="shared" si="3"/>
        <v>0.20712199912993737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>
        <f>IF($E16=" ","",ROUND(ABS(_xll.RtGet(SourceAlias,$O16,BID)-P16),4))</f>
        <v>0</v>
      </c>
      <c r="AD16" s="164">
        <f>IF($E16=" ","",ROUND(ABS(_xll.RtGet(SourceAlias,$O16,ASK)-Q16),4))</f>
        <v>0</v>
      </c>
      <c r="AE16" s="164">
        <f>IF($F16=" ","",ROUND(ABS(_xll.RtGet(SourceAlias,$R16,BID)-S16),4))</f>
        <v>0</v>
      </c>
      <c r="AF16" s="164">
        <f>IF($F16=" ","",ROUND(ABS(_xll.RtGet(SourceAlias,$R16,ASK)-T16),4))</f>
        <v>0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</row>
    <row r="17" spans="1:35" ht="11.25" customHeight="1" x14ac:dyDescent="0.2">
      <c r="A17" s="201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6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3.0400000000000635E-2</v>
      </c>
      <c r="Q17" s="132">
        <f t="shared" si="2"/>
        <v>3.0400000000000635E-2</v>
      </c>
      <c r="R17" s="133" t="str">
        <v>EUR1YDP6M=</v>
      </c>
      <c r="S17" s="132">
        <f>IF(R17="","",'1Y Pricing'!$I17*100)</f>
        <v>0.19849999999257992</v>
      </c>
      <c r="T17" s="132">
        <f t="shared" si="3"/>
        <v>0.19849999999257992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>
        <f>IF($E17=" ","",ROUND(ABS(_xll.RtGet(SourceAlias,$O17,BID)-P17),4))</f>
        <v>0</v>
      </c>
      <c r="AD17" s="164">
        <f>IF($E17=" ","",ROUND(ABS(_xll.RtGet(SourceAlias,$O17,ASK)-Q17),4))</f>
        <v>0</v>
      </c>
      <c r="AE17" s="164">
        <f>IF($F17=" ","",ROUND(ABS(_xll.RtGet(SourceAlias,$R17,BID)-S17),4))</f>
        <v>0</v>
      </c>
      <c r="AF17" s="164">
        <f>IF($F17=" ","",ROUND(ABS(_xll.RtGet(SourceAlias,$R17,ASK)-T17),4))</f>
        <v>0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01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0.19099380438412583</v>
      </c>
      <c r="T18" s="132">
        <f t="shared" si="3"/>
        <v>0.19099380438412583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>
        <f>IF($F18=" ","",ROUND(ABS(_xll.RtGet(SourceAlias,$R18,BID)-S18),4))</f>
        <v>0</v>
      </c>
      <c r="AF18" s="164">
        <f>IF($F18=" ","",ROUND(ABS(_xll.RtGet(SourceAlias,$R18,ASK)-T18),4))</f>
        <v>0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</row>
    <row r="19" spans="1:3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0.18452647476461473</v>
      </c>
      <c r="T19" s="132">
        <f t="shared" si="3"/>
        <v>0.18452647476461473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>
        <f>IF($F19=" ","",ROUND(ABS(_xll.RtGet(SourceAlias,$R19,BID)-S19),4))</f>
        <v>0</v>
      </c>
      <c r="AF19" s="164">
        <f>IF($F19=" ","",ROUND(ABS(_xll.RtGet(SourceAlias,$R19,ASK)-T19),4))</f>
        <v>0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</row>
    <row r="20" spans="1:3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0.17949999999668464</v>
      </c>
      <c r="T20" s="132">
        <f t="shared" si="3"/>
        <v>0.17949999999668464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>
        <f>IF($F20=" ","",ROUND(ABS(_xll.RtGet(SourceAlias,$R20,BID)-S20),4))</f>
        <v>0</v>
      </c>
      <c r="AF20" s="164">
        <f>IF($F20=" ","",ROUND(ABS(_xll.RtGet(SourceAlias,$R20,ASK)-T20),4))</f>
        <v>0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0.17468304428944348</v>
      </c>
      <c r="T21" s="132">
        <f t="shared" si="3"/>
        <v>0.17468304428944348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>
        <f>IF($F21=" ","",ROUND(ABS(_xll.RtGet(SourceAlias,$R21,BID)-S21),4))</f>
        <v>0</v>
      </c>
      <c r="AF21" s="165">
        <f>IF($F21=" ","",ROUND(ABS(_xll.RtGet(SourceAlias,$R21,ASK)-T21),4))</f>
        <v>0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0.16871923942004699</v>
      </c>
      <c r="T22" s="132">
        <f t="shared" si="3"/>
        <v>0.16871923942004699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>
        <f>IF($F22=" ","",ROUND(ABS(_xll.RtGet(SourceAlias,$R22,BID)-S22),4))</f>
        <v>0</v>
      </c>
      <c r="AF22" s="164">
        <f>IF($F22=" ","",ROUND(ABS(_xll.RtGet(SourceAlias,$R22,ASK)-T22),4))</f>
        <v>0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0.1609999999979119</v>
      </c>
      <c r="T23" s="135">
        <f t="shared" si="3"/>
        <v>0.1609999999979119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>
        <f>IF($F23=" ","",ROUND(ABS(_xll.RtGet(SourceAlias,$R23,BID)-S23),4))</f>
        <v>0</v>
      </c>
      <c r="AF23" s="166">
        <f>IF($F23=" ","",ROUND(ABS(_xll.RtGet(SourceAlias,$R23,ASK)-T23),4))</f>
        <v>0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02" t="s">
        <v>178</v>
      </c>
      <c r="B24" s="55" t="s">
        <v>180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3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3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EUR3MFUTU5</v>
      </c>
      <c r="M24" s="129">
        <f>IF(L24="","",'3M Pricing'!$I24)</f>
        <v>100.03750000000002</v>
      </c>
      <c r="N24" s="129">
        <f t="shared" si="1"/>
        <v>100.03750000000002</v>
      </c>
      <c r="O24" s="130" t="str">
        <v>EUR6MFRA1X7F=</v>
      </c>
      <c r="P24" s="129">
        <f>IF(O24="","",'6M Pricing'!$I24*100)</f>
        <v>3.1000000000008712E-2</v>
      </c>
      <c r="Q24" s="129">
        <f t="shared" si="2"/>
        <v>3.1000000000008712E-2</v>
      </c>
      <c r="R24" s="130" t="str">
        <v>EUR1YFRA1X13F=</v>
      </c>
      <c r="S24" s="129">
        <f>IF(R24="","",'1Y Pricing'!$I24*100)</f>
        <v>0.1489999999997072</v>
      </c>
      <c r="T24" s="129">
        <f t="shared" si="3"/>
        <v>0.1489999999997072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>
        <f>IF($D24=" ","",ROUND(ABS(_xll.RtGet(SourceAlias,$L24,BID)-M24),4))</f>
        <v>0</v>
      </c>
      <c r="AB24" s="163">
        <f>IF($D24=" ","",ROUND(ABS(_xll.RtGet(SourceAlias,$L24,ASK)-N24),4))</f>
        <v>0</v>
      </c>
      <c r="AC24" s="163">
        <f>IF($E24=" ","",ROUND(ABS(_xll.RtGet(SourceAlias,$O24,BID)-P24),4))</f>
        <v>0</v>
      </c>
      <c r="AD24" s="163">
        <f>IF($E24=" ","",ROUND(ABS(_xll.RtGet(SourceAlias,$O24,ASK)-Q24),4))</f>
        <v>0</v>
      </c>
      <c r="AE24" s="163">
        <f>IF($F24=" ","",ROUND(ABS(_xll.RtGet(SourceAlias,$R24,BID)-S24),4))</f>
        <v>0</v>
      </c>
      <c r="AF24" s="163">
        <f>IF($F24=" ","",ROUND(ABS(_xll.RtGet(SourceAlias,$R24,ASK)-T24),4))</f>
        <v>0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03"/>
      <c r="B25" s="56" t="s">
        <v>181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6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6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EUR3MFUTZ5</v>
      </c>
      <c r="M25" s="132">
        <f>IF(L25="","",'3M Pricing'!$I25)</f>
        <v>100.04249999999995</v>
      </c>
      <c r="N25" s="132">
        <f t="shared" si="1"/>
        <v>100.04249999999995</v>
      </c>
      <c r="O25" s="133" t="str">
        <v>EUR6MFRA2X8F=</v>
      </c>
      <c r="P25" s="132">
        <f>IF(O25="","",'6M Pricing'!$I25*100)</f>
        <v>3.2000000000007606E-2</v>
      </c>
      <c r="Q25" s="132">
        <f t="shared" si="2"/>
        <v>3.2000000000007606E-2</v>
      </c>
      <c r="R25" s="133" t="str">
        <v>EUR1YFRA2X14F=</v>
      </c>
      <c r="S25" s="132">
        <f>IF(R25="","",'1Y Pricing'!$I25*100)</f>
        <v>0.15299999999838804</v>
      </c>
      <c r="T25" s="132">
        <f t="shared" si="3"/>
        <v>0.15299999999838804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>
        <f>IF($D25=" ","",ROUND(ABS(_xll.RtGet(SourceAlias,$L25,BID)-M25),4))</f>
        <v>0</v>
      </c>
      <c r="AB25" s="164">
        <f>IF($D25=" ","",ROUND(ABS(_xll.RtGet(SourceAlias,$L25,ASK)-N25),4))</f>
        <v>0</v>
      </c>
      <c r="AC25" s="164">
        <f>IF($E25=" ","",ROUND(ABS(_xll.RtGet(SourceAlias,$O25,BID)-P25),4))</f>
        <v>0</v>
      </c>
      <c r="AD25" s="164">
        <f>IF($E25=" ","",ROUND(ABS(_xll.RtGet(SourceAlias,$O25,ASK)-Q25),4))</f>
        <v>0</v>
      </c>
      <c r="AE25" s="164">
        <f>IF($F25=" ","",ROUND(ABS(_xll.RtGet(SourceAlias,$R25,BID)-S25),4))</f>
        <v>0</v>
      </c>
      <c r="AF25" s="164">
        <f>IF($F25=" ","",ROUND(ABS(_xll.RtGet(SourceAlias,$R25,ASK)-T25),4))</f>
        <v>0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03"/>
      <c r="B26" s="56" t="s">
        <v>182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6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6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EUR3MFUTH6</v>
      </c>
      <c r="M26" s="132">
        <f>IF(L26="","",'3M Pricing'!$I26)</f>
        <v>100.04250000000002</v>
      </c>
      <c r="N26" s="132">
        <f t="shared" si="1"/>
        <v>100.04250000000002</v>
      </c>
      <c r="O26" s="133" t="str">
        <v>EUR6MFRA3X9F=</v>
      </c>
      <c r="P26" s="132">
        <f>IF(O26="","",'6M Pricing'!$I26*100)</f>
        <v>3.2999999999982502E-2</v>
      </c>
      <c r="Q26" s="132">
        <f t="shared" si="2"/>
        <v>3.2999999999982502E-2</v>
      </c>
      <c r="R26" s="133" t="str">
        <v>EUR1YFRA3X15F=</v>
      </c>
      <c r="S26" s="132">
        <f>IF(R26="","",'1Y Pricing'!$I26*100)</f>
        <v>0.15799999999607295</v>
      </c>
      <c r="T26" s="132">
        <f t="shared" si="3"/>
        <v>0.15799999999607295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>
        <f>IF($D26=" ","",ROUND(ABS(_xll.RtGet(SourceAlias,$L26,BID)-M26),4))</f>
        <v>0</v>
      </c>
      <c r="AB26" s="164">
        <f>IF($D26=" ","",ROUND(ABS(_xll.RtGet(SourceAlias,$L26,ASK)-N26),4))</f>
        <v>0</v>
      </c>
      <c r="AC26" s="164">
        <f>IF($E26=" ","",ROUND(ABS(_xll.RtGet(SourceAlias,$O26,BID)-P26),4))</f>
        <v>0</v>
      </c>
      <c r="AD26" s="164">
        <f>IF($E26=" ","",ROUND(ABS(_xll.RtGet(SourceAlias,$O26,ASK)-Q26),4))</f>
        <v>0</v>
      </c>
      <c r="AE26" s="164">
        <f>IF($F26=" ","",ROUND(ABS(_xll.RtGet(SourceAlias,$R26,BID)-S26),4))</f>
        <v>0</v>
      </c>
      <c r="AF26" s="164">
        <f>IF($F26=" ","",ROUND(ABS(_xll.RtGet(SourceAlias,$R26,ASK)-T26),4))</f>
        <v>0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</row>
    <row r="27" spans="1:35" x14ac:dyDescent="0.2">
      <c r="A27" s="203"/>
      <c r="B27" s="56" t="s">
        <v>183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6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6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EUR3MFUTM6</v>
      </c>
      <c r="M27" s="132">
        <f>IF(L27="","",'3M Pricing'!$I27)</f>
        <v>100.03750000012901</v>
      </c>
      <c r="N27" s="132">
        <f t="shared" si="1"/>
        <v>100.03750000012901</v>
      </c>
      <c r="O27" s="133" t="str">
        <v>EUR6MFRA4X10F=</v>
      </c>
      <c r="P27" s="132">
        <f>IF(O27="","",'6M Pricing'!$I27*100)</f>
        <v>3.4999999999812043E-2</v>
      </c>
      <c r="Q27" s="132">
        <f t="shared" si="2"/>
        <v>3.4999999999812043E-2</v>
      </c>
      <c r="R27" s="133" t="str">
        <v>EUR1YFRA4X16F=</v>
      </c>
      <c r="S27" s="132">
        <f>IF(R27="","",'1Y Pricing'!$I27*100)</f>
        <v>0.16500000002015267</v>
      </c>
      <c r="T27" s="132">
        <f t="shared" si="3"/>
        <v>0.16500000002015267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>
        <f>IF($D27=" ","",ROUND(ABS(_xll.RtGet(SourceAlias,$L27,BID)-M27),4))</f>
        <v>0</v>
      </c>
      <c r="AB27" s="164">
        <f>IF($D27=" ","",ROUND(ABS(_xll.RtGet(SourceAlias,$L27,ASK)-N27),4))</f>
        <v>0</v>
      </c>
      <c r="AC27" s="164">
        <f>IF($E27=" ","",ROUND(ABS(_xll.RtGet(SourceAlias,$O27,BID)-P27),4))</f>
        <v>0</v>
      </c>
      <c r="AD27" s="164">
        <f>IF($E27=" ","",ROUND(ABS(_xll.RtGet(SourceAlias,$O27,ASK)-Q27),4))</f>
        <v>0</v>
      </c>
      <c r="AE27" s="164">
        <f>IF($F27=" ","",ROUND(ABS(_xll.RtGet(SourceAlias,$R27,BID)-S27),4))</f>
        <v>0</v>
      </c>
      <c r="AF27" s="164">
        <f>IF($F27=" ","",ROUND(ABS(_xll.RtGet(SourceAlias,$R27,ASK)-T27),4))</f>
        <v>0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</row>
    <row r="28" spans="1:35" x14ac:dyDescent="0.2">
      <c r="A28" s="203"/>
      <c r="B28" s="56" t="s">
        <v>184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6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6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EUR3MFUTU6</v>
      </c>
      <c r="M28" s="132">
        <f>IF(L28="","",'3M Pricing'!$I28)</f>
        <v>100.01749999998171</v>
      </c>
      <c r="N28" s="132">
        <f t="shared" si="1"/>
        <v>100.01749999998171</v>
      </c>
      <c r="O28" s="133" t="str">
        <v>EUR6MFRA5X11F=</v>
      </c>
      <c r="P28" s="132">
        <f>IF(O28="","",'6M Pricing'!$I28*100)</f>
        <v>3.6999999999886637E-2</v>
      </c>
      <c r="Q28" s="132">
        <f t="shared" si="2"/>
        <v>3.6999999999886637E-2</v>
      </c>
      <c r="R28" s="133" t="str">
        <v>EUR1YFRA5X17F=</v>
      </c>
      <c r="S28" s="132">
        <f>IF(R28="","",'1Y Pricing'!$I28*100)</f>
        <v>0.17199999998387724</v>
      </c>
      <c r="T28" s="132">
        <f t="shared" si="3"/>
        <v>0.17199999998387724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>
        <f>IF($D28=" ","",ROUND(ABS(_xll.RtGet(SourceAlias,$L28,BID)-M28),4))</f>
        <v>0</v>
      </c>
      <c r="AB28" s="164">
        <f>IF($D28=" ","",ROUND(ABS(_xll.RtGet(SourceAlias,$L28,ASK)-N28),4))</f>
        <v>0</v>
      </c>
      <c r="AC28" s="164">
        <f>IF($E28=" ","",ROUND(ABS(_xll.RtGet(SourceAlias,$O28,BID)-P28),4))</f>
        <v>0</v>
      </c>
      <c r="AD28" s="164">
        <f>IF($E28=" ","",ROUND(ABS(_xll.RtGet(SourceAlias,$O28,ASK)-Q28),4))</f>
        <v>0</v>
      </c>
      <c r="AE28" s="164">
        <f>IF($F28=" ","",ROUND(ABS(_xll.RtGet(SourceAlias,$R28,BID)-S28),4))</f>
        <v>0</v>
      </c>
      <c r="AF28" s="164">
        <f>IF($F28=" ","",ROUND(ABS(_xll.RtGet(SourceAlias,$R28,ASK)-T28),4))</f>
        <v>0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</row>
    <row r="29" spans="1:35" x14ac:dyDescent="0.2">
      <c r="A29" s="203"/>
      <c r="B29" s="56" t="s">
        <v>185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6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6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EUR3MFUTZ6</v>
      </c>
      <c r="M29" s="132">
        <f>IF(L29="","",'3M Pricing'!$I29)</f>
        <v>99.997500000002589</v>
      </c>
      <c r="N29" s="132">
        <f t="shared" si="1"/>
        <v>99.997500000002589</v>
      </c>
      <c r="O29" s="133" t="str">
        <v>EUR6MFRA6X12F=</v>
      </c>
      <c r="P29" s="132">
        <f>IF(O29="","",'6M Pricing'!$I29*100)</f>
        <v>3.8999999999760247E-2</v>
      </c>
      <c r="Q29" s="132">
        <f t="shared" si="2"/>
        <v>3.8999999999760247E-2</v>
      </c>
      <c r="R29" s="133" t="str">
        <v>EUR1YFRA6X18F=</v>
      </c>
      <c r="S29" s="132">
        <f>IF(R29="","",'1Y Pricing'!$I29*100)</f>
        <v>0.17799999999009553</v>
      </c>
      <c r="T29" s="132">
        <f t="shared" si="3"/>
        <v>0.17799999999009553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>
        <f>IF($D29=" ","",ROUND(ABS(_xll.RtGet(SourceAlias,$L29,BID)-M29),4))</f>
        <v>0</v>
      </c>
      <c r="AB29" s="164">
        <f>IF($D29=" ","",ROUND(ABS(_xll.RtGet(SourceAlias,$L29,ASK)-N29),4))</f>
        <v>0</v>
      </c>
      <c r="AC29" s="164">
        <f>IF($E29=" ","",ROUND(ABS(_xll.RtGet(SourceAlias,$O29,BID)-P29),4))</f>
        <v>0</v>
      </c>
      <c r="AD29" s="164">
        <f>IF($E29=" ","",ROUND(ABS(_xll.RtGet(SourceAlias,$O29,ASK)-Q29),4))</f>
        <v>0</v>
      </c>
      <c r="AE29" s="164">
        <f>IF($F29=" ","",ROUND(ABS(_xll.RtGet(SourceAlias,$R29,BID)-S29),4))</f>
        <v>0</v>
      </c>
      <c r="AF29" s="164">
        <f>IF($F29=" ","",ROUND(ABS(_xll.RtGet(SourceAlias,$R29,ASK)-T29),4))</f>
        <v>0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</row>
    <row r="30" spans="1:35" x14ac:dyDescent="0.2">
      <c r="A30" s="203"/>
      <c r="B30" s="56" t="s">
        <v>186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6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6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EUR3MFUTH7</v>
      </c>
      <c r="M30" s="132">
        <f>IF(L30="","",'3M Pricing'!$I30)</f>
        <v>99.962500000211804</v>
      </c>
      <c r="N30" s="132">
        <f t="shared" si="1"/>
        <v>99.962500000211804</v>
      </c>
      <c r="O30" s="133" t="str">
        <v>EUR6MFRA7X13F=</v>
      </c>
      <c r="P30" s="132">
        <f>IF(O30="","",'6M Pricing'!$I30*100)</f>
        <v>4.299999999998249E-2</v>
      </c>
      <c r="Q30" s="132">
        <f t="shared" si="2"/>
        <v>4.299999999998249E-2</v>
      </c>
      <c r="R30" s="133" t="str">
        <v>EUR1YFRA7X19F=</v>
      </c>
      <c r="S30" s="132">
        <f>IF(R30="","",'1Y Pricing'!$I30*100)</f>
        <v>0.18700000000366149</v>
      </c>
      <c r="T30" s="132">
        <f t="shared" si="3"/>
        <v>0.18700000000366149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>
        <f>IF($D30=" ","",ROUND(ABS(_xll.RtGet(SourceAlias,$L30,BID)-M30),4))</f>
        <v>0</v>
      </c>
      <c r="AB30" s="164">
        <f>IF($D30=" ","",ROUND(ABS(_xll.RtGet(SourceAlias,$L30,ASK)-N30),4))</f>
        <v>0</v>
      </c>
      <c r="AC30" s="164">
        <f>IF($E30=" ","",ROUND(ABS(_xll.RtGet(SourceAlias,$O30,BID)-P30),4))</f>
        <v>0</v>
      </c>
      <c r="AD30" s="164">
        <f>IF($E30=" ","",ROUND(ABS(_xll.RtGet(SourceAlias,$O30,ASK)-Q30),4))</f>
        <v>0</v>
      </c>
      <c r="AE30" s="164">
        <f>IF($F30=" ","",ROUND(ABS(_xll.RtGet(SourceAlias,$R30,BID)-S30),4))</f>
        <v>0</v>
      </c>
      <c r="AF30" s="164">
        <f>IF($F30=" ","",ROUND(ABS(_xll.RtGet(SourceAlias,$R30,ASK)-T30),4))</f>
        <v>0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</row>
    <row r="31" spans="1:35" x14ac:dyDescent="0.2">
      <c r="A31" s="203"/>
      <c r="B31" s="56" t="s">
        <v>187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6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6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EUR3MFUTM7</v>
      </c>
      <c r="M31" s="132">
        <f>IF(L31="","",'3M Pricing'!$I31)</f>
        <v>99.922500000262801</v>
      </c>
      <c r="N31" s="132">
        <f t="shared" si="1"/>
        <v>99.922500000262801</v>
      </c>
      <c r="O31" s="133" t="str">
        <v>EUR6MFRA8X14F=</v>
      </c>
      <c r="P31" s="132">
        <f>IF(O31="","",'6M Pricing'!$I31*100)</f>
        <v>4.6999999999995115E-2</v>
      </c>
      <c r="Q31" s="132">
        <f t="shared" si="2"/>
        <v>4.6999999999995115E-2</v>
      </c>
      <c r="R31" s="133" t="str">
        <v>EUR1YFRA8X20F=</v>
      </c>
      <c r="S31" s="132">
        <f>IF(R31="","",'1Y Pricing'!$I31*100)</f>
        <v>0.1969999999983286</v>
      </c>
      <c r="T31" s="132">
        <f t="shared" si="3"/>
        <v>0.1969999999983286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>
        <f>IF($D31=" ","",ROUND(ABS(_xll.RtGet(SourceAlias,$L31,BID)-M31),4))</f>
        <v>0</v>
      </c>
      <c r="AB31" s="164">
        <f>IF($D31=" ","",ROUND(ABS(_xll.RtGet(SourceAlias,$L31,ASK)-N31),4))</f>
        <v>0</v>
      </c>
      <c r="AC31" s="164">
        <f>IF($E31=" ","",ROUND(ABS(_xll.RtGet(SourceAlias,$O31,BID)-P31),4))</f>
        <v>0</v>
      </c>
      <c r="AD31" s="164">
        <f>IF($E31=" ","",ROUND(ABS(_xll.RtGet(SourceAlias,$O31,ASK)-Q31),4))</f>
        <v>0</v>
      </c>
      <c r="AE31" s="164">
        <f>IF($F31=" ","",ROUND(ABS(_xll.RtGet(SourceAlias,$R31,BID)-S31),4))</f>
        <v>0</v>
      </c>
      <c r="AF31" s="164">
        <f>IF($F31=" ","",ROUND(ABS(_xll.RtGet(SourceAlias,$R31,ASK)-T31),4))</f>
        <v>0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</row>
    <row r="32" spans="1:35" x14ac:dyDescent="0.2">
      <c r="A32" s="203"/>
      <c r="B32" s="56" t="s">
        <v>188</v>
      </c>
      <c r="C32" s="96" t="s">
        <v>48</v>
      </c>
      <c r="D32" s="156" t="s">
        <v>48</v>
      </c>
      <c r="E32" s="9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6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/>
      </c>
      <c r="M32" s="132" t="str">
        <f>IF(L32="","",'3M Pricing'!$I32)</f>
        <v/>
      </c>
      <c r="N32" s="132" t="str">
        <f t="shared" si="1"/>
        <v/>
      </c>
      <c r="O32" s="133" t="str">
        <v>EUR6MFRA9X15F=</v>
      </c>
      <c r="P32" s="132">
        <f>IF(O32="","",'6M Pricing'!$I32*100)</f>
        <v>5.2000000000017428E-2</v>
      </c>
      <c r="Q32" s="132">
        <f t="shared" si="2"/>
        <v>5.2000000000017428E-2</v>
      </c>
      <c r="R32" s="133" t="str">
        <v>EUR1YFRA9X21F=</v>
      </c>
      <c r="S32" s="132">
        <f>IF(R32="","",'1Y Pricing'!$I32*100)</f>
        <v>0.20599999999330121</v>
      </c>
      <c r="T32" s="132">
        <f t="shared" si="3"/>
        <v>0.20599999999330121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 t="str">
        <f>IF($D32=" ","",ROUND(ABS(_xll.RtGet(SourceAlias,$L32,BID)-M32),4))</f>
        <v/>
      </c>
      <c r="AB32" s="164" t="str">
        <f>IF($D32=" ","",ROUND(ABS(_xll.RtGet(SourceAlias,$L32,ASK)-N32),4))</f>
        <v/>
      </c>
      <c r="AC32" s="164">
        <f>IF($E32=" ","",ROUND(ABS(_xll.RtGet(SourceAlias,$O32,BID)-P32),4))</f>
        <v>0</v>
      </c>
      <c r="AD32" s="164">
        <f>IF($E32=" ","",ROUND(ABS(_xll.RtGet(SourceAlias,$O32,ASK)-Q32),4))</f>
        <v>0</v>
      </c>
      <c r="AE32" s="164">
        <f>IF($F32=" ","",ROUND(ABS(_xll.RtGet(SourceAlias,$R32,BID)-S32),4))</f>
        <v>0</v>
      </c>
      <c r="AF32" s="164">
        <f>IF($F32=" ","",ROUND(ABS(_xll.RtGet(SourceAlias,$R32,ASK)-T32),4))</f>
        <v>0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</row>
    <row r="33" spans="1:34" x14ac:dyDescent="0.2">
      <c r="A33" s="203"/>
      <c r="B33" s="56" t="s">
        <v>189</v>
      </c>
      <c r="C33" s="96" t="s">
        <v>48</v>
      </c>
      <c r="D33" s="156" t="s">
        <v>48</v>
      </c>
      <c r="E33" s="9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6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/>
      </c>
      <c r="M33" s="132" t="str">
        <f>IF(L33="","",'3M Pricing'!$I33)</f>
        <v/>
      </c>
      <c r="N33" s="132" t="str">
        <f t="shared" si="1"/>
        <v/>
      </c>
      <c r="O33" s="133" t="str">
        <v>EUR6MFRA10X16F=</v>
      </c>
      <c r="P33" s="132">
        <f>IF(O33="","",'6M Pricing'!$I33*100)</f>
        <v>5.9999999999576517E-2</v>
      </c>
      <c r="Q33" s="132">
        <f t="shared" si="2"/>
        <v>5.9999999999576517E-2</v>
      </c>
      <c r="R33" s="133" t="str">
        <v>EUR1YFRA10X22F=</v>
      </c>
      <c r="S33" s="132">
        <f>IF(R33="","",'1Y Pricing'!$I33*100)</f>
        <v>0.21800000000023459</v>
      </c>
      <c r="T33" s="132">
        <f t="shared" si="3"/>
        <v>0.21800000000023459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 t="str">
        <f>IF($D33=" ","",ROUND(ABS(_xll.RtGet(SourceAlias,$L33,BID)-M33),4))</f>
        <v/>
      </c>
      <c r="AB33" s="164" t="str">
        <f>IF($D33=" ","",ROUND(ABS(_xll.RtGet(SourceAlias,$L33,ASK)-N33),4))</f>
        <v/>
      </c>
      <c r="AC33" s="164">
        <f>IF($E33=" ","",ROUND(ABS(_xll.RtGet(SourceAlias,$O33,BID)-P33),4))</f>
        <v>0</v>
      </c>
      <c r="AD33" s="164">
        <f>IF($E33=" ","",ROUND(ABS(_xll.RtGet(SourceAlias,$O33,ASK)-Q33),4))</f>
        <v>0</v>
      </c>
      <c r="AE33" s="164">
        <f>IF($F33=" ","",ROUND(ABS(_xll.RtGet(SourceAlias,$R33,BID)-S33),4))</f>
        <v>0</v>
      </c>
      <c r="AF33" s="164">
        <f>IF($F33=" ","",ROUND(ABS(_xll.RtGet(SourceAlias,$R33,ASK)-T33),4))</f>
        <v>0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</row>
    <row r="34" spans="1:34" x14ac:dyDescent="0.2">
      <c r="A34" s="203"/>
      <c r="B34" s="56" t="s">
        <v>190</v>
      </c>
      <c r="C34" s="96" t="s">
        <v>48</v>
      </c>
      <c r="D34" s="156" t="s">
        <v>48</v>
      </c>
      <c r="E34" s="96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6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/>
      </c>
      <c r="M34" s="132" t="str">
        <f>IF(L34="","",'3M Pricing'!$I34)</f>
        <v/>
      </c>
      <c r="N34" s="132" t="str">
        <f t="shared" si="1"/>
        <v/>
      </c>
      <c r="O34" s="133" t="str">
        <v>EUR6MFRA11X17F=</v>
      </c>
      <c r="P34" s="132">
        <f>IF(O34="","",'6M Pricing'!$I34*100)</f>
        <v>6.7999999999628746E-2</v>
      </c>
      <c r="Q34" s="132">
        <f t="shared" si="2"/>
        <v>6.7999999999628746E-2</v>
      </c>
      <c r="R34" s="133" t="str">
        <v>EUR1YFRA11X23F=</v>
      </c>
      <c r="S34" s="132">
        <f>IF(R34="","",'1Y Pricing'!$I34*100)</f>
        <v>0.23100000000031429</v>
      </c>
      <c r="T34" s="132">
        <f t="shared" si="3"/>
        <v>0.23100000000031429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 t="str">
        <f>IF($D34=" ","",ROUND(ABS(_xll.RtGet(SourceAlias,$L34,BID)-M34),4))</f>
        <v/>
      </c>
      <c r="AB34" s="164" t="str">
        <f>IF($D34=" ","",ROUND(ABS(_xll.RtGet(SourceAlias,$L34,ASK)-N34),4))</f>
        <v/>
      </c>
      <c r="AC34" s="164">
        <f>IF($E34=" ","",ROUND(ABS(_xll.RtGet(SourceAlias,$O34,BID)-P34),4))</f>
        <v>0</v>
      </c>
      <c r="AD34" s="164">
        <f>IF($E34=" ","",ROUND(ABS(_xll.RtGet(SourceAlias,$O34,ASK)-Q34),4))</f>
        <v>0</v>
      </c>
      <c r="AE34" s="164">
        <f>IF($F34=" ","",ROUND(ABS(_xll.RtGet(SourceAlias,$R34,BID)-S34),4))</f>
        <v>0</v>
      </c>
      <c r="AF34" s="164">
        <f>IF($F34=" ","",ROUND(ABS(_xll.RtGet(SourceAlias,$R34,ASK)-T34),4))</f>
        <v>0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</row>
    <row r="35" spans="1:34" x14ac:dyDescent="0.2">
      <c r="A35" s="203"/>
      <c r="B35" s="56" t="s">
        <v>191</v>
      </c>
      <c r="C35" s="96" t="s">
        <v>48</v>
      </c>
      <c r="D35" s="156" t="s">
        <v>48</v>
      </c>
      <c r="E35" s="96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6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/>
      </c>
      <c r="M35" s="132" t="str">
        <f>IF(L35="","",'3M Pricing'!$I35)</f>
        <v/>
      </c>
      <c r="N35" s="132" t="str">
        <f t="shared" si="1"/>
        <v/>
      </c>
      <c r="O35" s="133" t="str">
        <v>EUR6MFRA12X18F=</v>
      </c>
      <c r="P35" s="132">
        <f>IF(O35="","",'6M Pricing'!$I35*100)</f>
        <v>7.599999999937615E-2</v>
      </c>
      <c r="Q35" s="132">
        <f t="shared" si="2"/>
        <v>7.599999999937615E-2</v>
      </c>
      <c r="R35" s="133" t="str">
        <v>EUR1YFRA12X24F=</v>
      </c>
      <c r="S35" s="132">
        <f>IF(R35="","",'1Y Pricing'!$I35*100)</f>
        <v>0.24399999999356109</v>
      </c>
      <c r="T35" s="132">
        <f t="shared" si="3"/>
        <v>0.24399999999356109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 t="str">
        <f>IF($D35=" ","",ROUND(ABS(_xll.RtGet(SourceAlias,$L35,BID)-M35),4))</f>
        <v/>
      </c>
      <c r="AB35" s="164" t="str">
        <f>IF($D35=" ","",ROUND(ABS(_xll.RtGet(SourceAlias,$L35,ASK)-N35),4))</f>
        <v/>
      </c>
      <c r="AC35" s="164">
        <f>IF($E35=" ","",ROUND(ABS(_xll.RtGet(SourceAlias,$O35,BID)-P35),4))</f>
        <v>0</v>
      </c>
      <c r="AD35" s="164">
        <f>IF($E35=" ","",ROUND(ABS(_xll.RtGet(SourceAlias,$O35,ASK)-Q35),4))</f>
        <v>0</v>
      </c>
      <c r="AE35" s="164">
        <f>IF($F35=" ","",ROUND(ABS(_xll.RtGet(SourceAlias,$R35,BID)-S35),4))</f>
        <v>0</v>
      </c>
      <c r="AF35" s="164">
        <f>IF($F35=" ","",ROUND(ABS(_xll.RtGet(SourceAlias,$R35,ASK)-T35),4))</f>
        <v>0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</row>
    <row r="36" spans="1:34" x14ac:dyDescent="0.2">
      <c r="A36" s="203"/>
      <c r="B36" s="56" t="s">
        <v>192</v>
      </c>
      <c r="C36" s="96" t="s">
        <v>48</v>
      </c>
      <c r="D36" s="156" t="s">
        <v>48</v>
      </c>
      <c r="E36" s="96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/>
      </c>
      <c r="M36" s="132" t="str">
        <f>IF(L36="","",'3M Pricing'!$I36)</f>
        <v/>
      </c>
      <c r="N36" s="132" t="str">
        <f t="shared" si="1"/>
        <v/>
      </c>
      <c r="O36" s="133" t="str">
        <v>EUR6MFRA13X19F=</v>
      </c>
      <c r="P36" s="132">
        <f>IF(O36="","",'6M Pricing'!$I36*100)</f>
        <v>8.6000000000001228E-2</v>
      </c>
      <c r="Q36" s="132">
        <f t="shared" si="2"/>
        <v>8.6000000000001228E-2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str">
        <f>IF($D36=" ","",ROUND(ABS(_xll.RtGet(SourceAlias,$L36,BID)-M36),4))</f>
        <v/>
      </c>
      <c r="AB36" s="164" t="str">
        <f>IF($D36=" ","",ROUND(ABS(_xll.RtGet(SourceAlias,$L36,ASK)-N36),4))</f>
        <v/>
      </c>
      <c r="AC36" s="164">
        <f>IF($E36=" ","",ROUND(ABS(_xll.RtGet(SourceAlias,$O36,BID)-P36),4))</f>
        <v>0</v>
      </c>
      <c r="AD36" s="164">
        <f>IF($E36=" ","",ROUND(ABS(_xll.RtGet(SourceAlias,$O36,ASK)-Q36),4))</f>
        <v>0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</row>
    <row r="37" spans="1:34" x14ac:dyDescent="0.2">
      <c r="A37" s="203"/>
      <c r="B37" s="56" t="s">
        <v>193</v>
      </c>
      <c r="C37" s="96" t="s">
        <v>48</v>
      </c>
      <c r="D37" s="156" t="s">
        <v>48</v>
      </c>
      <c r="E37" s="96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/>
      </c>
      <c r="M37" s="132" t="str">
        <f>IF(L37="","",'3M Pricing'!$I37)</f>
        <v/>
      </c>
      <c r="N37" s="132" t="str">
        <f t="shared" si="1"/>
        <v/>
      </c>
      <c r="O37" s="133" t="str">
        <v>EUR6MFRA14X20F=</v>
      </c>
      <c r="P37" s="132">
        <f>IF(O37="","",'6M Pricing'!$I37*100)</f>
        <v>9.699999967965707E-2</v>
      </c>
      <c r="Q37" s="132">
        <f t="shared" si="2"/>
        <v>9.699999967965707E-2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str">
        <f>IF($D37=" ","",ROUND(ABS(_xll.RtGet(SourceAlias,$L37,BID)-M37),4))</f>
        <v/>
      </c>
      <c r="AB37" s="164" t="str">
        <f>IF($D37=" ","",ROUND(ABS(_xll.RtGet(SourceAlias,$L37,ASK)-N37),4))</f>
        <v/>
      </c>
      <c r="AC37" s="164">
        <f>IF($E37=" ","",ROUND(ABS(_xll.RtGet(SourceAlias,$O37,BID)-P37),4))</f>
        <v>0</v>
      </c>
      <c r="AD37" s="164">
        <f>IF($E37=" ","",ROUND(ABS(_xll.RtGet(SourceAlias,$O37,ASK)-Q37),4))</f>
        <v>0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</row>
    <row r="38" spans="1:34" x14ac:dyDescent="0.2">
      <c r="A38" s="203"/>
      <c r="B38" s="56" t="s">
        <v>194</v>
      </c>
      <c r="C38" s="96" t="s">
        <v>48</v>
      </c>
      <c r="D38" s="156" t="s">
        <v>48</v>
      </c>
      <c r="E38" s="96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/>
      </c>
      <c r="M38" s="132" t="str">
        <f>IF(L38="","",'3M Pricing'!$I38)</f>
        <v/>
      </c>
      <c r="N38" s="132" t="str">
        <f t="shared" si="1"/>
        <v/>
      </c>
      <c r="O38" s="133" t="str">
        <v>EUR6MFRA15X21F=</v>
      </c>
      <c r="P38" s="132">
        <f>IF(O38="","",'6M Pricing'!$I38*100)</f>
        <v>0.10799999999998723</v>
      </c>
      <c r="Q38" s="132">
        <f t="shared" si="2"/>
        <v>0.10799999999998723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str">
        <f>IF($D38=" ","",ROUND(ABS(_xll.RtGet(SourceAlias,$L38,BID)-M38),4))</f>
        <v/>
      </c>
      <c r="AB38" s="164" t="str">
        <f>IF($D38=" ","",ROUND(ABS(_xll.RtGet(SourceAlias,$L38,ASK)-N38),4))</f>
        <v/>
      </c>
      <c r="AC38" s="164">
        <f>IF($E38=" ","",ROUND(ABS(_xll.RtGet(SourceAlias,$O38,BID)-P38),4))</f>
        <v>0</v>
      </c>
      <c r="AD38" s="164">
        <f>IF($E38=" ","",ROUND(ABS(_xll.RtGet(SourceAlias,$O38,ASK)-Q38),4))</f>
        <v>0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</row>
    <row r="39" spans="1:34" x14ac:dyDescent="0.2">
      <c r="A39" s="203"/>
      <c r="B39" s="56" t="s">
        <v>195</v>
      </c>
      <c r="C39" s="96" t="s">
        <v>48</v>
      </c>
      <c r="D39" s="156" t="s">
        <v>48</v>
      </c>
      <c r="E39" s="96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/>
      </c>
      <c r="M39" s="132" t="str">
        <f>IF(L39="","",'3M Pricing'!$I39)</f>
        <v/>
      </c>
      <c r="N39" s="132" t="str">
        <f t="shared" si="1"/>
        <v/>
      </c>
      <c r="O39" s="133" t="str">
        <v>EUR6MFRA16X22F=</v>
      </c>
      <c r="P39" s="132">
        <f>IF(O39="","",'6M Pricing'!$I39*100)</f>
        <v>0.12099999999897876</v>
      </c>
      <c r="Q39" s="132">
        <f t="shared" si="2"/>
        <v>0.12099999999897876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str">
        <f>IF($D39=" ","",ROUND(ABS(_xll.RtGet(SourceAlias,$L39,BID)-M39),4))</f>
        <v/>
      </c>
      <c r="AB39" s="164" t="str">
        <f>IF($D39=" ","",ROUND(ABS(_xll.RtGet(SourceAlias,$L39,ASK)-N39),4))</f>
        <v/>
      </c>
      <c r="AC39" s="164">
        <f>IF($E39=" ","",ROUND(ABS(_xll.RtGet(SourceAlias,$O39,BID)-P39),4))</f>
        <v>0</v>
      </c>
      <c r="AD39" s="164">
        <f>IF($E39=" ","",ROUND(ABS(_xll.RtGet(SourceAlias,$O39,ASK)-Q39),4))</f>
        <v>0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</row>
    <row r="40" spans="1:34" x14ac:dyDescent="0.2">
      <c r="A40" s="203"/>
      <c r="B40" s="56" t="s">
        <v>196</v>
      </c>
      <c r="C40" s="96" t="s">
        <v>48</v>
      </c>
      <c r="D40" s="156" t="s">
        <v>48</v>
      </c>
      <c r="E40" s="96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/>
      </c>
      <c r="M40" s="132" t="str">
        <f>IF(L40="","",'3M Pricing'!$I40)</f>
        <v/>
      </c>
      <c r="N40" s="132" t="str">
        <f t="shared" si="1"/>
        <v/>
      </c>
      <c r="O40" s="133" t="str">
        <v>EUR6MFRA17X23F=</v>
      </c>
      <c r="P40" s="132">
        <f>IF(O40="","",'6M Pricing'!$I40*100)</f>
        <v>0.13499999995593695</v>
      </c>
      <c r="Q40" s="132">
        <f t="shared" si="2"/>
        <v>0.13499999995593695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str">
        <f>IF($D40=" ","",ROUND(ABS(_xll.RtGet(SourceAlias,$L40,BID)-M40),4))</f>
        <v/>
      </c>
      <c r="AB40" s="164" t="str">
        <f>IF($D40=" ","",ROUND(ABS(_xll.RtGet(SourceAlias,$L40,ASK)-N40),4))</f>
        <v/>
      </c>
      <c r="AC40" s="164">
        <f>IF($E40=" ","",ROUND(ABS(_xll.RtGet(SourceAlias,$O40,BID)-P40),4))</f>
        <v>0</v>
      </c>
      <c r="AD40" s="164">
        <f>IF($E40=" ","",ROUND(ABS(_xll.RtGet(SourceAlias,$O40,ASK)-Q40),4))</f>
        <v>0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</row>
    <row r="41" spans="1:34" x14ac:dyDescent="0.2">
      <c r="A41" s="203"/>
      <c r="B41" s="56" t="s">
        <v>197</v>
      </c>
      <c r="C41" s="96" t="s">
        <v>48</v>
      </c>
      <c r="D41" s="156" t="s">
        <v>48</v>
      </c>
      <c r="E41" s="96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/>
      </c>
      <c r="M41" s="132" t="str">
        <f>IF(L41="","",'3M Pricing'!$I41)</f>
        <v/>
      </c>
      <c r="N41" s="132" t="str">
        <f t="shared" si="1"/>
        <v/>
      </c>
      <c r="O41" s="133" t="str">
        <v>EUR6MFRA18X24F=</v>
      </c>
      <c r="P41" s="132">
        <f>IF(O41="","",'6M Pricing'!$I41*100)</f>
        <v>0.14799999999845853</v>
      </c>
      <c r="Q41" s="132">
        <f t="shared" si="2"/>
        <v>0.14799999999845853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str">
        <f>IF($D41=" ","",ROUND(ABS(_xll.RtGet(SourceAlias,$L41,BID)-M41),4))</f>
        <v/>
      </c>
      <c r="AB41" s="164" t="str">
        <f>IF($D41=" ","",ROUND(ABS(_xll.RtGet(SourceAlias,$L41,ASK)-N41),4))</f>
        <v/>
      </c>
      <c r="AC41" s="164">
        <f>IF($E41=" ","",ROUND(ABS(_xll.RtGet(SourceAlias,$O41,BID)-P41),4))</f>
        <v>0</v>
      </c>
      <c r="AD41" s="164">
        <f>IF($E41=" ","",ROUND(ABS(_xll.RtGet(SourceAlias,$O41,ASK)-Q41),4))</f>
        <v>0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</row>
    <row r="42" spans="1:34" x14ac:dyDescent="0.2">
      <c r="A42" s="203"/>
      <c r="B42" s="56"/>
      <c r="C42" s="96" t="s">
        <v>48</v>
      </c>
      <c r="D42" s="156" t="s">
        <v>48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/>
      </c>
      <c r="M42" s="132" t="str">
        <f>IF(L42="","",'3M Pricing'!$I42)</f>
        <v/>
      </c>
      <c r="N42" s="132" t="str">
        <f t="shared" si="1"/>
        <v/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str">
        <f>IF($D42=" ","",ROUND(ABS(_xll.RtGet(SourceAlias,$L42,BID)-M42),4))</f>
        <v/>
      </c>
      <c r="AB42" s="164" t="str">
        <f>IF($D42=" ","",ROUND(ABS(_xll.RtGet(SourceAlias,$L42,ASK)-N42),4))</f>
        <v/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</row>
    <row r="43" spans="1:34" x14ac:dyDescent="0.2">
      <c r="A43" s="203"/>
      <c r="B43" s="56"/>
      <c r="C43" s="96" t="s">
        <v>48</v>
      </c>
      <c r="D43" s="156" t="s">
        <v>48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/>
      </c>
      <c r="M43" s="132" t="str">
        <f>IF(L43="","",'3M Pricing'!$I43)</f>
        <v/>
      </c>
      <c r="N43" s="132" t="str">
        <f t="shared" si="1"/>
        <v/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str">
        <f>IF($D43=" ","",ROUND(ABS(_xll.RtGet(SourceAlias,$L43,BID)-M43),4))</f>
        <v/>
      </c>
      <c r="AB43" s="164" t="str">
        <f>IF($D43=" ","",ROUND(ABS(_xll.RtGet(SourceAlias,$L43,ASK)-N43),4))</f>
        <v/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</row>
    <row r="44" spans="1:34" x14ac:dyDescent="0.2">
      <c r="A44" s="203"/>
      <c r="B44" s="56"/>
      <c r="C44" s="96" t="s">
        <v>48</v>
      </c>
      <c r="D44" s="156" t="s">
        <v>48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/>
      </c>
      <c r="M44" s="132" t="str">
        <f>IF(L44="","",'3M Pricing'!$I44)</f>
        <v/>
      </c>
      <c r="N44" s="132" t="str">
        <f t="shared" si="1"/>
        <v/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str">
        <f>IF($D44=" ","",ROUND(ABS(_xll.RtGet(SourceAlias,$L44,BID)-M44),4))</f>
        <v/>
      </c>
      <c r="AB44" s="164" t="str">
        <f>IF($D44=" ","",ROUND(ABS(_xll.RtGet(SourceAlias,$L44,ASK)-N44),4))</f>
        <v/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</row>
    <row r="45" spans="1:34" x14ac:dyDescent="0.2">
      <c r="A45" s="203"/>
      <c r="B45" s="56"/>
      <c r="C45" s="96" t="s">
        <v>48</v>
      </c>
      <c r="D45" s="156" t="s">
        <v>48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/>
      </c>
      <c r="M45" s="132" t="str">
        <f>IF(L45="","",'3M Pricing'!$I45)</f>
        <v/>
      </c>
      <c r="N45" s="132" t="str">
        <f t="shared" si="1"/>
        <v/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str">
        <f>IF($D45=" ","",ROUND(ABS(_xll.RtGet(SourceAlias,$L45,BID)-M45),4))</f>
        <v/>
      </c>
      <c r="AB45" s="164" t="str">
        <f>IF($D45=" ","",ROUND(ABS(_xll.RtGet(SourceAlias,$L45,ASK)-N45),4))</f>
        <v/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</row>
    <row r="46" spans="1:34" x14ac:dyDescent="0.2">
      <c r="A46" s="203"/>
      <c r="B46" s="56"/>
      <c r="C46" s="96" t="s">
        <v>48</v>
      </c>
      <c r="D46" s="156" t="s">
        <v>48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/>
      </c>
      <c r="M46" s="132" t="str">
        <f>IF(L46="","",'3M Pricing'!$I46)</f>
        <v/>
      </c>
      <c r="N46" s="132" t="str">
        <f t="shared" si="1"/>
        <v/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str">
        <f>IF($D46=" ","",ROUND(ABS(_xll.RtGet(SourceAlias,$L46,BID)-M46),4))</f>
        <v/>
      </c>
      <c r="AB46" s="164" t="str">
        <f>IF($D46=" ","",ROUND(ABS(_xll.RtGet(SourceAlias,$L46,ASK)-N46),4))</f>
        <v/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</row>
    <row r="47" spans="1:34" x14ac:dyDescent="0.2">
      <c r="A47" s="204"/>
      <c r="B47" s="57"/>
      <c r="C47" s="99" t="s">
        <v>48</v>
      </c>
      <c r="D47" s="159" t="s">
        <v>48</v>
      </c>
      <c r="E47" s="99" t="s">
        <v>48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Pricing'!$I47)</f>
        <v/>
      </c>
      <c r="N47" s="135" t="str">
        <f t="shared" si="1"/>
        <v/>
      </c>
      <c r="O47" s="134" t="str">
        <v/>
      </c>
      <c r="P47" s="135" t="str">
        <f>IF(O47="","",'6M Pricing'!$I47*100)</f>
        <v/>
      </c>
      <c r="Q47" s="135" t="str">
        <f t="shared" si="2"/>
        <v/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 t="str">
        <f>IF($E47=" ","",ROUND(ABS(_xll.RtGet(SourceAlias,$O47,BID)-P47),4))</f>
        <v/>
      </c>
      <c r="AD47" s="166" t="str">
        <f>IF($E47=" ","",ROUND(ABS(_xll.RtGet(SourceAlias,$O47,ASK)-Q47),4))</f>
        <v/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</row>
    <row r="48" spans="1:34" ht="11.25" customHeight="1" x14ac:dyDescent="0.2">
      <c r="A48" s="205" t="s">
        <v>157</v>
      </c>
      <c r="B48" s="55" t="s">
        <v>115</v>
      </c>
      <c r="C48" s="93" t="s">
        <v>48</v>
      </c>
      <c r="D48" s="154" t="s">
        <v>48</v>
      </c>
      <c r="E48" s="93" t="s">
        <v>48</v>
      </c>
      <c r="F48" s="93" t="s">
        <v>48</v>
      </c>
      <c r="G48" s="155" t="str">
        <f>IF(Contribute="abcd",IF($E$2&lt;&gt;-1,_xll.RtContribute(SourceAlias,U48,Fields,V48:W48,"SCOPE:SERVER"),_xll.RtContribute(SourceAlias,"DDS_INSERT_S",$E$2:$G$2,U48:W48,"SCOPE:SERVER FTC:ALL")),"stopped")</f>
        <v>stopped</v>
      </c>
      <c r="H48" s="3" t="s">
        <v>48</v>
      </c>
      <c r="I48" s="128" t="str">
        <v/>
      </c>
      <c r="J48" s="129" t="str">
        <f>IF(I48="","",'1M Pricing'!$I48*100)</f>
        <v/>
      </c>
      <c r="K48" s="129" t="str">
        <f t="shared" si="0"/>
        <v/>
      </c>
      <c r="L48" s="130" t="str">
        <v/>
      </c>
      <c r="M48" s="129" t="str">
        <f>IF(L48="","",'3M Pricing'!$I48*100)</f>
        <v/>
      </c>
      <c r="N48" s="129" t="str">
        <f t="shared" si="1"/>
        <v/>
      </c>
      <c r="O48" s="130" t="str">
        <v/>
      </c>
      <c r="P48" s="129" t="str">
        <f>IF(O48="","",'6M Pricing'!$I48*100)</f>
        <v/>
      </c>
      <c r="Q48" s="129" t="str">
        <f t="shared" si="2"/>
        <v/>
      </c>
      <c r="R48" s="130" t="str">
        <v/>
      </c>
      <c r="S48" s="129" t="str">
        <f>IF(R48="","",'1Y Pricing'!$I48*100)</f>
        <v/>
      </c>
      <c r="T48" s="129" t="str">
        <f t="shared" si="3"/>
        <v/>
      </c>
      <c r="U48" s="128" t="str">
        <v>EURONOISSW=</v>
      </c>
      <c r="V48" s="129">
        <f>IF(U48="","",'ON Pricing'!$I48*100)</f>
        <v>-0.12899999999976031</v>
      </c>
      <c r="W48" s="129">
        <f t="shared" si="4"/>
        <v>-0.12899999999976031</v>
      </c>
      <c r="Y48" s="163" t="str">
        <f>IF($C48=" ","",ROUND(ABS(_xll.RtGet(SourceAlias,$I48,BID)-J48),4))</f>
        <v/>
      </c>
      <c r="Z48" s="163" t="str">
        <f>IF($C48=" ","",ROUND(ABS(_xll.RtGet(SourceAlias,$I48,ASK)-K48),4))</f>
        <v/>
      </c>
      <c r="AA48" s="163" t="str">
        <f>IF($D48=" ","",ROUND(ABS(_xll.RtGet(SourceAlias,$L48,BID)-M48),4))</f>
        <v/>
      </c>
      <c r="AB48" s="163" t="str">
        <f>IF($D48=" ","",ROUND(ABS(_xll.RtGet(SourceAlias,$L48,ASK)-N48),4))</f>
        <v/>
      </c>
      <c r="AC48" s="163" t="str">
        <f>IF($E48=" ","",ROUND(ABS(_xll.RtGet(SourceAlias,$O48,BID)-P48),4))</f>
        <v/>
      </c>
      <c r="AD48" s="163" t="str">
        <f>IF($E48=" ","",ROUND(ABS(_xll.RtGet(SourceAlias,$O48,ASK)-Q48),4))</f>
        <v/>
      </c>
      <c r="AE48" s="163" t="str">
        <f>IF($F48=" ","",ROUND(ABS(_xll.RtGet(SourceAlias,$R48,BID)-S48),4))</f>
        <v/>
      </c>
      <c r="AF48" s="163" t="str">
        <f>IF($F48=" ","",ROUND(ABS(_xll.RtGet(SourceAlias,$R48,ASK)-T48),4))</f>
        <v/>
      </c>
      <c r="AG48" s="163">
        <f>IF($G48=" ","",ROUND(ABS(_xll.RtGet(SourceAlias,$U48,BID)-V48),4))</f>
        <v>0</v>
      </c>
      <c r="AH48" s="163">
        <f>IF($G48=" ","",ROUND(ABS(_xll.RtGet(SourceAlias,$U48,ASK)-W48),4))</f>
        <v>0</v>
      </c>
    </row>
    <row r="49" spans="1:34" x14ac:dyDescent="0.2">
      <c r="A49" s="206"/>
      <c r="B49" s="56" t="s">
        <v>16</v>
      </c>
      <c r="C49" s="96" t="s">
        <v>48</v>
      </c>
      <c r="D49" s="156" t="s">
        <v>48</v>
      </c>
      <c r="E49" s="96" t="s">
        <v>48</v>
      </c>
      <c r="F49" s="96" t="s">
        <v>48</v>
      </c>
      <c r="G49" s="157" t="str">
        <f>IF(Contribute="abcd",IF($E$2&lt;&gt;-1,_xll.RtContribute(SourceAlias,U49,Fields,V49:W49,"SCOPE:SERVER"),_xll.RtContribute(SourceAlias,"DDS_INSERT_S",$E$2:$G$2,U49:W49,"SCOPE:SERVER FTC:ALL")),"stopped")</f>
        <v>stopped</v>
      </c>
      <c r="H49" s="3" t="s">
        <v>48</v>
      </c>
      <c r="I49" s="131" t="str">
        <v/>
      </c>
      <c r="J49" s="132" t="str">
        <f>IF(I49="","",'1M Pricing'!$I49*100)</f>
        <v/>
      </c>
      <c r="K49" s="132" t="str">
        <f t="shared" si="0"/>
        <v/>
      </c>
      <c r="L49" s="133" t="str">
        <v/>
      </c>
      <c r="M49" s="132" t="str">
        <f>IF(L49="","",'3M Pricing'!$I49*100)</f>
        <v/>
      </c>
      <c r="N49" s="132" t="str">
        <f t="shared" si="1"/>
        <v/>
      </c>
      <c r="O49" s="133" t="str">
        <v/>
      </c>
      <c r="P49" s="132" t="str">
        <f>IF(O49="","",'6M Pricing'!$I49*100)</f>
        <v/>
      </c>
      <c r="Q49" s="132" t="str">
        <f t="shared" si="2"/>
        <v/>
      </c>
      <c r="R49" s="133" t="str">
        <v/>
      </c>
      <c r="S49" s="132" t="str">
        <f>IF(R49="","",'1Y Pricing'!$I49*100)</f>
        <v/>
      </c>
      <c r="T49" s="132" t="str">
        <f t="shared" si="3"/>
        <v/>
      </c>
      <c r="U49" s="131" t="str">
        <v>EURONOIS2W=</v>
      </c>
      <c r="V49" s="132">
        <f>IF(U49="","",'ON Pricing'!$I49*100)</f>
        <v>-0.12900000000004574</v>
      </c>
      <c r="W49" s="132">
        <f t="shared" si="4"/>
        <v>-0.12900000000004574</v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 t="str">
        <f>IF($D49=" ","",ROUND(ABS(_xll.RtGet(SourceAlias,$L49,BID)-M49),4))</f>
        <v/>
      </c>
      <c r="AB49" s="164" t="str">
        <f>IF($D49=" ","",ROUND(ABS(_xll.RtGet(SourceAlias,$L49,ASK)-N49),4))</f>
        <v/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>
        <f>IF($G49=" ","",ROUND(ABS(_xll.RtGet(SourceAlias,$U49,BID)-V49),4))</f>
        <v>0</v>
      </c>
      <c r="AH49" s="164">
        <f>IF($G49=" ","",ROUND(ABS(_xll.RtGet(SourceAlias,$U49,ASK)-W49),4))</f>
        <v>0</v>
      </c>
    </row>
    <row r="50" spans="1:34" x14ac:dyDescent="0.2">
      <c r="A50" s="206"/>
      <c r="B50" s="56" t="s">
        <v>74</v>
      </c>
      <c r="C50" s="96" t="s">
        <v>48</v>
      </c>
      <c r="D50" s="156" t="s">
        <v>48</v>
      </c>
      <c r="E50" s="96" t="s">
        <v>48</v>
      </c>
      <c r="F50" s="96" t="s">
        <v>48</v>
      </c>
      <c r="G50" s="157" t="str">
        <f>IF(Contribute="abcd",IF($E$2&lt;&gt;-1,_xll.RtContribute(SourceAlias,U50,Fields,V50:W50,"SCOPE:SERVER"),_xll.RtContribute(SourceAlias,"DDS_INSERT_S",$E$2:$G$2,U50:W50,"SCOPE:SERVER FTC:ALL")),"stopped")</f>
        <v>stopped</v>
      </c>
      <c r="H50" s="3" t="s">
        <v>48</v>
      </c>
      <c r="I50" s="131" t="str">
        <v/>
      </c>
      <c r="J50" s="132" t="str">
        <f>IF(I50="","",'1M Pricing'!$I50*100)</f>
        <v/>
      </c>
      <c r="K50" s="132" t="str">
        <f t="shared" si="0"/>
        <v/>
      </c>
      <c r="L50" s="133" t="str">
        <v/>
      </c>
      <c r="M50" s="132" t="str">
        <f>IF(L50="","",'3M Pricing'!$I50*100)</f>
        <v/>
      </c>
      <c r="N50" s="132" t="str">
        <f t="shared" si="1"/>
        <v/>
      </c>
      <c r="O50" s="133" t="str">
        <v/>
      </c>
      <c r="P50" s="132" t="str">
        <f>IF(O50="","",'6M Pricing'!$I50*100)</f>
        <v/>
      </c>
      <c r="Q50" s="132" t="str">
        <f t="shared" si="2"/>
        <v/>
      </c>
      <c r="R50" s="133" t="str">
        <v/>
      </c>
      <c r="S50" s="132" t="str">
        <f>IF(R50="","",'1Y Pricing'!$I50*100)</f>
        <v/>
      </c>
      <c r="T50" s="132" t="str">
        <f t="shared" si="3"/>
        <v/>
      </c>
      <c r="U50" s="131" t="str">
        <v>EURONOIS3W=</v>
      </c>
      <c r="V50" s="132">
        <f>IF(U50="","",'ON Pricing'!$I50*100)</f>
        <v>-0.13000000001208076</v>
      </c>
      <c r="W50" s="132">
        <f t="shared" si="4"/>
        <v>-0.13000000001208076</v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 t="str">
        <f>IF($D50=" ","",ROUND(ABS(_xll.RtGet(SourceAlias,$L50,BID)-M50),4))</f>
        <v/>
      </c>
      <c r="AB50" s="164" t="str">
        <f>IF($D50=" ","",ROUND(ABS(_xll.RtGet(SourceAlias,$L50,ASK)-N50),4))</f>
        <v/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>
        <f>IF($G50=" ","",ROUND(ABS(_xll.RtGet(SourceAlias,$U50,BID)-V50),4))</f>
        <v>0</v>
      </c>
      <c r="AH50" s="164">
        <f>IF($G50=" ","",ROUND(ABS(_xll.RtGet(SourceAlias,$U50,ASK)-W50),4))</f>
        <v>0</v>
      </c>
    </row>
    <row r="51" spans="1:34" x14ac:dyDescent="0.2">
      <c r="A51" s="206"/>
      <c r="B51" s="56" t="s">
        <v>17</v>
      </c>
      <c r="C51" s="96" t="str">
        <f>IF(Contribute="abcd",IF($E$2&lt;&gt;-1,_xll.RtContribute(SourceAlias,I51,Fields,J51:K51,"SCOPE:SERVER"),_xll.RtContribute(SourceAlias,"DDS_INSERT_S",$E$2:$G$2,I51:K51,"SCOPE:SERVER FTC:ALL")),"stopped")</f>
        <v>stopped</v>
      </c>
      <c r="D51" s="156" t="s">
        <v>48</v>
      </c>
      <c r="E51" s="96" t="s">
        <v>48</v>
      </c>
      <c r="F51" s="96" t="s">
        <v>48</v>
      </c>
      <c r="G51" s="157" t="str">
        <f>IF(Contribute="abcd",IF($E$2&lt;&gt;-1,_xll.RtContribute(SourceAlias,U51,Fields,V51:W51,"SCOPE:SERVER"),_xll.RtContribute(SourceAlias,"DDS_INSERT_S",$E$2:$G$2,U51:W51,"SCOPE:SERVER FTC:ALL")),"stopped")</f>
        <v>stopped</v>
      </c>
      <c r="H51" s="3" t="s">
        <v>48</v>
      </c>
      <c r="I51" s="131" t="str">
        <v>EUR1MSW1M=</v>
      </c>
      <c r="J51" s="132">
        <f>IF(I51="","",'1M Pricing'!$I51*100)</f>
        <v>-0.10300000000000001</v>
      </c>
      <c r="K51" s="132">
        <f t="shared" si="0"/>
        <v>-0.10300000000000001</v>
      </c>
      <c r="L51" s="133" t="str">
        <v/>
      </c>
      <c r="M51" s="132" t="str">
        <f>IF(L51="","",'3M Pricing'!$I51*100)</f>
        <v/>
      </c>
      <c r="N51" s="132" t="str">
        <f t="shared" si="1"/>
        <v/>
      </c>
      <c r="O51" s="133" t="str">
        <v/>
      </c>
      <c r="P51" s="132" t="str">
        <f>IF(O51="","",'6M Pricing'!$I51*100)</f>
        <v/>
      </c>
      <c r="Q51" s="132" t="str">
        <f t="shared" si="2"/>
        <v/>
      </c>
      <c r="R51" s="133" t="str">
        <v/>
      </c>
      <c r="S51" s="132" t="str">
        <f>IF(R51="","",'1Y Pricing'!$I51*100)</f>
        <v/>
      </c>
      <c r="T51" s="132" t="str">
        <f t="shared" si="3"/>
        <v/>
      </c>
      <c r="U51" s="131" t="str">
        <v>EURONOIS1M=</v>
      </c>
      <c r="V51" s="132">
        <f>IF(U51="","",'ON Pricing'!$I51*100)</f>
        <v>-0.13000000000031875</v>
      </c>
      <c r="W51" s="132">
        <f t="shared" si="4"/>
        <v>-0.13000000000031875</v>
      </c>
      <c r="Y51" s="164">
        <f>IF($C51=" ","",ROUND(ABS(_xll.RtGet(SourceAlias,$I51,BID)-J51),4))</f>
        <v>0</v>
      </c>
      <c r="Z51" s="164">
        <f>IF($C51=" ","",ROUND(ABS(_xll.RtGet(SourceAlias,$I51,ASK)-K51),4))</f>
        <v>0</v>
      </c>
      <c r="AA51" s="164" t="str">
        <f>IF($D51=" ","",ROUND(ABS(_xll.RtGet(SourceAlias,$L51,BID)-M51),4))</f>
        <v/>
      </c>
      <c r="AB51" s="164" t="str">
        <f>IF($D51=" ","",ROUND(ABS(_xll.RtGet(SourceAlias,$L51,ASK)-N51),4))</f>
        <v/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>
        <f>IF($G51=" ","",ROUND(ABS(_xll.RtGet(SourceAlias,$U51,BID)-V51),4))</f>
        <v>0</v>
      </c>
      <c r="AH51" s="164">
        <f>IF($G51=" ","",ROUND(ABS(_xll.RtGet(SourceAlias,$U51,ASK)-W51),4))</f>
        <v>0</v>
      </c>
    </row>
    <row r="52" spans="1:34" x14ac:dyDescent="0.2">
      <c r="A52" s="206"/>
      <c r="B52" s="56" t="s">
        <v>18</v>
      </c>
      <c r="C52" s="96" t="str">
        <f>IF(Contribute="abcd",IF($E$2&lt;&gt;-1,_xll.RtContribute(SourceAlias,I52,Fields,J52:K52,"SCOPE:SERVER"),_xll.RtContribute(SourceAlias,"DDS_INSERT_S",$E$2:$G$2,I52:K52,"SCOPE:SERVER FTC:ALL")),"stopped")</f>
        <v>stopped</v>
      </c>
      <c r="D52" s="156" t="s">
        <v>48</v>
      </c>
      <c r="E52" s="96" t="s">
        <v>48</v>
      </c>
      <c r="F52" s="96" t="s">
        <v>48</v>
      </c>
      <c r="G52" s="157" t="str">
        <f>IF(Contribute="abcd",IF($E$2&lt;&gt;-1,_xll.RtContribute(SourceAlias,U52,Fields,V52:W52,"SCOPE:SERVER"),_xll.RtContribute(SourceAlias,"DDS_INSERT_S",$E$2:$G$2,U52:W52,"SCOPE:SERVER FTC:ALL")),"stopped")</f>
        <v>stopped</v>
      </c>
      <c r="H52" s="3" t="s">
        <v>48</v>
      </c>
      <c r="I52" s="131" t="str">
        <v>EUR1MSW2M=</v>
      </c>
      <c r="J52" s="132">
        <f>IF(I52="","",'1M Pricing'!$I52*100)</f>
        <v>-0.10500000000000848</v>
      </c>
      <c r="K52" s="132">
        <f t="shared" si="0"/>
        <v>-0.10500000000000848</v>
      </c>
      <c r="L52" s="133" t="str">
        <v/>
      </c>
      <c r="M52" s="132" t="str">
        <f>IF(L52="","",'3M Pricing'!$I52*100)</f>
        <v/>
      </c>
      <c r="N52" s="132" t="str">
        <f t="shared" si="1"/>
        <v/>
      </c>
      <c r="O52" s="133" t="str">
        <v/>
      </c>
      <c r="P52" s="132" t="str">
        <f>IF(O52="","",'6M Pricing'!$I52*100)</f>
        <v/>
      </c>
      <c r="Q52" s="132" t="str">
        <f t="shared" si="2"/>
        <v/>
      </c>
      <c r="R52" s="133" t="str">
        <v/>
      </c>
      <c r="S52" s="132" t="str">
        <f>IF(R52="","",'1Y Pricing'!$I52*100)</f>
        <v/>
      </c>
      <c r="T52" s="132" t="str">
        <f t="shared" si="3"/>
        <v/>
      </c>
      <c r="U52" s="131" t="str">
        <v>EURONOIS2M=</v>
      </c>
      <c r="V52" s="132">
        <f>IF(U52="","",'ON Pricing'!$I52*100)</f>
        <v>-0.13200000000005274</v>
      </c>
      <c r="W52" s="132">
        <f t="shared" si="4"/>
        <v>-0.13200000000005274</v>
      </c>
      <c r="Y52" s="164">
        <f>IF($C52=" ","",ROUND(ABS(_xll.RtGet(SourceAlias,$I52,BID)-J52),4))</f>
        <v>0</v>
      </c>
      <c r="Z52" s="164">
        <f>IF($C52=" ","",ROUND(ABS(_xll.RtGet(SourceAlias,$I52,ASK)-K52),4))</f>
        <v>0</v>
      </c>
      <c r="AA52" s="164" t="str">
        <f>IF($D52=" ","",ROUND(ABS(_xll.RtGet(SourceAlias,$L52,BID)-M52),4))</f>
        <v/>
      </c>
      <c r="AB52" s="164" t="str">
        <f>IF($D52=" ","",ROUND(ABS(_xll.RtGet(SourceAlias,$L52,ASK)-N52),4))</f>
        <v/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>
        <f>IF($G52=" ","",ROUND(ABS(_xll.RtGet(SourceAlias,$U52,BID)-V52),4))</f>
        <v>0</v>
      </c>
      <c r="AH52" s="164">
        <f>IF($G52=" ","",ROUND(ABS(_xll.RtGet(SourceAlias,$U52,ASK)-W52),4))</f>
        <v>0</v>
      </c>
    </row>
    <row r="53" spans="1:34" x14ac:dyDescent="0.2">
      <c r="A53" s="206"/>
      <c r="B53" s="56" t="s">
        <v>19</v>
      </c>
      <c r="C53" s="96" t="str">
        <f>IF(Contribute="abcd",IF($E$2&lt;&gt;-1,_xll.RtContribute(SourceAlias,I53,Fields,J53:K53,"SCOPE:SERVER"),_xll.RtContribute(SourceAlias,"DDS_INSERT_S",$E$2:$G$2,I53:K53,"SCOPE:SERVER FTC:ALL")),"stopped")</f>
        <v>stopped</v>
      </c>
      <c r="D53" s="156" t="s">
        <v>48</v>
      </c>
      <c r="E53" s="96" t="s">
        <v>48</v>
      </c>
      <c r="F53" s="96" t="s">
        <v>48</v>
      </c>
      <c r="G53" s="157" t="str">
        <f>IF(Contribute="abcd",IF($E$2&lt;&gt;-1,_xll.RtContribute(SourceAlias,U53,Fields,V53:W53,"SCOPE:SERVER"),_xll.RtContribute(SourceAlias,"DDS_INSERT_S",$E$2:$G$2,U53:W53,"SCOPE:SERVER FTC:ALL")),"stopped")</f>
        <v>stopped</v>
      </c>
      <c r="H53" s="3" t="s">
        <v>48</v>
      </c>
      <c r="I53" s="131" t="str">
        <v>EUR1MSW3M=</v>
      </c>
      <c r="J53" s="132">
        <f>IF(I53="","",'1M Pricing'!$I53*100)</f>
        <v>-0.10599999999978138</v>
      </c>
      <c r="K53" s="132">
        <f t="shared" si="0"/>
        <v>-0.10599999999978138</v>
      </c>
      <c r="L53" s="133" t="str">
        <v/>
      </c>
      <c r="M53" s="132" t="str">
        <f>IF(L53="","",'3M Pricing'!$I53*100)</f>
        <v/>
      </c>
      <c r="N53" s="132" t="str">
        <f t="shared" si="1"/>
        <v/>
      </c>
      <c r="O53" s="133" t="str">
        <v/>
      </c>
      <c r="P53" s="132" t="str">
        <f>IF(O53="","",'6M Pricing'!$I53*100)</f>
        <v/>
      </c>
      <c r="Q53" s="132" t="str">
        <f t="shared" si="2"/>
        <v/>
      </c>
      <c r="R53" s="133" t="str">
        <v/>
      </c>
      <c r="S53" s="132" t="str">
        <f>IF(R53="","",'1Y Pricing'!$I53*100)</f>
        <v/>
      </c>
      <c r="T53" s="132" t="str">
        <f t="shared" si="3"/>
        <v/>
      </c>
      <c r="U53" s="131" t="str">
        <v>EURONOIS3M=</v>
      </c>
      <c r="V53" s="132">
        <f>IF(U53="","",'ON Pricing'!$I53*100)</f>
        <v>-0.13395787289813976</v>
      </c>
      <c r="W53" s="132">
        <f t="shared" si="4"/>
        <v>-0.13395787289813976</v>
      </c>
      <c r="Y53" s="164">
        <f>IF($C53=" ","",ROUND(ABS(_xll.RtGet(SourceAlias,$I53,BID)-J53),4))</f>
        <v>0</v>
      </c>
      <c r="Z53" s="164">
        <f>IF($C53=" ","",ROUND(ABS(_xll.RtGet(SourceAlias,$I53,ASK)-K53),4))</f>
        <v>0</v>
      </c>
      <c r="AA53" s="164" t="str">
        <f>IF($D53=" ","",ROUND(ABS(_xll.RtGet(SourceAlias,$L53,BID)-M53),4))</f>
        <v/>
      </c>
      <c r="AB53" s="164" t="str">
        <f>IF($D53=" ","",ROUND(ABS(_xll.RtGet(SourceAlias,$L53,ASK)-N53),4))</f>
        <v/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>
        <f>IF($G53=" ","",ROUND(ABS(_xll.RtGet(SourceAlias,$U53,BID)-V53),4))</f>
        <v>0</v>
      </c>
      <c r="AH53" s="164">
        <f>IF($G53=" ","",ROUND(ABS(_xll.RtGet(SourceAlias,$U53,ASK)-W53),4))</f>
        <v>0</v>
      </c>
    </row>
    <row r="54" spans="1:34" x14ac:dyDescent="0.2">
      <c r="A54" s="206"/>
      <c r="B54" s="56" t="s">
        <v>20</v>
      </c>
      <c r="C54" s="96" t="str">
        <f>IF(Contribute="abcd",IF($E$2&lt;&gt;-1,_xll.RtContribute(SourceAlias,I54,Fields,J54:K54,"SCOPE:SERVER"),_xll.RtContribute(SourceAlias,"DDS_INSERT_S",$E$2:$G$2,I54:K54,"SCOPE:SERVER FTC:ALL")),"stopped")</f>
        <v>stopped</v>
      </c>
      <c r="D54" s="156" t="s">
        <v>48</v>
      </c>
      <c r="E54" s="96" t="s">
        <v>48</v>
      </c>
      <c r="F54" s="96" t="s">
        <v>48</v>
      </c>
      <c r="G54" s="157" t="str">
        <f>IF(Contribute="abcd",IF($E$2&lt;&gt;-1,_xll.RtContribute(SourceAlias,U54,Fields,V54:W54,"SCOPE:SERVER"),_xll.RtContribute(SourceAlias,"DDS_INSERT_S",$E$2:$G$2,U54:W54,"SCOPE:SERVER FTC:ALL")),"stopped")</f>
        <v>stopped</v>
      </c>
      <c r="H54" s="3" t="s">
        <v>48</v>
      </c>
      <c r="I54" s="131" t="str">
        <v>EUR1MSW4M=</v>
      </c>
      <c r="J54" s="132">
        <f>IF(I54="","",'1M Pricing'!$I54*100)</f>
        <v>-0.1040000000133359</v>
      </c>
      <c r="K54" s="132">
        <f t="shared" si="0"/>
        <v>-0.1040000000133359</v>
      </c>
      <c r="L54" s="133" t="str">
        <v/>
      </c>
      <c r="M54" s="132" t="str">
        <f>IF(L54="","",'3M Pricing'!$I54*100)</f>
        <v/>
      </c>
      <c r="N54" s="132" t="str">
        <f t="shared" si="1"/>
        <v/>
      </c>
      <c r="O54" s="133" t="str">
        <v/>
      </c>
      <c r="P54" s="132" t="str">
        <f>IF(O54="","",'6M Pricing'!$I54*100)</f>
        <v/>
      </c>
      <c r="Q54" s="132" t="str">
        <f t="shared" si="2"/>
        <v/>
      </c>
      <c r="R54" s="133" t="str">
        <v/>
      </c>
      <c r="S54" s="132" t="str">
        <f>IF(R54="","",'1Y Pricing'!$I54*100)</f>
        <v/>
      </c>
      <c r="T54" s="132" t="str">
        <f t="shared" si="3"/>
        <v/>
      </c>
      <c r="U54" s="131" t="str">
        <v>EURONOIS4M=</v>
      </c>
      <c r="V54" s="132">
        <f>IF(U54="","",'ON Pricing'!$I54*100)</f>
        <v>-0.13565981372388716</v>
      </c>
      <c r="W54" s="132">
        <f t="shared" si="4"/>
        <v>-0.13565981372388716</v>
      </c>
      <c r="Y54" s="164">
        <f>IF($C54=" ","",ROUND(ABS(_xll.RtGet(SourceAlias,$I54,BID)-J54),4))</f>
        <v>0</v>
      </c>
      <c r="Z54" s="164">
        <f>IF($C54=" ","",ROUND(ABS(_xll.RtGet(SourceAlias,$I54,ASK)-K54),4))</f>
        <v>0</v>
      </c>
      <c r="AA54" s="164" t="str">
        <f>IF($D54=" ","",ROUND(ABS(_xll.RtGet(SourceAlias,$L54,BID)-M54),4))</f>
        <v/>
      </c>
      <c r="AB54" s="164" t="str">
        <f>IF($D54=" ","",ROUND(ABS(_xll.RtGet(SourceAlias,$L54,ASK)-N54),4))</f>
        <v/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>
        <f>IF($G54=" ","",ROUND(ABS(_xll.RtGet(SourceAlias,$U54,BID)-V54),4))</f>
        <v>0</v>
      </c>
      <c r="AH54" s="164">
        <f>IF($G54=" ","",ROUND(ABS(_xll.RtGet(SourceAlias,$U54,ASK)-W54),4))</f>
        <v>0</v>
      </c>
    </row>
    <row r="55" spans="1:34" x14ac:dyDescent="0.2">
      <c r="A55" s="206"/>
      <c r="B55" s="56" t="s">
        <v>21</v>
      </c>
      <c r="C55" s="96" t="str">
        <f>IF(Contribute="abcd",IF($E$2&lt;&gt;-1,_xll.RtContribute(SourceAlias,I55,Fields,J55:K55,"SCOPE:SERVER"),_xll.RtContribute(SourceAlias,"DDS_INSERT_S",$E$2:$G$2,I55:K55,"SCOPE:SERVER FTC:ALL")),"stopped")</f>
        <v>stopped</v>
      </c>
      <c r="D55" s="156" t="s">
        <v>48</v>
      </c>
      <c r="E55" s="96" t="s">
        <v>48</v>
      </c>
      <c r="F55" s="96" t="s">
        <v>48</v>
      </c>
      <c r="G55" s="157" t="str">
        <f>IF(Contribute="abcd",IF($E$2&lt;&gt;-1,_xll.RtContribute(SourceAlias,U55,Fields,V55:W55,"SCOPE:SERVER"),_xll.RtContribute(SourceAlias,"DDS_INSERT_S",$E$2:$G$2,U55:W55,"SCOPE:SERVER FTC:ALL")),"stopped")</f>
        <v>stopped</v>
      </c>
      <c r="H55" s="3" t="s">
        <v>48</v>
      </c>
      <c r="I55" s="131" t="str">
        <v>EUR1MSW5M=</v>
      </c>
      <c r="J55" s="132">
        <f>IF(I55="","",'1M Pricing'!$I55*100)</f>
        <v>-0.10800000002394684</v>
      </c>
      <c r="K55" s="132">
        <f t="shared" si="0"/>
        <v>-0.10800000002394684</v>
      </c>
      <c r="L55" s="133" t="str">
        <v/>
      </c>
      <c r="M55" s="132" t="str">
        <f>IF(L55="","",'3M Pricing'!$I55*100)</f>
        <v/>
      </c>
      <c r="N55" s="132" t="str">
        <f t="shared" si="1"/>
        <v/>
      </c>
      <c r="O55" s="133" t="str">
        <v/>
      </c>
      <c r="P55" s="132" t="str">
        <f>IF(O55="","",'6M Pricing'!$I55*100)</f>
        <v/>
      </c>
      <c r="Q55" s="132" t="str">
        <f t="shared" si="2"/>
        <v/>
      </c>
      <c r="R55" s="133" t="str">
        <v/>
      </c>
      <c r="S55" s="132" t="str">
        <f>IF(R55="","",'1Y Pricing'!$I55*100)</f>
        <v/>
      </c>
      <c r="T55" s="132" t="str">
        <f t="shared" si="3"/>
        <v/>
      </c>
      <c r="U55" s="131" t="str">
        <v>EURONOIS5M=</v>
      </c>
      <c r="V55" s="132">
        <f>IF(U55="","",'ON Pricing'!$I55*100)</f>
        <v>-0.14000960162096168</v>
      </c>
      <c r="W55" s="132">
        <f t="shared" si="4"/>
        <v>-0.14000960162096168</v>
      </c>
      <c r="Y55" s="164">
        <f>IF($C55=" ","",ROUND(ABS(_xll.RtGet(SourceAlias,$I55,BID)-J55),4))</f>
        <v>0</v>
      </c>
      <c r="Z55" s="164">
        <f>IF($C55=" ","",ROUND(ABS(_xll.RtGet(SourceAlias,$I55,ASK)-K55),4))</f>
        <v>0</v>
      </c>
      <c r="AA55" s="164" t="str">
        <f>IF($D55=" ","",ROUND(ABS(_xll.RtGet(SourceAlias,$L55,BID)-M55),4))</f>
        <v/>
      </c>
      <c r="AB55" s="164" t="str">
        <f>IF($D55=" ","",ROUND(ABS(_xll.RtGet(SourceAlias,$L55,ASK)-N55),4))</f>
        <v/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>
        <f>IF($G55=" ","",ROUND(ABS(_xll.RtGet(SourceAlias,$U55,BID)-V55),4))</f>
        <v>0</v>
      </c>
      <c r="AH55" s="164">
        <f>IF($G55=" ","",ROUND(ABS(_xll.RtGet(SourceAlias,$U55,ASK)-W55),4))</f>
        <v>0</v>
      </c>
    </row>
    <row r="56" spans="1:34" x14ac:dyDescent="0.2">
      <c r="A56" s="206"/>
      <c r="B56" s="56" t="s">
        <v>14</v>
      </c>
      <c r="C56" s="96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156" t="s">
        <v>48</v>
      </c>
      <c r="E56" s="96" t="s">
        <v>48</v>
      </c>
      <c r="F56" s="96" t="s">
        <v>48</v>
      </c>
      <c r="G56" s="157" t="str">
        <f>IF(Contribute="abcd",IF($E$2&lt;&gt;-1,_xll.RtContribute(SourceAlias,U56,Fields,V56:W56,"SCOPE:SERVER"),_xll.RtContribute(SourceAlias,"DDS_INSERT_S",$E$2:$G$2,U56:W56,"SCOPE:SERVER FTC:ALL")),"stopped")</f>
        <v>stopped</v>
      </c>
      <c r="H56" s="3" t="s">
        <v>48</v>
      </c>
      <c r="I56" s="131" t="str">
        <v>EUR1MSW6M=</v>
      </c>
      <c r="J56" s="132">
        <f>IF(I56="","",'1M Pricing'!$I56*100)</f>
        <v>-0.10899999999681746</v>
      </c>
      <c r="K56" s="132">
        <f t="shared" si="0"/>
        <v>-0.10899999999681746</v>
      </c>
      <c r="L56" s="133" t="str">
        <v/>
      </c>
      <c r="M56" s="132" t="str">
        <f>IF(L56="","",'3M Pricing'!$I56*100)</f>
        <v/>
      </c>
      <c r="N56" s="132" t="str">
        <f t="shared" si="1"/>
        <v/>
      </c>
      <c r="O56" s="133" t="str">
        <v/>
      </c>
      <c r="P56" s="132" t="str">
        <f>IF(O56="","",'6M Pricing'!$I56*100)</f>
        <v/>
      </c>
      <c r="Q56" s="132" t="str">
        <f t="shared" si="2"/>
        <v/>
      </c>
      <c r="R56" s="133" t="str">
        <v/>
      </c>
      <c r="S56" s="132" t="str">
        <f>IF(R56="","",'1Y Pricing'!$I56*100)</f>
        <v/>
      </c>
      <c r="T56" s="132" t="str">
        <f t="shared" si="3"/>
        <v/>
      </c>
      <c r="U56" s="131" t="str">
        <v>EURONOIS6M=</v>
      </c>
      <c r="V56" s="132">
        <f>IF(U56="","",'ON Pricing'!$I56*100)</f>
        <v>-0.14207917640807077</v>
      </c>
      <c r="W56" s="132">
        <f t="shared" si="4"/>
        <v>-0.14207917640807077</v>
      </c>
      <c r="Y56" s="164">
        <f>IF($C56=" ","",ROUND(ABS(_xll.RtGet(SourceAlias,$I56,BID)-J56),4))</f>
        <v>0</v>
      </c>
      <c r="Z56" s="164">
        <f>IF($C56=" ","",ROUND(ABS(_xll.RtGet(SourceAlias,$I56,ASK)-K56),4))</f>
        <v>0</v>
      </c>
      <c r="AA56" s="164" t="str">
        <f>IF($D56=" ","",ROUND(ABS(_xll.RtGet(SourceAlias,$L56,BID)-M56),4))</f>
        <v/>
      </c>
      <c r="AB56" s="164" t="str">
        <f>IF($D56=" ","",ROUND(ABS(_xll.RtGet(SourceAlias,$L56,ASK)-N56),4))</f>
        <v/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>
        <f>IF($G56=" ","",ROUND(ABS(_xll.RtGet(SourceAlias,$U56,BID)-V56),4))</f>
        <v>0</v>
      </c>
      <c r="AH56" s="164">
        <f>IF($G56=" ","",ROUND(ABS(_xll.RtGet(SourceAlias,$U56,ASK)-W56),4))</f>
        <v>0</v>
      </c>
    </row>
    <row r="57" spans="1:34" x14ac:dyDescent="0.2">
      <c r="A57" s="206"/>
      <c r="B57" s="56" t="s">
        <v>68</v>
      </c>
      <c r="C57" s="96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156" t="s">
        <v>48</v>
      </c>
      <c r="E57" s="96" t="s">
        <v>48</v>
      </c>
      <c r="F57" s="96" t="s">
        <v>48</v>
      </c>
      <c r="G57" s="157" t="str">
        <f>IF(Contribute="abcd",IF($E$2&lt;&gt;-1,_xll.RtContribute(SourceAlias,U57,Fields,V57:W57,"SCOPE:SERVER"),_xll.RtContribute(SourceAlias,"DDS_INSERT_S",$E$2:$G$2,U57:W57,"SCOPE:SERVER FTC:ALL")),"stopped")</f>
        <v>stopped</v>
      </c>
      <c r="H57" s="3" t="s">
        <v>48</v>
      </c>
      <c r="I57" s="131" t="str">
        <v>EUR1MSW7M=</v>
      </c>
      <c r="J57" s="132">
        <f>IF(I57="","",'1M Pricing'!$I57*100)</f>
        <v>-0.1089999999608107</v>
      </c>
      <c r="K57" s="132">
        <f t="shared" si="0"/>
        <v>-0.1089999999608107</v>
      </c>
      <c r="L57" s="133" t="str">
        <v/>
      </c>
      <c r="M57" s="132" t="str">
        <f>IF(L57="","",'3M Pricing'!$I57*100)</f>
        <v/>
      </c>
      <c r="N57" s="132" t="str">
        <f t="shared" si="1"/>
        <v/>
      </c>
      <c r="O57" s="133" t="str">
        <v/>
      </c>
      <c r="P57" s="132" t="str">
        <f>IF(O57="","",'6M Pricing'!$I57*100)</f>
        <v/>
      </c>
      <c r="Q57" s="132" t="str">
        <f t="shared" si="2"/>
        <v/>
      </c>
      <c r="R57" s="133" t="str">
        <v/>
      </c>
      <c r="S57" s="132" t="str">
        <f>IF(R57="","",'1Y Pricing'!$I57*100)</f>
        <v/>
      </c>
      <c r="T57" s="132" t="str">
        <f t="shared" si="3"/>
        <v/>
      </c>
      <c r="U57" s="131" t="str">
        <v>EURONOIS7M=</v>
      </c>
      <c r="V57" s="132">
        <f>IF(U57="","",'ON Pricing'!$I57*100)</f>
        <v>-0.14364335998776731</v>
      </c>
      <c r="W57" s="132">
        <f t="shared" si="4"/>
        <v>-0.14364335998776731</v>
      </c>
      <c r="Y57" s="164">
        <f>IF($C57=" ","",ROUND(ABS(_xll.RtGet(SourceAlias,$I57,BID)-J57),4))</f>
        <v>0</v>
      </c>
      <c r="Z57" s="164">
        <f>IF($C57=" ","",ROUND(ABS(_xll.RtGet(SourceAlias,$I57,ASK)-K57),4))</f>
        <v>0</v>
      </c>
      <c r="AA57" s="164" t="str">
        <f>IF($D57=" ","",ROUND(ABS(_xll.RtGet(SourceAlias,$L57,BID)-M57),4))</f>
        <v/>
      </c>
      <c r="AB57" s="164" t="str">
        <f>IF($D57=" ","",ROUND(ABS(_xll.RtGet(SourceAlias,$L57,ASK)-N57),4))</f>
        <v/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>
        <f>IF($G57=" ","",ROUND(ABS(_xll.RtGet(SourceAlias,$U57,BID)-V57),4))</f>
        <v>0</v>
      </c>
      <c r="AH57" s="164">
        <f>IF($G57=" ","",ROUND(ABS(_xll.RtGet(SourceAlias,$U57,ASK)-W57),4))</f>
        <v>0</v>
      </c>
    </row>
    <row r="58" spans="1:34" x14ac:dyDescent="0.2">
      <c r="A58" s="206"/>
      <c r="B58" s="56" t="s">
        <v>69</v>
      </c>
      <c r="C58" s="96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156" t="s">
        <v>48</v>
      </c>
      <c r="E58" s="96" t="s">
        <v>48</v>
      </c>
      <c r="F58" s="96" t="s">
        <v>48</v>
      </c>
      <c r="G58" s="157" t="str">
        <f>IF(Contribute="abcd",IF($E$2&lt;&gt;-1,_xll.RtContribute(SourceAlias,U58,Fields,V58:W58,"SCOPE:SERVER"),_xll.RtContribute(SourceAlias,"DDS_INSERT_S",$E$2:$G$2,U58:W58,"SCOPE:SERVER FTC:ALL")),"stopped")</f>
        <v>stopped</v>
      </c>
      <c r="H58" s="3" t="s">
        <v>48</v>
      </c>
      <c r="I58" s="131" t="str">
        <v>EUR1MSW8M=</v>
      </c>
      <c r="J58" s="132">
        <f>IF(I58="","",'1M Pricing'!$I58*100)</f>
        <v>-0.10899999993063572</v>
      </c>
      <c r="K58" s="132">
        <f t="shared" si="0"/>
        <v>-0.10899999993063572</v>
      </c>
      <c r="L58" s="133" t="str">
        <v/>
      </c>
      <c r="M58" s="132" t="str">
        <f>IF(L58="","",'3M Pricing'!$I58*100)</f>
        <v/>
      </c>
      <c r="N58" s="132" t="str">
        <f t="shared" si="1"/>
        <v/>
      </c>
      <c r="O58" s="133" t="str">
        <v/>
      </c>
      <c r="P58" s="132" t="str">
        <f>IF(O58="","",'6M Pricing'!$I58*100)</f>
        <v/>
      </c>
      <c r="Q58" s="132" t="str">
        <f t="shared" si="2"/>
        <v/>
      </c>
      <c r="R58" s="133" t="str">
        <v/>
      </c>
      <c r="S58" s="132" t="str">
        <f>IF(R58="","",'1Y Pricing'!$I58*100)</f>
        <v/>
      </c>
      <c r="T58" s="132" t="str">
        <f t="shared" si="3"/>
        <v/>
      </c>
      <c r="U58" s="131" t="str">
        <v>EURONOIS8M=</v>
      </c>
      <c r="V58" s="132">
        <f>IF(U58="","",'ON Pricing'!$I58*100)</f>
        <v>-0.14521124122930429</v>
      </c>
      <c r="W58" s="132">
        <f t="shared" si="4"/>
        <v>-0.14521124122930429</v>
      </c>
      <c r="Y58" s="164">
        <f>IF($C58=" ","",ROUND(ABS(_xll.RtGet(SourceAlias,$I58,BID)-J58),4))</f>
        <v>0</v>
      </c>
      <c r="Z58" s="164">
        <f>IF($C58=" ","",ROUND(ABS(_xll.RtGet(SourceAlias,$I58,ASK)-K58),4))</f>
        <v>0</v>
      </c>
      <c r="AA58" s="164" t="str">
        <f>IF($D58=" ","",ROUND(ABS(_xll.RtGet(SourceAlias,$L58,BID)-M58),4))</f>
        <v/>
      </c>
      <c r="AB58" s="164" t="str">
        <f>IF($D58=" ","",ROUND(ABS(_xll.RtGet(SourceAlias,$L58,ASK)-N58),4))</f>
        <v/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>
        <f>IF($G58=" ","",ROUND(ABS(_xll.RtGet(SourceAlias,$U58,BID)-V58),4))</f>
        <v>0</v>
      </c>
      <c r="AH58" s="164">
        <f>IF($G58=" ","",ROUND(ABS(_xll.RtGet(SourceAlias,$U58,ASK)-W58),4))</f>
        <v>0</v>
      </c>
    </row>
    <row r="59" spans="1:34" x14ac:dyDescent="0.2">
      <c r="A59" s="206"/>
      <c r="B59" s="56" t="s">
        <v>22</v>
      </c>
      <c r="C59" s="96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156" t="s">
        <v>48</v>
      </c>
      <c r="E59" s="96" t="s">
        <v>48</v>
      </c>
      <c r="F59" s="96" t="s">
        <v>48</v>
      </c>
      <c r="G59" s="157" t="str">
        <f>IF(Contribute="abcd",IF($E$2&lt;&gt;-1,_xll.RtContribute(SourceAlias,U59,Fields,V59:W59,"SCOPE:SERVER"),_xll.RtContribute(SourceAlias,"DDS_INSERT_S",$E$2:$G$2,U59:W59,"SCOPE:SERVER FTC:ALL")),"stopped")</f>
        <v>stopped</v>
      </c>
      <c r="H59" s="3" t="s">
        <v>48</v>
      </c>
      <c r="I59" s="131" t="str">
        <v>EUR1MSW9M=</v>
      </c>
      <c r="J59" s="132">
        <f>IF(I59="","",'1M Pricing'!$I59*100)</f>
        <v>-0.11099999999999012</v>
      </c>
      <c r="K59" s="132">
        <f t="shared" si="0"/>
        <v>-0.11099999999999012</v>
      </c>
      <c r="L59" s="133" t="str">
        <v/>
      </c>
      <c r="M59" s="132" t="str">
        <f>IF(L59="","",'3M Pricing'!$I59*100)</f>
        <v/>
      </c>
      <c r="N59" s="132" t="str">
        <f t="shared" si="1"/>
        <v/>
      </c>
      <c r="O59" s="133" t="str">
        <v/>
      </c>
      <c r="P59" s="132" t="str">
        <f>IF(O59="","",'6M Pricing'!$I59*100)</f>
        <v/>
      </c>
      <c r="Q59" s="132" t="str">
        <f t="shared" si="2"/>
        <v/>
      </c>
      <c r="R59" s="133" t="str">
        <v/>
      </c>
      <c r="S59" s="132" t="str">
        <f>IF(R59="","",'1Y Pricing'!$I59*100)</f>
        <v/>
      </c>
      <c r="T59" s="132" t="str">
        <f t="shared" si="3"/>
        <v/>
      </c>
      <c r="U59" s="131" t="str">
        <v>EURONOIS9M=</v>
      </c>
      <c r="V59" s="132">
        <f>IF(U59="","",'ON Pricing'!$I59*100)</f>
        <v>-0.14672829881489644</v>
      </c>
      <c r="W59" s="132">
        <f t="shared" si="4"/>
        <v>-0.14672829881489644</v>
      </c>
      <c r="Y59" s="164">
        <f>IF($C59=" ","",ROUND(ABS(_xll.RtGet(SourceAlias,$I59,BID)-J59),4))</f>
        <v>0</v>
      </c>
      <c r="Z59" s="164">
        <f>IF($C59=" ","",ROUND(ABS(_xll.RtGet(SourceAlias,$I59,ASK)-K59),4))</f>
        <v>0</v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>
        <f>IF($G59=" ","",ROUND(ABS(_xll.RtGet(SourceAlias,$U59,BID)-V59),4))</f>
        <v>0</v>
      </c>
      <c r="AH59" s="164">
        <f>IF($G59=" ","",ROUND(ABS(_xll.RtGet(SourceAlias,$U59,ASK)-W59),4))</f>
        <v>0</v>
      </c>
    </row>
    <row r="60" spans="1:34" x14ac:dyDescent="0.2">
      <c r="A60" s="206"/>
      <c r="B60" s="56" t="s">
        <v>70</v>
      </c>
      <c r="C60" s="96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156" t="s">
        <v>48</v>
      </c>
      <c r="E60" s="96" t="s">
        <v>48</v>
      </c>
      <c r="F60" s="96" t="s">
        <v>48</v>
      </c>
      <c r="G60" s="157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33" t="str">
        <v>EUR1MSW10M=</v>
      </c>
      <c r="J60" s="132">
        <f>IF(I60="","",'1M Pricing'!$I60*100)</f>
        <v>-0.11200000000001829</v>
      </c>
      <c r="K60" s="132">
        <f t="shared" si="0"/>
        <v>-0.11200000000001829</v>
      </c>
      <c r="L60" s="133" t="str">
        <v/>
      </c>
      <c r="M60" s="132" t="str">
        <f>IF(L60="","",'3M Pricing'!$I60*100)</f>
        <v/>
      </c>
      <c r="N60" s="132" t="str">
        <f t="shared" si="1"/>
        <v/>
      </c>
      <c r="O60" s="133" t="str">
        <v/>
      </c>
      <c r="P60" s="132" t="str">
        <f>IF(O60="","",'6M Pricing'!$I60*100)</f>
        <v/>
      </c>
      <c r="Q60" s="132" t="str">
        <f t="shared" si="2"/>
        <v/>
      </c>
      <c r="R60" s="133" t="str">
        <v/>
      </c>
      <c r="S60" s="132" t="str">
        <f>IF(R60="","",'1Y Pricing'!$I60*100)</f>
        <v/>
      </c>
      <c r="T60" s="132" t="str">
        <f t="shared" si="3"/>
        <v/>
      </c>
      <c r="U60" s="131" t="str">
        <v>EURONOIS10M=</v>
      </c>
      <c r="V60" s="132">
        <f>IF(U60="","",'ON Pricing'!$I60*100)</f>
        <v>-0.1482283340161045</v>
      </c>
      <c r="W60" s="132">
        <f t="shared" si="4"/>
        <v>-0.1482283340161045</v>
      </c>
      <c r="Y60" s="164">
        <f>IF($C60=" ","",ROUND(ABS(_xll.RtGet(SourceAlias,$I60,BID)-J60),4))</f>
        <v>0</v>
      </c>
      <c r="Z60" s="164">
        <f>IF($C60=" ","",ROUND(ABS(_xll.RtGet(SourceAlias,$I60,ASK)-K60),4))</f>
        <v>0</v>
      </c>
      <c r="AA60" s="164" t="str">
        <f>IF($D60=" ","",ROUND(ABS(_xll.RtGet(SourceAlias,$L60,BID)-M60),4))</f>
        <v/>
      </c>
      <c r="AB60" s="164" t="str">
        <f>IF($D60=" ","",ROUND(ABS(_xll.RtGet(SourceAlias,$L60,ASK)-N60),4))</f>
        <v/>
      </c>
      <c r="AC60" s="164" t="str">
        <f>IF($E60=" ","",ROUND(ABS(_xll.RtGet(SourceAlias,$O60,BID)-P60),4))</f>
        <v/>
      </c>
      <c r="AD60" s="164" t="str">
        <f>IF($E60=" ","",ROUND(ABS(_xll.RtGet(SourceAlias,$O60,ASK)-Q60),4))</f>
        <v/>
      </c>
      <c r="AE60" s="164" t="str">
        <f>IF($F60=" ","",ROUND(ABS(_xll.RtGet(SourceAlias,$R60,BID)-S60),4))</f>
        <v/>
      </c>
      <c r="AF60" s="164" t="str">
        <f>IF($F60=" ","",ROUND(ABS(_xll.RtGet(SourceAlias,$R60,ASK)-T60),4))</f>
        <v/>
      </c>
      <c r="AG60" s="164">
        <f>IF($G60=" ","",ROUND(ABS(_xll.RtGet(SourceAlias,$U60,BID)-V60),4))</f>
        <v>0</v>
      </c>
      <c r="AH60" s="164">
        <f>IF($G60=" ","",ROUND(ABS(_xll.RtGet(SourceAlias,$U60,ASK)-W60),4))</f>
        <v>0</v>
      </c>
    </row>
    <row r="61" spans="1:34" x14ac:dyDescent="0.2">
      <c r="A61" s="206"/>
      <c r="B61" s="56" t="s">
        <v>71</v>
      </c>
      <c r="C61" s="96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1" t="str">
        <v>EUR1MSW11M=</v>
      </c>
      <c r="J61" s="132">
        <f>IF(I61="","",'1M Pricing'!$I61*100)</f>
        <v>-0.1129999999999754</v>
      </c>
      <c r="K61" s="132">
        <f t="shared" si="0"/>
        <v>-0.1129999999999754</v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EURONOIS11M=</v>
      </c>
      <c r="V61" s="132">
        <f>IF(U61="","",'ON Pricing'!$I61*100)</f>
        <v>-0.14964953974931838</v>
      </c>
      <c r="W61" s="132">
        <f t="shared" si="4"/>
        <v>-0.14964953974931838</v>
      </c>
      <c r="Y61" s="164">
        <f>IF($C61=" ","",ROUND(ABS(_xll.RtGet(SourceAlias,$I61,BID)-J61),4))</f>
        <v>0</v>
      </c>
      <c r="Z61" s="164">
        <f>IF($C61=" ","",ROUND(ABS(_xll.RtGet(SourceAlias,$I61,ASK)-K61),4))</f>
        <v>0</v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>
        <f>IF($G61=" ","",ROUND(ABS(_xll.RtGet(SourceAlias,$U61,BID)-V61),4))</f>
        <v>0</v>
      </c>
      <c r="AH61" s="164">
        <f>IF($G61=" ","",ROUND(ABS(_xll.RtGet(SourceAlias,$U61,ASK)-W61),4))</f>
        <v>0</v>
      </c>
    </row>
    <row r="62" spans="1:34" x14ac:dyDescent="0.2">
      <c r="A62" s="206"/>
      <c r="B62" s="57" t="s">
        <v>73</v>
      </c>
      <c r="C62" s="99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159" t="s">
        <v>48</v>
      </c>
      <c r="E62" s="99" t="s">
        <v>48</v>
      </c>
      <c r="F62" s="99" t="s">
        <v>48</v>
      </c>
      <c r="G62" s="160" t="s">
        <v>48</v>
      </c>
      <c r="H62" s="3" t="s">
        <v>48</v>
      </c>
      <c r="I62" s="137" t="str">
        <v>EUR1MSW12M=</v>
      </c>
      <c r="J62" s="135">
        <f>IF(I62="","",'1M Pricing'!$I62*100)</f>
        <v>-0.11399999990498405</v>
      </c>
      <c r="K62" s="135">
        <f t="shared" si="0"/>
        <v>-0.11399999990498405</v>
      </c>
      <c r="L62" s="134" t="str">
        <v/>
      </c>
      <c r="M62" s="135" t="str">
        <f>IF(L62="","",'3M Pricing'!$I62*100)</f>
        <v/>
      </c>
      <c r="N62" s="135" t="str">
        <f t="shared" si="1"/>
        <v/>
      </c>
      <c r="O62" s="134" t="str">
        <v/>
      </c>
      <c r="P62" s="135" t="str">
        <f>IF(O62="","",'6M Pricing'!$I62*100)</f>
        <v/>
      </c>
      <c r="Q62" s="135" t="str">
        <f t="shared" si="2"/>
        <v/>
      </c>
      <c r="R62" s="134" t="str">
        <v/>
      </c>
      <c r="S62" s="135" t="str">
        <f>IF(R62="","",'1Y Pricing'!$I62*100)</f>
        <v/>
      </c>
      <c r="T62" s="135" t="str">
        <f t="shared" si="3"/>
        <v/>
      </c>
      <c r="U62" s="137" t="str">
        <v/>
      </c>
      <c r="V62" s="135" t="str">
        <f>IF(U62="","",'ON Pricing'!$I62*100)</f>
        <v/>
      </c>
      <c r="W62" s="135" t="str">
        <f t="shared" si="4"/>
        <v/>
      </c>
      <c r="Y62" s="166">
        <f>IF($C62=" ","",ROUND(ABS(_xll.RtGet(SourceAlias,$I62,BID)-J62),4))</f>
        <v>0</v>
      </c>
      <c r="Z62" s="166">
        <f>IF($C62=" ","",ROUND(ABS(_xll.RtGet(SourceAlias,$I62,ASK)-K62),4))</f>
        <v>0</v>
      </c>
      <c r="AA62" s="166" t="str">
        <f>IF($D62=" ","",ROUND(ABS(_xll.RtGet(SourceAlias,$L62,BID)-M62),4))</f>
        <v/>
      </c>
      <c r="AB62" s="166" t="str">
        <f>IF($D62=" ","",ROUND(ABS(_xll.RtGet(SourceAlias,$L62,ASK)-N62),4))</f>
        <v/>
      </c>
      <c r="AC62" s="166" t="str">
        <f>IF($E62=" ","",ROUND(ABS(_xll.RtGet(SourceAlias,$O62,BID)-P62),4))</f>
        <v/>
      </c>
      <c r="AD62" s="166" t="str">
        <f>IF($E62=" ","",ROUND(ABS(_xll.RtGet(SourceAlias,$O62,ASK)-Q62),4))</f>
        <v/>
      </c>
      <c r="AE62" s="166" t="str">
        <f>IF($F62=" ","",ROUND(ABS(_xll.RtGet(SourceAlias,$R62,BID)-S62),4))</f>
        <v/>
      </c>
      <c r="AF62" s="166" t="str">
        <f>IF($F62=" ","",ROUND(ABS(_xll.RtGet(SourceAlias,$R62,ASK)-T62),4))</f>
        <v/>
      </c>
      <c r="AG62" s="166" t="str">
        <f>IF($G62=" ","",ROUND(ABS(_xll.RtGet(SourceAlias,$U62,BID)-V62),4))</f>
        <v/>
      </c>
      <c r="AH62" s="166" t="str">
        <f>IF($G62=" ","",ROUND(ABS(_xll.RtGet(SourceAlias,$U62,ASK)-W62),4))</f>
        <v/>
      </c>
    </row>
    <row r="63" spans="1:34" x14ac:dyDescent="0.2">
      <c r="A63" s="206"/>
      <c r="B63" s="56" t="s">
        <v>23</v>
      </c>
      <c r="C63" s="96" t="s">
        <v>48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28" t="str">
        <v/>
      </c>
      <c r="J63" s="129" t="str">
        <f>IF(I63="","",'1M Pricing'!$I63*100)</f>
        <v/>
      </c>
      <c r="K63" s="129" t="str">
        <f t="shared" si="0"/>
        <v/>
      </c>
      <c r="L63" s="130" t="str">
        <v/>
      </c>
      <c r="M63" s="129" t="str">
        <f>IF(L63="","",'3M Pricing'!$I63*100)</f>
        <v/>
      </c>
      <c r="N63" s="129" t="str">
        <f t="shared" si="1"/>
        <v/>
      </c>
      <c r="O63" s="130" t="str">
        <v/>
      </c>
      <c r="P63" s="129" t="str">
        <f>IF(O63="","",'6M Pricing'!$I63*100)</f>
        <v/>
      </c>
      <c r="Q63" s="129" t="str">
        <f t="shared" si="2"/>
        <v/>
      </c>
      <c r="R63" s="130" t="str">
        <v/>
      </c>
      <c r="S63" s="129" t="str">
        <f>IF(R63="","",'1Y Pricing'!$I63*100)</f>
        <v/>
      </c>
      <c r="T63" s="129" t="str">
        <f t="shared" si="3"/>
        <v/>
      </c>
      <c r="U63" s="128" t="str">
        <v>EURONOIS1Y=</v>
      </c>
      <c r="V63" s="129">
        <f>IF(U63="","",'ON Pricing'!$I63*100)</f>
        <v>-0.15074437737369653</v>
      </c>
      <c r="W63" s="129">
        <f t="shared" si="4"/>
        <v>-0.15074437737369653</v>
      </c>
      <c r="Y63" s="163" t="str">
        <f>IF($C63=" ","",ROUND(ABS(_xll.RtGet(SourceAlias,$I63,BID)-J63),4))</f>
        <v/>
      </c>
      <c r="Z63" s="163" t="str">
        <f>IF($C63=" ","",ROUND(ABS(_xll.RtGet(SourceAlias,$I63,ASK)-K63),4))</f>
        <v/>
      </c>
      <c r="AA63" s="163" t="str">
        <f>IF($D63=" ","",ROUND(ABS(_xll.RtGet(SourceAlias,$L63,BID)-M63),4))</f>
        <v/>
      </c>
      <c r="AB63" s="163" t="str">
        <f>IF($D63=" ","",ROUND(ABS(_xll.RtGet(SourceAlias,$L63,ASK)-N63),4))</f>
        <v/>
      </c>
      <c r="AC63" s="163" t="str">
        <f>IF($E63=" ","",ROUND(ABS(_xll.RtGet(SourceAlias,$O63,BID)-P63),4))</f>
        <v/>
      </c>
      <c r="AD63" s="163" t="str">
        <f>IF($E63=" ","",ROUND(ABS(_xll.RtGet(SourceAlias,$O63,ASK)-Q63),4))</f>
        <v/>
      </c>
      <c r="AE63" s="163" t="str">
        <f>IF($F63=" ","",ROUND(ABS(_xll.RtGet(SourceAlias,$R63,BID)-S63),4))</f>
        <v/>
      </c>
      <c r="AF63" s="163" t="str">
        <f>IF($F63=" ","",ROUND(ABS(_xll.RtGet(SourceAlias,$R63,ASK)-T63),4))</f>
        <v/>
      </c>
      <c r="AG63" s="163">
        <f>IF($G63=" ","",ROUND(ABS(_xll.RtGet(SourceAlias,$U63,BID)-V63),4))</f>
        <v>0</v>
      </c>
      <c r="AH63" s="163">
        <f>IF($G63=" ","",ROUND(ABS(_xll.RtGet(SourceAlias,$U63,ASK)-W63),4))</f>
        <v>0</v>
      </c>
    </row>
    <row r="64" spans="1:34" x14ac:dyDescent="0.2">
      <c r="A64" s="206"/>
      <c r="B64" s="56" t="s">
        <v>75</v>
      </c>
      <c r="C64" s="96" t="s">
        <v>48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1" t="str">
        <v/>
      </c>
      <c r="J64" s="132" t="str">
        <f>IF(I64="","",'1M Pricing'!$I64*100)</f>
        <v/>
      </c>
      <c r="K64" s="132" t="str">
        <f t="shared" si="0"/>
        <v/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EURONOIS13M=</v>
      </c>
      <c r="V64" s="132">
        <f>IF(U64="","",'ON Pricing'!$I64*100)</f>
        <v>-0.15155813702457485</v>
      </c>
      <c r="W64" s="132">
        <f t="shared" si="4"/>
        <v>-0.15155813702457485</v>
      </c>
      <c r="Y64" s="164" t="str">
        <f>IF($C64=" ","",ROUND(ABS(_xll.RtGet(SourceAlias,$I64,BID)-J64),4))</f>
        <v/>
      </c>
      <c r="Z64" s="164" t="str">
        <f>IF($C64=" ","",ROUND(ABS(_xll.RtGet(SourceAlias,$I64,ASK)-K64),4))</f>
        <v/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>
        <f>IF($G64=" ","",ROUND(ABS(_xll.RtGet(SourceAlias,$U64,BID)-V64),4))</f>
        <v>0</v>
      </c>
      <c r="AH64" s="164">
        <f>IF($G64=" ","",ROUND(ABS(_xll.RtGet(SourceAlias,$U64,ASK)-W64),4))</f>
        <v>0</v>
      </c>
    </row>
    <row r="65" spans="1:34" x14ac:dyDescent="0.2">
      <c r="A65" s="206"/>
      <c r="B65" s="56" t="s">
        <v>76</v>
      </c>
      <c r="C65" s="96" t="s">
        <v>48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1" t="str">
        <v/>
      </c>
      <c r="J65" s="132" t="str">
        <f>IF(I65="","",'1M Pricing'!$I65*100)</f>
        <v/>
      </c>
      <c r="K65" s="132" t="str">
        <f t="shared" si="0"/>
        <v/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EURONOIS14M=</v>
      </c>
      <c r="V65" s="132">
        <f>IF(U65="","",'ON Pricing'!$I65*100)</f>
        <v>-0.15201102739896866</v>
      </c>
      <c r="W65" s="132">
        <f t="shared" si="4"/>
        <v>-0.15201102739896866</v>
      </c>
      <c r="Y65" s="164" t="str">
        <f>IF($C65=" ","",ROUND(ABS(_xll.RtGet(SourceAlias,$I65,BID)-J65),4))</f>
        <v/>
      </c>
      <c r="Z65" s="164" t="str">
        <f>IF($C65=" ","",ROUND(ABS(_xll.RtGet(SourceAlias,$I65,ASK)-K65),4))</f>
        <v/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>
        <f>IF($G65=" ","",ROUND(ABS(_xll.RtGet(SourceAlias,$U65,BID)-V65),4))</f>
        <v>0</v>
      </c>
      <c r="AH65" s="164">
        <f>IF($G65=" ","",ROUND(ABS(_xll.RtGet(SourceAlias,$U65,ASK)-W65),4))</f>
        <v>0</v>
      </c>
    </row>
    <row r="66" spans="1:34" x14ac:dyDescent="0.2">
      <c r="A66" s="206"/>
      <c r="B66" s="56" t="s">
        <v>77</v>
      </c>
      <c r="C66" s="96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1" t="str">
        <v>EUR1MSW15M=</v>
      </c>
      <c r="J66" s="132">
        <f>IF(I66="","",'1M Pricing'!$I66*100)</f>
        <v>-0.11622443611628624</v>
      </c>
      <c r="K66" s="132">
        <f t="shared" si="0"/>
        <v>-0.11622443611628624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EURONOIS15M=</v>
      </c>
      <c r="V66" s="132">
        <f>IF(U66="","",'ON Pricing'!$I66*100)</f>
        <v>-0.15199999999967198</v>
      </c>
      <c r="W66" s="132">
        <f t="shared" si="4"/>
        <v>-0.15199999999967198</v>
      </c>
      <c r="Y66" s="164">
        <f>IF($C66=" ","",ROUND(ABS(_xll.RtGet(SourceAlias,$I66,BID)-J66),4))</f>
        <v>0</v>
      </c>
      <c r="Z66" s="164">
        <f>IF($C66=" ","",ROUND(ABS(_xll.RtGet(SourceAlias,$I66,ASK)-K66),4))</f>
        <v>0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>
        <f>IF($G66=" ","",ROUND(ABS(_xll.RtGet(SourceAlias,$U66,BID)-V66),4))</f>
        <v>0</v>
      </c>
      <c r="AH66" s="164">
        <f>IF($G66=" ","",ROUND(ABS(_xll.RtGet(SourceAlias,$U66,ASK)-W66),4))</f>
        <v>0</v>
      </c>
    </row>
    <row r="67" spans="1:34" x14ac:dyDescent="0.2">
      <c r="A67" s="206"/>
      <c r="B67" s="56" t="s">
        <v>78</v>
      </c>
      <c r="C67" s="96" t="s">
        <v>48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1" t="str">
        <v/>
      </c>
      <c r="J67" s="132" t="str">
        <f>IF(I67="","",'1M Pricing'!$I67*100)</f>
        <v/>
      </c>
      <c r="K67" s="132" t="str">
        <f t="shared" si="0"/>
        <v/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EURONOIS16M=</v>
      </c>
      <c r="V67" s="132">
        <f>IF(U67="","",'ON Pricing'!$I67*100)</f>
        <v>-0.15094449170832061</v>
      </c>
      <c r="W67" s="132">
        <f t="shared" si="4"/>
        <v>-0.15094449170832061</v>
      </c>
      <c r="Y67" s="164" t="str">
        <f>IF($C67=" ","",ROUND(ABS(_xll.RtGet(SourceAlias,$I67,BID)-J67),4))</f>
        <v/>
      </c>
      <c r="Z67" s="164" t="str">
        <f>IF($C67=" ","",ROUND(ABS(_xll.RtGet(SourceAlias,$I67,ASK)-K67),4))</f>
        <v/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>
        <f>IF($G67=" ","",ROUND(ABS(_xll.RtGet(SourceAlias,$U67,BID)-V67),4))</f>
        <v>0</v>
      </c>
      <c r="AH67" s="164">
        <f>IF($G67=" ","",ROUND(ABS(_xll.RtGet(SourceAlias,$U67,ASK)-W67),4))</f>
        <v>0</v>
      </c>
    </row>
    <row r="68" spans="1:34" x14ac:dyDescent="0.2">
      <c r="A68" s="206"/>
      <c r="B68" s="56" t="s">
        <v>79</v>
      </c>
      <c r="C68" s="96" t="s">
        <v>48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1" t="str">
        <v/>
      </c>
      <c r="J68" s="132" t="str">
        <f>IF(I68="","",'1M Pricing'!$I68*100)</f>
        <v/>
      </c>
      <c r="K68" s="132" t="str">
        <f t="shared" si="0"/>
        <v/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EURONOIS17M=</v>
      </c>
      <c r="V68" s="132">
        <f>IF(U68="","",'ON Pricing'!$I68*100)</f>
        <v>-0.15008461582515523</v>
      </c>
      <c r="W68" s="132">
        <f t="shared" si="4"/>
        <v>-0.15008461582515523</v>
      </c>
      <c r="Y68" s="164" t="str">
        <f>IF($C68=" ","",ROUND(ABS(_xll.RtGet(SourceAlias,$I68,BID)-J68),4))</f>
        <v/>
      </c>
      <c r="Z68" s="164" t="str">
        <f>IF($C68=" ","",ROUND(ABS(_xll.RtGet(SourceAlias,$I68,ASK)-K68),4))</f>
        <v/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>
        <f>IF($G68=" ","",ROUND(ABS(_xll.RtGet(SourceAlias,$U68,BID)-V68),4))</f>
        <v>0</v>
      </c>
      <c r="AH68" s="164">
        <f>IF($G68=" ","",ROUND(ABS(_xll.RtGet(SourceAlias,$U68,ASK)-W68),4))</f>
        <v>0</v>
      </c>
    </row>
    <row r="69" spans="1:34" x14ac:dyDescent="0.2">
      <c r="A69" s="206"/>
      <c r="B69" s="56" t="s">
        <v>45</v>
      </c>
      <c r="C69" s="96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1" t="str">
        <v>EUR1MSW18M=</v>
      </c>
      <c r="J69" s="132">
        <f>IF(I69="","",'1M Pricing'!$I69*100)</f>
        <v>-0.11245873068636257</v>
      </c>
      <c r="K69" s="132">
        <f t="shared" si="0"/>
        <v>-0.11245873068636257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EURONOIS18M=</v>
      </c>
      <c r="V69" s="132">
        <f>IF(U69="","",'ON Pricing'!$I69*100)</f>
        <v>-0.14900000000674599</v>
      </c>
      <c r="W69" s="132">
        <f t="shared" si="4"/>
        <v>-0.14900000000674599</v>
      </c>
      <c r="Y69" s="164">
        <f>IF($C69=" ","",ROUND(ABS(_xll.RtGet(SourceAlias,$I69,BID)-J69),4))</f>
        <v>0</v>
      </c>
      <c r="Z69" s="164">
        <f>IF($C69=" ","",ROUND(ABS(_xll.RtGet(SourceAlias,$I69,ASK)-K69),4))</f>
        <v>0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>
        <f>IF($G69=" ","",ROUND(ABS(_xll.RtGet(SourceAlias,$U69,BID)-V69),4))</f>
        <v>0</v>
      </c>
      <c r="AH69" s="164">
        <f>IF($G69=" ","",ROUND(ABS(_xll.RtGet(SourceAlias,$U69,ASK)-W69),4))</f>
        <v>0</v>
      </c>
    </row>
    <row r="70" spans="1:34" x14ac:dyDescent="0.2">
      <c r="A70" s="206"/>
      <c r="B70" s="56" t="s">
        <v>80</v>
      </c>
      <c r="C70" s="96" t="s">
        <v>48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1" t="str">
        <v/>
      </c>
      <c r="J70" s="132" t="str">
        <f>IF(I70="","",'1M Pricing'!$I70*100)</f>
        <v/>
      </c>
      <c r="K70" s="132" t="str">
        <f t="shared" si="0"/>
        <v/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EURONOIS19M=</v>
      </c>
      <c r="V70" s="132">
        <f>IF(U70="","",'ON Pricing'!$I70*100)</f>
        <v>-0.14758778272476233</v>
      </c>
      <c r="W70" s="132">
        <f t="shared" si="4"/>
        <v>-0.14758778272476233</v>
      </c>
      <c r="Y70" s="164" t="str">
        <f>IF($C70=" ","",ROUND(ABS(_xll.RtGet(SourceAlias,$I70,BID)-J70),4))</f>
        <v/>
      </c>
      <c r="Z70" s="164" t="str">
        <f>IF($C70=" ","",ROUND(ABS(_xll.RtGet(SourceAlias,$I70,ASK)-K70),4))</f>
        <v/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>
        <f>IF($G70=" ","",ROUND(ABS(_xll.RtGet(SourceAlias,$U70,BID)-V70),4))</f>
        <v>0</v>
      </c>
      <c r="AH70" s="164">
        <f>IF($G70=" ","",ROUND(ABS(_xll.RtGet(SourceAlias,$U70,ASK)-W70),4))</f>
        <v>0</v>
      </c>
    </row>
    <row r="71" spans="1:34" x14ac:dyDescent="0.2">
      <c r="A71" s="206"/>
      <c r="B71" s="56" t="s">
        <v>81</v>
      </c>
      <c r="C71" s="96" t="s">
        <v>48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1" t="str">
        <v/>
      </c>
      <c r="J71" s="132" t="str">
        <f>IF(I71="","",'1M Pricing'!$I71*100)</f>
        <v/>
      </c>
      <c r="K71" s="132" t="str">
        <f t="shared" ref="K71:K117" si="5">J71</f>
        <v/>
      </c>
      <c r="L71" s="133" t="str">
        <v/>
      </c>
      <c r="M71" s="132" t="str">
        <f>IF(L71="","",'3M Pricing'!$I71*100)</f>
        <v/>
      </c>
      <c r="N71" s="132" t="str">
        <f t="shared" ref="N71:N117" si="6">M71</f>
        <v/>
      </c>
      <c r="O71" s="133" t="str">
        <v/>
      </c>
      <c r="P71" s="132" t="str">
        <f>IF(O71="","",'6M Pricing'!$I71*100)</f>
        <v/>
      </c>
      <c r="Q71" s="132" t="str">
        <f t="shared" ref="Q71:Q117" si="7">P71</f>
        <v/>
      </c>
      <c r="R71" s="133" t="str">
        <v/>
      </c>
      <c r="S71" s="132" t="str">
        <f>IF(R71="","",'1Y Pricing'!$I71*100)</f>
        <v/>
      </c>
      <c r="T71" s="132" t="str">
        <f t="shared" ref="T71:T117" si="8">S71</f>
        <v/>
      </c>
      <c r="U71" s="131" t="str">
        <v>EURONOIS20M=</v>
      </c>
      <c r="V71" s="132">
        <f>IF(U71="","",'ON Pricing'!$I71*100)</f>
        <v>-0.14591896033599808</v>
      </c>
      <c r="W71" s="132">
        <f t="shared" ref="W71:W117" si="9">V71</f>
        <v>-0.14591896033599808</v>
      </c>
      <c r="Y71" s="164" t="str">
        <f>IF($C71=" ","",ROUND(ABS(_xll.RtGet(SourceAlias,$I71,BID)-J71),4))</f>
        <v/>
      </c>
      <c r="Z71" s="164" t="str">
        <f>IF($C71=" ","",ROUND(ABS(_xll.RtGet(SourceAlias,$I71,ASK)-K71),4))</f>
        <v/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>
        <f>IF($G71=" ","",ROUND(ABS(_xll.RtGet(SourceAlias,$U71,BID)-V71),4))</f>
        <v>0</v>
      </c>
      <c r="AH71" s="164">
        <f>IF($G71=" ","",ROUND(ABS(_xll.RtGet(SourceAlias,$U71,ASK)-W71),4))</f>
        <v>0</v>
      </c>
    </row>
    <row r="72" spans="1:34" x14ac:dyDescent="0.2">
      <c r="A72" s="206"/>
      <c r="B72" s="56" t="s">
        <v>82</v>
      </c>
      <c r="C72" s="96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1" t="str">
        <v>EUR1MSW21M=</v>
      </c>
      <c r="J72" s="132">
        <f>IF(I72="","",'1M Pricing'!$I72*100)</f>
        <v>-0.10565437900813142</v>
      </c>
      <c r="K72" s="132">
        <f t="shared" si="5"/>
        <v>-0.10565437900813142</v>
      </c>
      <c r="L72" s="133" t="str">
        <v/>
      </c>
      <c r="M72" s="132" t="str">
        <f>IF(L72="","",'3M Pricing'!$I72*100)</f>
        <v/>
      </c>
      <c r="N72" s="132" t="str">
        <f t="shared" si="6"/>
        <v/>
      </c>
      <c r="O72" s="133" t="str">
        <v/>
      </c>
      <c r="P72" s="132" t="str">
        <f>IF(O72="","",'6M Pricing'!$I72*100)</f>
        <v/>
      </c>
      <c r="Q72" s="132" t="str">
        <f t="shared" si="7"/>
        <v/>
      </c>
      <c r="R72" s="133" t="str">
        <v/>
      </c>
      <c r="S72" s="132" t="str">
        <f>IF(R72="","",'1Y Pricing'!$I72*100)</f>
        <v/>
      </c>
      <c r="T72" s="132" t="str">
        <f t="shared" si="8"/>
        <v/>
      </c>
      <c r="U72" s="131" t="str">
        <v>EURONOIS21M=</v>
      </c>
      <c r="V72" s="132">
        <f>IF(U72="","",'ON Pricing'!$I72*100)</f>
        <v>-0.14399999996999854</v>
      </c>
      <c r="W72" s="132">
        <f t="shared" si="9"/>
        <v>-0.14399999996999854</v>
      </c>
      <c r="Y72" s="164">
        <f>IF($C72=" ","",ROUND(ABS(_xll.RtGet(SourceAlias,$I72,BID)-J72),4))</f>
        <v>0</v>
      </c>
      <c r="Z72" s="164">
        <f>IF($C72=" ","",ROUND(ABS(_xll.RtGet(SourceAlias,$I72,ASK)-K72),4))</f>
        <v>0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>
        <f>IF($G72=" ","",ROUND(ABS(_xll.RtGet(SourceAlias,$U72,BID)-V72),4))</f>
        <v>0</v>
      </c>
      <c r="AH72" s="164">
        <f>IF($G72=" ","",ROUND(ABS(_xll.RtGet(SourceAlias,$U72,ASK)-W72),4))</f>
        <v>0</v>
      </c>
    </row>
    <row r="73" spans="1:34" x14ac:dyDescent="0.2">
      <c r="A73" s="206"/>
      <c r="B73" s="56" t="s">
        <v>83</v>
      </c>
      <c r="C73" s="96" t="s">
        <v>48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1" t="str">
        <v/>
      </c>
      <c r="J73" s="132" t="str">
        <f>IF(I73="","",'1M Pricing'!$I73*100)</f>
        <v/>
      </c>
      <c r="K73" s="132" t="str">
        <f t="shared" si="5"/>
        <v/>
      </c>
      <c r="L73" s="133" t="str">
        <v/>
      </c>
      <c r="M73" s="132" t="str">
        <f>IF(L73="","",'3M Pricing'!$I73*100)</f>
        <v/>
      </c>
      <c r="N73" s="132" t="str">
        <f t="shared" si="6"/>
        <v/>
      </c>
      <c r="O73" s="133" t="str">
        <v/>
      </c>
      <c r="P73" s="132" t="str">
        <f>IF(O73="","",'6M Pricing'!$I73*100)</f>
        <v/>
      </c>
      <c r="Q73" s="132" t="str">
        <f t="shared" si="7"/>
        <v/>
      </c>
      <c r="R73" s="133" t="str">
        <v/>
      </c>
      <c r="S73" s="132" t="str">
        <f>IF(R73="","",'1Y Pricing'!$I73*100)</f>
        <v/>
      </c>
      <c r="T73" s="132" t="str">
        <f t="shared" si="8"/>
        <v/>
      </c>
      <c r="U73" s="131" t="str">
        <v>EURONOIS22M=</v>
      </c>
      <c r="V73" s="132">
        <f>IF(U73="","",'ON Pricing'!$I73*100)</f>
        <v>-0.141736874572645</v>
      </c>
      <c r="W73" s="132">
        <f t="shared" si="9"/>
        <v>-0.141736874572645</v>
      </c>
      <c r="Y73" s="164" t="str">
        <f>IF($C73=" ","",ROUND(ABS(_xll.RtGet(SourceAlias,$I73,BID)-J73),4))</f>
        <v/>
      </c>
      <c r="Z73" s="164" t="str">
        <f>IF($C73=" ","",ROUND(ABS(_xll.RtGet(SourceAlias,$I73,ASK)-K73),4))</f>
        <v/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>
        <f>IF($G73=" ","",ROUND(ABS(_xll.RtGet(SourceAlias,$U73,BID)-V73),4))</f>
        <v>0</v>
      </c>
      <c r="AH73" s="164">
        <f>IF($G73=" ","",ROUND(ABS(_xll.RtGet(SourceAlias,$U73,ASK)-W73),4))</f>
        <v>0</v>
      </c>
    </row>
    <row r="74" spans="1:34" x14ac:dyDescent="0.2">
      <c r="A74" s="206"/>
      <c r="B74" s="56" t="s">
        <v>84</v>
      </c>
      <c r="C74" s="96" t="s">
        <v>48</v>
      </c>
      <c r="D74" s="156" t="s">
        <v>48</v>
      </c>
      <c r="E74" s="96" t="s">
        <v>48</v>
      </c>
      <c r="F74" s="96" t="s">
        <v>48</v>
      </c>
      <c r="G74" s="157" t="str">
        <f>IF(Contribute="abcd",IF($E$2&lt;&gt;-1,_xll.RtContribute(SourceAlias,U74,Fields,V74:W74,"SCOPE:SERVER"),_xll.RtContribute(SourceAlias,"DDS_INSERT_S",$E$2:$G$2,U74:W74,"SCOPE:SERVER FTC:ALL")),"stopped")</f>
        <v>stopped</v>
      </c>
      <c r="H74" s="3" t="s">
        <v>48</v>
      </c>
      <c r="I74" s="131" t="str">
        <v/>
      </c>
      <c r="J74" s="132" t="str">
        <f>IF(I74="","",'1M Pricing'!$I74*100)</f>
        <v/>
      </c>
      <c r="K74" s="132" t="str">
        <f t="shared" si="5"/>
        <v/>
      </c>
      <c r="L74" s="133" t="str">
        <v/>
      </c>
      <c r="M74" s="132" t="str">
        <f>IF(L74="","",'3M Pricing'!$I74*100)</f>
        <v/>
      </c>
      <c r="N74" s="132" t="str">
        <f t="shared" si="6"/>
        <v/>
      </c>
      <c r="O74" s="133" t="str">
        <v/>
      </c>
      <c r="P74" s="132" t="str">
        <f>IF(O74="","",'6M Pricing'!$I74*100)</f>
        <v/>
      </c>
      <c r="Q74" s="132" t="str">
        <f t="shared" si="7"/>
        <v/>
      </c>
      <c r="R74" s="133" t="str">
        <v/>
      </c>
      <c r="S74" s="132" t="str">
        <f>IF(R74="","",'1Y Pricing'!$I74*100)</f>
        <v/>
      </c>
      <c r="T74" s="132" t="str">
        <f t="shared" si="8"/>
        <v/>
      </c>
      <c r="U74" s="131" t="str">
        <v>EURONOIS23M=</v>
      </c>
      <c r="V74" s="132">
        <f>IF(U74="","",'ON Pricing'!$I74*100)</f>
        <v>-0.13904106832746693</v>
      </c>
      <c r="W74" s="132">
        <f t="shared" si="9"/>
        <v>-0.13904106832746693</v>
      </c>
      <c r="Y74" s="164" t="str">
        <f>IF($C74=" ","",ROUND(ABS(_xll.RtGet(SourceAlias,$I74,BID)-J74),4))</f>
        <v/>
      </c>
      <c r="Z74" s="164" t="str">
        <f>IF($C74=" ","",ROUND(ABS(_xll.RtGet(SourceAlias,$I74,ASK)-K74),4))</f>
        <v/>
      </c>
      <c r="AA74" s="164" t="str">
        <f>IF($D74=" ","",ROUND(ABS(_xll.RtGet(SourceAlias,$L74,BID)-M74),4))</f>
        <v/>
      </c>
      <c r="AB74" s="164" t="str">
        <f>IF($D74=" ","",ROUND(ABS(_xll.RtGet(SourceAlias,$L74,ASK)-N74),4))</f>
        <v/>
      </c>
      <c r="AC74" s="164" t="str">
        <f>IF($E74=" ","",ROUND(ABS(_xll.RtGet(SourceAlias,$O74,BID)-P74),4))</f>
        <v/>
      </c>
      <c r="AD74" s="164" t="str">
        <f>IF($E74=" ","",ROUND(ABS(_xll.RtGet(SourceAlias,$O74,ASK)-Q74),4))</f>
        <v/>
      </c>
      <c r="AE74" s="164" t="str">
        <f>IF($F74=" ","",ROUND(ABS(_xll.RtGet(SourceAlias,$R74,BID)-S74),4))</f>
        <v/>
      </c>
      <c r="AF74" s="164" t="str">
        <f>IF($F74=" ","",ROUND(ABS(_xll.RtGet(SourceAlias,$R74,ASK)-T74),4))</f>
        <v/>
      </c>
      <c r="AG74" s="164">
        <f>IF($G74=" ","",ROUND(ABS(_xll.RtGet(SourceAlias,$U74,BID)-V74),4))</f>
        <v>0</v>
      </c>
      <c r="AH74" s="164">
        <f>IF($G74=" ","",ROUND(ABS(_xll.RtGet(SourceAlias,$U74,ASK)-W74),4))</f>
        <v>0</v>
      </c>
    </row>
    <row r="75" spans="1:34" x14ac:dyDescent="0.2">
      <c r="A75" s="206"/>
      <c r="B75" s="56" t="s">
        <v>24</v>
      </c>
      <c r="C75" s="96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56" t="s">
        <v>48</v>
      </c>
      <c r="E75" s="96" t="s">
        <v>48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31" t="str">
        <v>EUR1MSW2Y=</v>
      </c>
      <c r="J75" s="132">
        <f>IF(I75="","",'1M Pricing'!$I75*100)</f>
        <v>-9.5999999997964977E-2</v>
      </c>
      <c r="K75" s="132">
        <f t="shared" si="5"/>
        <v>-9.5999999997964977E-2</v>
      </c>
      <c r="L75" s="133" t="str">
        <v/>
      </c>
      <c r="M75" s="132" t="str">
        <f>IF(L75="","",'3M Pricing'!$I75*100)</f>
        <v/>
      </c>
      <c r="N75" s="132" t="str">
        <f t="shared" si="6"/>
        <v/>
      </c>
      <c r="O75" s="133" t="str">
        <v/>
      </c>
      <c r="P75" s="132" t="str">
        <f>IF(O75="","",'6M Pricing'!$I75*100)</f>
        <v/>
      </c>
      <c r="Q75" s="132" t="str">
        <f t="shared" si="7"/>
        <v/>
      </c>
      <c r="R75" s="133" t="str">
        <v/>
      </c>
      <c r="S75" s="132" t="str">
        <f>IF(R75="","",'1Y Pricing'!$I75*100)</f>
        <v/>
      </c>
      <c r="T75" s="132" t="str">
        <f t="shared" si="8"/>
        <v/>
      </c>
      <c r="U75" s="131" t="str">
        <v>EURONOIS2Y=</v>
      </c>
      <c r="V75" s="132">
        <f>IF(U75="","",'ON Pricing'!$I75*100)</f>
        <v>-0.13599999999758758</v>
      </c>
      <c r="W75" s="132">
        <f t="shared" si="9"/>
        <v>-0.13599999999758758</v>
      </c>
      <c r="Y75" s="164">
        <f>IF($C75=" ","",ROUND(ABS(_xll.RtGet(SourceAlias,$I75,BID)-J75),4))</f>
        <v>0</v>
      </c>
      <c r="Z75" s="164">
        <f>IF($C75=" ","",ROUND(ABS(_xll.RtGet(SourceAlias,$I75,ASK)-K75),4))</f>
        <v>0</v>
      </c>
      <c r="AA75" s="164" t="str">
        <f>IF($D75=" ","",ROUND(ABS(_xll.RtGet(SourceAlias,$L75,BID)-M75),4))</f>
        <v/>
      </c>
      <c r="AB75" s="164" t="str">
        <f>IF($D75=" ","",ROUND(ABS(_xll.RtGet(SourceAlias,$L75,ASK)-N75),4))</f>
        <v/>
      </c>
      <c r="AC75" s="164" t="str">
        <f>IF($E75=" ","",ROUND(ABS(_xll.RtGet(SourceAlias,$O75,BID)-P75),4))</f>
        <v/>
      </c>
      <c r="AD75" s="164" t="str">
        <f>IF($E75=" ","",ROUND(ABS(_xll.RtGet(SourceAlias,$O75,ASK)-Q75),4))</f>
        <v/>
      </c>
      <c r="AE75" s="164" t="str">
        <f>IF($F75=" ","",ROUND(ABS(_xll.RtGet(SourceAlias,$R75,BID)-S75),4))</f>
        <v/>
      </c>
      <c r="AF75" s="164" t="str">
        <f>IF($F75=" ","",ROUND(ABS(_xll.RtGet(SourceAlias,$R75,ASK)-T75),4))</f>
        <v/>
      </c>
      <c r="AG75" s="164">
        <f>IF($G75=" ","",ROUND(ABS(_xll.RtGet(SourceAlias,$U75,BID)-V75),4))</f>
        <v>0</v>
      </c>
      <c r="AH75" s="164">
        <f>IF($G75=" ","",ROUND(ABS(_xll.RtGet(SourceAlias,$U75,ASK)-W75),4))</f>
        <v>0</v>
      </c>
    </row>
    <row r="76" spans="1:34" x14ac:dyDescent="0.2">
      <c r="A76" s="206"/>
      <c r="B76" s="56" t="s">
        <v>158</v>
      </c>
      <c r="C76" s="96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56" t="s">
        <v>48</v>
      </c>
      <c r="E76" s="96" t="s">
        <v>48</v>
      </c>
      <c r="F76" s="96" t="s">
        <v>48</v>
      </c>
      <c r="G76" s="157" t="s">
        <v>48</v>
      </c>
      <c r="H76" s="3" t="s">
        <v>48</v>
      </c>
      <c r="I76" s="131" t="str">
        <v>EUR1MSW2Y3M=</v>
      </c>
      <c r="J76" s="132">
        <f>IF(I76="","",'1M Pricing'!$I76*100)</f>
        <v>-8.4058868565172001E-2</v>
      </c>
      <c r="K76" s="132">
        <f t="shared" si="5"/>
        <v>-8.4058868565172001E-2</v>
      </c>
      <c r="L76" s="133" t="str">
        <v/>
      </c>
      <c r="M76" s="132" t="str">
        <f>IF(L76="","",'3M Pricing'!$I76*100)</f>
        <v/>
      </c>
      <c r="N76" s="132" t="str">
        <f t="shared" si="6"/>
        <v/>
      </c>
      <c r="O76" s="133" t="str">
        <v/>
      </c>
      <c r="P76" s="132" t="str">
        <f>IF(O76="","",'6M Pricing'!$I76*100)</f>
        <v/>
      </c>
      <c r="Q76" s="132" t="str">
        <f t="shared" si="7"/>
        <v/>
      </c>
      <c r="R76" s="133" t="str">
        <v/>
      </c>
      <c r="S76" s="132" t="str">
        <f>IF(R76="","",'1Y Pricing'!$I76*100)</f>
        <v/>
      </c>
      <c r="T76" s="132" t="str">
        <f t="shared" si="8"/>
        <v/>
      </c>
      <c r="U76" s="131" t="str">
        <v/>
      </c>
      <c r="V76" s="132" t="str">
        <f>IF(U76="","",'ON Pricing'!$I76*100)</f>
        <v/>
      </c>
      <c r="W76" s="132" t="str">
        <f t="shared" si="9"/>
        <v/>
      </c>
      <c r="Y76" s="164">
        <f>IF($C76=" ","",ROUND(ABS(_xll.RtGet(SourceAlias,$I76,BID)-J76),4))</f>
        <v>0</v>
      </c>
      <c r="Z76" s="164">
        <f>IF($C76=" ","",ROUND(ABS(_xll.RtGet(SourceAlias,$I76,ASK)-K76),4))</f>
        <v>0</v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 t="str">
        <f>IF($G76=" ","",ROUND(ABS(_xll.RtGet(SourceAlias,$U76,BID)-V76),4))</f>
        <v/>
      </c>
      <c r="AH76" s="164" t="str">
        <f>IF($G76=" ","",ROUND(ABS(_xll.RtGet(SourceAlias,$U76,ASK)-W76),4))</f>
        <v/>
      </c>
    </row>
    <row r="77" spans="1:34" x14ac:dyDescent="0.2">
      <c r="A77" s="206"/>
      <c r="B77" s="56" t="s">
        <v>159</v>
      </c>
      <c r="C77" s="96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56" t="s">
        <v>48</v>
      </c>
      <c r="E77" s="96" t="s">
        <v>48</v>
      </c>
      <c r="F77" s="96" t="s">
        <v>48</v>
      </c>
      <c r="G77" s="157" t="s">
        <v>48</v>
      </c>
      <c r="H77" s="3" t="s">
        <v>48</v>
      </c>
      <c r="I77" s="131" t="str">
        <v>EUR1MSW2Y6M=</v>
      </c>
      <c r="J77" s="132">
        <f>IF(I77="","",'1M Pricing'!$I77*100)</f>
        <v>-6.9871287073510521E-2</v>
      </c>
      <c r="K77" s="132">
        <f t="shared" si="5"/>
        <v>-6.9871287073510521E-2</v>
      </c>
      <c r="L77" s="133" t="str">
        <v/>
      </c>
      <c r="M77" s="132" t="str">
        <f>IF(L77="","",'3M Pricing'!$I77*100)</f>
        <v/>
      </c>
      <c r="N77" s="132" t="str">
        <f t="shared" si="6"/>
        <v/>
      </c>
      <c r="O77" s="133" t="str">
        <v/>
      </c>
      <c r="P77" s="132" t="str">
        <f>IF(O77="","",'6M Pricing'!$I77*100)</f>
        <v/>
      </c>
      <c r="Q77" s="132" t="str">
        <f t="shared" si="7"/>
        <v/>
      </c>
      <c r="R77" s="133" t="str">
        <v/>
      </c>
      <c r="S77" s="132" t="str">
        <f>IF(R77="","",'1Y Pricing'!$I77*100)</f>
        <v/>
      </c>
      <c r="T77" s="132" t="str">
        <f t="shared" si="8"/>
        <v/>
      </c>
      <c r="U77" s="131" t="str">
        <v/>
      </c>
      <c r="V77" s="132" t="str">
        <f>IF(U77="","",'ON Pricing'!$I77*100)</f>
        <v/>
      </c>
      <c r="W77" s="132" t="str">
        <f t="shared" si="9"/>
        <v/>
      </c>
      <c r="Y77" s="164">
        <f>IF($C77=" ","",ROUND(ABS(_xll.RtGet(SourceAlias,$I77,BID)-J77),4))</f>
        <v>0</v>
      </c>
      <c r="Z77" s="164">
        <f>IF($C77=" ","",ROUND(ABS(_xll.RtGet(SourceAlias,$I77,ASK)-K77),4))</f>
        <v>0</v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 t="str">
        <f>IF($G77=" ","",ROUND(ABS(_xll.RtGet(SourceAlias,$U77,BID)-V77),4))</f>
        <v/>
      </c>
      <c r="AH77" s="164" t="str">
        <f>IF($G77=" ","",ROUND(ABS(_xll.RtGet(SourceAlias,$U77,ASK)-W77),4))</f>
        <v/>
      </c>
    </row>
    <row r="78" spans="1:34" x14ac:dyDescent="0.2">
      <c r="A78" s="206"/>
      <c r="B78" s="56" t="s">
        <v>160</v>
      </c>
      <c r="C78" s="96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56" t="s">
        <v>48</v>
      </c>
      <c r="E78" s="96" t="s">
        <v>48</v>
      </c>
      <c r="F78" s="96" t="s">
        <v>48</v>
      </c>
      <c r="G78" s="157" t="s">
        <v>48</v>
      </c>
      <c r="H78" s="3" t="s">
        <v>48</v>
      </c>
      <c r="I78" s="131" t="str">
        <v>EUR1MSW2Y9M=</v>
      </c>
      <c r="J78" s="132">
        <f>IF(I78="","",'1M Pricing'!$I78*100)</f>
        <v>-5.2907273349948318E-2</v>
      </c>
      <c r="K78" s="132">
        <f t="shared" si="5"/>
        <v>-5.2907273349948318E-2</v>
      </c>
      <c r="L78" s="133" t="str">
        <v/>
      </c>
      <c r="M78" s="132" t="str">
        <f>IF(L78="","",'3M Pricing'!$I78*100)</f>
        <v/>
      </c>
      <c r="N78" s="132" t="str">
        <f t="shared" si="6"/>
        <v/>
      </c>
      <c r="O78" s="133" t="str">
        <v/>
      </c>
      <c r="P78" s="132" t="str">
        <f>IF(O78="","",'6M Pricing'!$I78*100)</f>
        <v/>
      </c>
      <c r="Q78" s="132" t="str">
        <f t="shared" si="7"/>
        <v/>
      </c>
      <c r="R78" s="133" t="str">
        <v/>
      </c>
      <c r="S78" s="132" t="str">
        <f>IF(R78="","",'1Y Pricing'!$I78*100)</f>
        <v/>
      </c>
      <c r="T78" s="132" t="str">
        <f t="shared" si="8"/>
        <v/>
      </c>
      <c r="U78" s="131" t="str">
        <v/>
      </c>
      <c r="V78" s="132" t="str">
        <f>IF(U78="","",'ON Pricing'!$I78*100)</f>
        <v/>
      </c>
      <c r="W78" s="132" t="str">
        <f t="shared" si="9"/>
        <v/>
      </c>
      <c r="Y78" s="164">
        <f>IF($C78=" ","",ROUND(ABS(_xll.RtGet(SourceAlias,$I78,BID)-J78),4))</f>
        <v>0</v>
      </c>
      <c r="Z78" s="164">
        <f>IF($C78=" ","",ROUND(ABS(_xll.RtGet(SourceAlias,$I78,ASK)-K78),4))</f>
        <v>0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 t="str">
        <f>IF($G78=" ","",ROUND(ABS(_xll.RtGet(SourceAlias,$U78,BID)-V78),4))</f>
        <v/>
      </c>
      <c r="AH78" s="164" t="str">
        <f>IF($G78=" ","",ROUND(ABS(_xll.RtGet(SourceAlias,$U78,ASK)-W78),4))</f>
        <v/>
      </c>
    </row>
    <row r="79" spans="1:34" x14ac:dyDescent="0.2">
      <c r="A79" s="206"/>
      <c r="B79" s="56" t="s">
        <v>25</v>
      </c>
      <c r="C79" s="96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96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96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96" t="str">
        <f>IF(Contribute="abcd",IF($E$2&lt;&gt;-1,_xll.RtContribute(SourceAlias,R79,Fields,S79:T79,"SCOPE:SERVER"),_xll.RtContribute(SourceAlias,"DDS_INSERT_S",$E$2:$G$2,S79:T79,"SCOPE:SERVER FTC:ALL")),"stopped")</f>
        <v>stopped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1" t="str">
        <v>EUR1MSW3Y=</v>
      </c>
      <c r="J79" s="136">
        <f>IF(I79="","",'1M Pricing'!$I79*100)</f>
        <v>-3.3000000007221635E-2</v>
      </c>
      <c r="K79" s="136">
        <f t="shared" si="5"/>
        <v>-3.3000000007221635E-2</v>
      </c>
      <c r="L79" s="131" t="str">
        <v>EUR3MSW3Y=</v>
      </c>
      <c r="M79" s="136">
        <f>IF(L79="","",'3M Pricing'!$I79*100)</f>
        <v>6.299999999607242E-2</v>
      </c>
      <c r="N79" s="132">
        <f t="shared" si="6"/>
        <v>6.299999999607242E-2</v>
      </c>
      <c r="O79" s="131" t="str">
        <v>EUR6MSW3Y=</v>
      </c>
      <c r="P79" s="132">
        <f>IF(O79="","",'6M Pricing'!$I79*100)</f>
        <v>0.15600000000012365</v>
      </c>
      <c r="Q79" s="132">
        <f t="shared" si="7"/>
        <v>0.15600000000012365</v>
      </c>
      <c r="R79" s="131" t="str">
        <v>EUR1YSW3Y=</v>
      </c>
      <c r="S79" s="132">
        <f>IF(R79="","",'1Y Pricing'!$I79*100)</f>
        <v>0.29199999999998233</v>
      </c>
      <c r="T79" s="132">
        <f t="shared" si="8"/>
        <v>0.29199999999998233</v>
      </c>
      <c r="U79" s="131" t="str">
        <v>EURONOIS3Y=</v>
      </c>
      <c r="V79" s="136">
        <f>IF(U79="","",'ON Pricing'!$I79*100)</f>
        <v>-7.5000000068200109E-2</v>
      </c>
      <c r="W79" s="136">
        <f t="shared" si="9"/>
        <v>-7.5000000068200109E-2</v>
      </c>
      <c r="Y79" s="165">
        <f>IF($C79=" ","",ROUND(ABS(_xll.RtGet(SourceAlias,$I79,BID)-J79),4))</f>
        <v>0</v>
      </c>
      <c r="Z79" s="165">
        <f>IF($C79=" ","",ROUND(ABS(_xll.RtGet(SourceAlias,$I79,ASK)-K79),4))</f>
        <v>0</v>
      </c>
      <c r="AA79" s="165">
        <f>IF($D79=" ","",ROUND(ABS(_xll.RtGet(SourceAlias,$L79,BID)-M79),4))</f>
        <v>0</v>
      </c>
      <c r="AB79" s="165">
        <f>IF($D79=" ","",ROUND(ABS(_xll.RtGet(SourceAlias,$L79,ASK)-N79),4))</f>
        <v>0</v>
      </c>
      <c r="AC79" s="165">
        <f>IF($E79=" ","",ROUND(ABS(_xll.RtGet(SourceAlias,$O79,BID)-P79),4))</f>
        <v>0</v>
      </c>
      <c r="AD79" s="165">
        <f>IF($E79=" ","",ROUND(ABS(_xll.RtGet(SourceAlias,$O79,ASK)-Q79),4))</f>
        <v>0</v>
      </c>
      <c r="AE79" s="165">
        <f>IF($F79=" ","",ROUND(ABS(_xll.RtGet(SourceAlias,$R79,BID)-S79),4))</f>
        <v>0</v>
      </c>
      <c r="AF79" s="165">
        <f>IF($F79=" ","",ROUND(ABS(_xll.RtGet(SourceAlias,$R79,ASK)-T79),4))</f>
        <v>0</v>
      </c>
      <c r="AG79" s="165">
        <f>IF($G79=" ","",ROUND(ABS(_xll.RtGet(SourceAlias,$U79,BID)-V79),4))</f>
        <v>0</v>
      </c>
      <c r="AH79" s="165">
        <f>IF($G79=" ","",ROUND(ABS(_xll.RtGet(SourceAlias,$U79,ASK)-W79),4))</f>
        <v>0</v>
      </c>
    </row>
    <row r="80" spans="1:34" x14ac:dyDescent="0.2">
      <c r="A80" s="206"/>
      <c r="B80" s="56" t="s">
        <v>26</v>
      </c>
      <c r="C80" s="152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61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61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52" t="str">
        <f>IF(Contribute="abcd",IF($E$2&lt;&gt;-1,_xll.RtContribute(SourceAlias,R80,Fields,S80:T80,"SCOPE:SERVER"),_xll.RtContribute(SourceAlias,"DDS_INSERT_S",$E$2:$G$2,S80:T80,"SCOPE:SERVER FTC:ALL")),"stopped")</f>
        <v>stopped</v>
      </c>
      <c r="G80" s="152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1" t="str">
        <v>EUR1MSW4Y=</v>
      </c>
      <c r="J80" s="136">
        <f>IF(I80="","",'1M Pricing'!$I80*100)</f>
        <v>7.2999999999887558E-2</v>
      </c>
      <c r="K80" s="136">
        <f t="shared" si="5"/>
        <v>7.2999999999887558E-2</v>
      </c>
      <c r="L80" s="131" t="str">
        <v>EUR3MSW4Y=</v>
      </c>
      <c r="M80" s="136">
        <f>IF(L80="","",'3M Pricing'!$I80*100)</f>
        <v>0.17699999999968949</v>
      </c>
      <c r="N80" s="132">
        <f t="shared" si="6"/>
        <v>0.17699999999968949</v>
      </c>
      <c r="O80" s="131" t="str">
        <v>EUR6MSW4Y=</v>
      </c>
      <c r="P80" s="132">
        <f>IF(O80="","",'6M Pricing'!$I80*100)</f>
        <v>0.27499999999955171</v>
      </c>
      <c r="Q80" s="132">
        <f t="shared" si="7"/>
        <v>0.27499999999955171</v>
      </c>
      <c r="R80" s="131" t="str">
        <v>EUR1YSW4Y=</v>
      </c>
      <c r="S80" s="132">
        <f>IF(R80="","",'1Y Pricing'!$I80*100)</f>
        <v>0.41299999999997206</v>
      </c>
      <c r="T80" s="132">
        <f t="shared" si="8"/>
        <v>0.41299999999997206</v>
      </c>
      <c r="U80" s="131" t="str">
        <v>EURONOIS4Y=</v>
      </c>
      <c r="V80" s="136">
        <f>IF(U80="","",'ON Pricing'!$I80*100)</f>
        <v>2.9000000057524407E-2</v>
      </c>
      <c r="W80" s="136">
        <f t="shared" si="9"/>
        <v>2.9000000057524407E-2</v>
      </c>
      <c r="Y80" s="165">
        <f>IF($C80=" ","",ROUND(ABS(_xll.RtGet(SourceAlias,$I80,BID)-J80),4))</f>
        <v>0</v>
      </c>
      <c r="Z80" s="165">
        <f>IF($C80=" ","",ROUND(ABS(_xll.RtGet(SourceAlias,$I80,ASK)-K80),4))</f>
        <v>0</v>
      </c>
      <c r="AA80" s="165">
        <f>IF($D80=" ","",ROUND(ABS(_xll.RtGet(SourceAlias,$L80,BID)-M80),4))</f>
        <v>0</v>
      </c>
      <c r="AB80" s="165">
        <f>IF($D80=" ","",ROUND(ABS(_xll.RtGet(SourceAlias,$L80,ASK)-N80),4))</f>
        <v>0</v>
      </c>
      <c r="AC80" s="165">
        <f>IF($E80=" ","",ROUND(ABS(_xll.RtGet(SourceAlias,$O80,BID)-P80),4))</f>
        <v>0</v>
      </c>
      <c r="AD80" s="165">
        <f>IF($E80=" ","",ROUND(ABS(_xll.RtGet(SourceAlias,$O80,ASK)-Q80),4))</f>
        <v>0</v>
      </c>
      <c r="AE80" s="165">
        <f>IF($F80=" ","",ROUND(ABS(_xll.RtGet(SourceAlias,$R80,BID)-S80),4))</f>
        <v>0</v>
      </c>
      <c r="AF80" s="165">
        <f>IF($F80=" ","",ROUND(ABS(_xll.RtGet(SourceAlias,$R80,ASK)-T80),4))</f>
        <v>0</v>
      </c>
      <c r="AG80" s="165">
        <f>IF($G80=" ","",ROUND(ABS(_xll.RtGet(SourceAlias,$U80,BID)-V80),4))</f>
        <v>0</v>
      </c>
      <c r="AH80" s="165">
        <f>IF($G80=" ","",ROUND(ABS(_xll.RtGet(SourceAlias,$U80,ASK)-W80),4))</f>
        <v>0</v>
      </c>
    </row>
    <row r="81" spans="1:34" x14ac:dyDescent="0.2">
      <c r="A81" s="206"/>
      <c r="B81" s="56" t="s">
        <v>27</v>
      </c>
      <c r="C81" s="152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61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61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52" t="str">
        <f>IF(Contribute="abcd",IF($E$2&lt;&gt;-1,_xll.RtContribute(SourceAlias,R81,Fields,S81:T81,"SCOPE:SERVER"),_xll.RtContribute(SourceAlias,"DDS_INSERT_S",$E$2:$G$2,S81:T81,"SCOPE:SERVER FTC:ALL")),"stopped")</f>
        <v>stopped</v>
      </c>
      <c r="G81" s="152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1" t="str">
        <v>EUR1MSW5Y=</v>
      </c>
      <c r="J81" s="136">
        <f>IF(I81="","",'1M Pricing'!$I81*100)</f>
        <v>0.20299999999997576</v>
      </c>
      <c r="K81" s="136">
        <f t="shared" si="5"/>
        <v>0.20299999999997576</v>
      </c>
      <c r="L81" s="131" t="str">
        <v>EUR3MSW5Y=</v>
      </c>
      <c r="M81" s="136">
        <f>IF(L81="","",'3M Pricing'!$I81*100)</f>
        <v>0.3080000000012813</v>
      </c>
      <c r="N81" s="132">
        <f t="shared" si="6"/>
        <v>0.3080000000012813</v>
      </c>
      <c r="O81" s="131" t="str">
        <v>EUR6MSW5Y=</v>
      </c>
      <c r="P81" s="132">
        <f>IF(O81="","",'6M Pricing'!$I81*100)</f>
        <v>0.41000000000278247</v>
      </c>
      <c r="Q81" s="132">
        <f t="shared" si="7"/>
        <v>0.41000000000278247</v>
      </c>
      <c r="R81" s="131" t="str">
        <v>EUR1YSW5Y=</v>
      </c>
      <c r="S81" s="132">
        <f>IF(R81="","",'1Y Pricing'!$I81*100)</f>
        <v>0.54799999999996551</v>
      </c>
      <c r="T81" s="132">
        <f t="shared" si="8"/>
        <v>0.54799999999996551</v>
      </c>
      <c r="U81" s="131" t="str">
        <v>EURONOIS5Y=</v>
      </c>
      <c r="V81" s="136">
        <f>IF(U81="","",'ON Pricing'!$I81*100)</f>
        <v>0.15299999999927777</v>
      </c>
      <c r="W81" s="136">
        <f t="shared" si="9"/>
        <v>0.15299999999927777</v>
      </c>
      <c r="Y81" s="165">
        <f>IF($C81=" ","",ROUND(ABS(_xll.RtGet(SourceAlias,$I81,BID)-J81),4))</f>
        <v>0</v>
      </c>
      <c r="Z81" s="165">
        <f>IF($C81=" ","",ROUND(ABS(_xll.RtGet(SourceAlias,$I81,ASK)-K81),4))</f>
        <v>0</v>
      </c>
      <c r="AA81" s="165">
        <f>IF($D81=" ","",ROUND(ABS(_xll.RtGet(SourceAlias,$L81,BID)-M81),4))</f>
        <v>0</v>
      </c>
      <c r="AB81" s="165">
        <f>IF($D81=" ","",ROUND(ABS(_xll.RtGet(SourceAlias,$L81,ASK)-N81),4))</f>
        <v>0</v>
      </c>
      <c r="AC81" s="165">
        <f>IF($E81=" ","",ROUND(ABS(_xll.RtGet(SourceAlias,$O81,BID)-P81),4))</f>
        <v>0</v>
      </c>
      <c r="AD81" s="165">
        <f>IF($E81=" ","",ROUND(ABS(_xll.RtGet(SourceAlias,$O81,ASK)-Q81),4))</f>
        <v>0</v>
      </c>
      <c r="AE81" s="165">
        <f>IF($F81=" ","",ROUND(ABS(_xll.RtGet(SourceAlias,$R81,BID)-S81),4))</f>
        <v>0</v>
      </c>
      <c r="AF81" s="165">
        <f>IF($F81=" ","",ROUND(ABS(_xll.RtGet(SourceAlias,$R81,ASK)-T81),4))</f>
        <v>0</v>
      </c>
      <c r="AG81" s="165">
        <f>IF($G81=" ","",ROUND(ABS(_xll.RtGet(SourceAlias,$U81,BID)-V81),4))</f>
        <v>0</v>
      </c>
      <c r="AH81" s="165">
        <f>IF($G81=" ","",ROUND(ABS(_xll.RtGet(SourceAlias,$U81,ASK)-W81),4))</f>
        <v>0</v>
      </c>
    </row>
    <row r="82" spans="1:34" x14ac:dyDescent="0.2">
      <c r="A82" s="206"/>
      <c r="B82" s="56" t="s">
        <v>85</v>
      </c>
      <c r="C82" s="152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61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61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52" t="str">
        <f>IF(Contribute="abcd",IF($E$2&lt;&gt;-1,_xll.RtContribute(SourceAlias,R82,Fields,S82:T82,"SCOPE:SERVER"),_xll.RtContribute(SourceAlias,"DDS_INSERT_S",$E$2:$G$2,S82:T82,"SCOPE:SERVER FTC:ALL")),"stopped")</f>
        <v>stopped</v>
      </c>
      <c r="G82" s="152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1" t="str">
        <v>EUR1MSW6Y=</v>
      </c>
      <c r="J82" s="136">
        <f>IF(I82="","",'1M Pricing'!$I82*100)</f>
        <v>0.34700000000383163</v>
      </c>
      <c r="K82" s="136">
        <f t="shared" si="5"/>
        <v>0.34700000000383163</v>
      </c>
      <c r="L82" s="131" t="str">
        <v>EUR3MSW6Y=</v>
      </c>
      <c r="M82" s="136">
        <f>IF(L82="","",'3M Pricing'!$I82*100)</f>
        <v>0.45399999999846508</v>
      </c>
      <c r="N82" s="132">
        <f t="shared" si="6"/>
        <v>0.45399999999846508</v>
      </c>
      <c r="O82" s="131" t="str">
        <v>EUR6MSW6Y=</v>
      </c>
      <c r="P82" s="132">
        <f>IF(O82="","",'6M Pricing'!$I82*100)</f>
        <v>0.55499999998674487</v>
      </c>
      <c r="Q82" s="132">
        <f t="shared" si="7"/>
        <v>0.55499999998674487</v>
      </c>
      <c r="R82" s="131" t="str">
        <v>EUR1YSW6Y=</v>
      </c>
      <c r="S82" s="132">
        <f>IF(R82="","",'1Y Pricing'!$I82*100)</f>
        <v>0.69299999999995865</v>
      </c>
      <c r="T82" s="132">
        <f t="shared" si="8"/>
        <v>0.69299999999995865</v>
      </c>
      <c r="U82" s="131" t="str">
        <v>EURONOIS6Y=</v>
      </c>
      <c r="V82" s="136">
        <f>IF(U82="","",'ON Pricing'!$I82*100)</f>
        <v>0.29599999999883747</v>
      </c>
      <c r="W82" s="136">
        <f t="shared" si="9"/>
        <v>0.29599999999883747</v>
      </c>
      <c r="Y82" s="165">
        <f>IF($C82=" ","",ROUND(ABS(_xll.RtGet(SourceAlias,$I82,BID)-J82),4))</f>
        <v>0</v>
      </c>
      <c r="Z82" s="165">
        <f>IF($C82=" ","",ROUND(ABS(_xll.RtGet(SourceAlias,$I82,ASK)-K82),4))</f>
        <v>0</v>
      </c>
      <c r="AA82" s="165">
        <f>IF($D82=" ","",ROUND(ABS(_xll.RtGet(SourceAlias,$L82,BID)-M82),4))</f>
        <v>0</v>
      </c>
      <c r="AB82" s="165">
        <f>IF($D82=" ","",ROUND(ABS(_xll.RtGet(SourceAlias,$L82,ASK)-N82),4))</f>
        <v>0</v>
      </c>
      <c r="AC82" s="165">
        <f>IF($E82=" ","",ROUND(ABS(_xll.RtGet(SourceAlias,$O82,BID)-P82),4))</f>
        <v>0</v>
      </c>
      <c r="AD82" s="165">
        <f>IF($E82=" ","",ROUND(ABS(_xll.RtGet(SourceAlias,$O82,ASK)-Q82),4))</f>
        <v>0</v>
      </c>
      <c r="AE82" s="165">
        <f>IF($F82=" ","",ROUND(ABS(_xll.RtGet(SourceAlias,$R82,BID)-S82),4))</f>
        <v>0</v>
      </c>
      <c r="AF82" s="165">
        <f>IF($F82=" ","",ROUND(ABS(_xll.RtGet(SourceAlias,$R82,ASK)-T82),4))</f>
        <v>0</v>
      </c>
      <c r="AG82" s="165">
        <f>IF($G82=" ","",ROUND(ABS(_xll.RtGet(SourceAlias,$U82,BID)-V82),4))</f>
        <v>0</v>
      </c>
      <c r="AH82" s="165">
        <f>IF($G82=" ","",ROUND(ABS(_xll.RtGet(SourceAlias,$U82,ASK)-W82),4))</f>
        <v>0</v>
      </c>
    </row>
    <row r="83" spans="1:34" x14ac:dyDescent="0.2">
      <c r="A83" s="206"/>
      <c r="B83" s="56" t="s">
        <v>28</v>
      </c>
      <c r="C83" s="152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61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61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52" t="str">
        <f>IF(Contribute="abcd",IF($E$2&lt;&gt;-1,_xll.RtContribute(SourceAlias,R83,Fields,S83:T83,"SCOPE:SERVER"),_xll.RtContribute(SourceAlias,"DDS_INSERT_S",$E$2:$G$2,S83:T83,"SCOPE:SERVER FTC:ALL")),"stopped")</f>
        <v>stopped</v>
      </c>
      <c r="G83" s="152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1" t="str">
        <v>EUR1MSW7Y=</v>
      </c>
      <c r="J83" s="136">
        <f>IF(I83="","",'1M Pricing'!$I83*100)</f>
        <v>0.49399999998242994</v>
      </c>
      <c r="K83" s="136">
        <f t="shared" si="5"/>
        <v>0.49399999998242994</v>
      </c>
      <c r="L83" s="131" t="str">
        <v>EUR3MSW7Y=</v>
      </c>
      <c r="M83" s="136">
        <f>IF(L83="","",'3M Pricing'!$I83*100)</f>
        <v>0.59999999995996922</v>
      </c>
      <c r="N83" s="132">
        <f t="shared" si="6"/>
        <v>0.59999999995996922</v>
      </c>
      <c r="O83" s="131" t="str">
        <v>EUR6MSW7Y=</v>
      </c>
      <c r="P83" s="132">
        <f>IF(O83="","",'6M Pricing'!$I83*100)</f>
        <v>0.69999999995166817</v>
      </c>
      <c r="Q83" s="132">
        <f t="shared" si="7"/>
        <v>0.69999999995166817</v>
      </c>
      <c r="R83" s="131" t="str">
        <v>EUR1YSW7Y=</v>
      </c>
      <c r="S83" s="132">
        <f>IF(R83="","",'1Y Pricing'!$I83*100)</f>
        <v>0.83699999999992669</v>
      </c>
      <c r="T83" s="132">
        <f t="shared" si="8"/>
        <v>0.83699999999992669</v>
      </c>
      <c r="U83" s="131" t="str">
        <v>EURONOIS7Y=</v>
      </c>
      <c r="V83" s="136">
        <f>IF(U83="","",'ON Pricing'!$I83*100)</f>
        <v>0.43999999999989731</v>
      </c>
      <c r="W83" s="136">
        <f t="shared" si="9"/>
        <v>0.43999999999989731</v>
      </c>
      <c r="Y83" s="165">
        <f>IF($C83=" ","",ROUND(ABS(_xll.RtGet(SourceAlias,$I83,BID)-J83),4))</f>
        <v>1E-3</v>
      </c>
      <c r="Z83" s="165">
        <f>IF($C83=" ","",ROUND(ABS(_xll.RtGet(SourceAlias,$I83,ASK)-K83),4))</f>
        <v>1E-3</v>
      </c>
      <c r="AA83" s="165">
        <f>IF($D83=" ","",ROUND(ABS(_xll.RtGet(SourceAlias,$L83,BID)-M83),4))</f>
        <v>1E-3</v>
      </c>
      <c r="AB83" s="165">
        <f>IF($D83=" ","",ROUND(ABS(_xll.RtGet(SourceAlias,$L83,ASK)-N83),4))</f>
        <v>1E-3</v>
      </c>
      <c r="AC83" s="165">
        <f>IF($E83=" ","",ROUND(ABS(_xll.RtGet(SourceAlias,$O83,BID)-P83),4))</f>
        <v>0</v>
      </c>
      <c r="AD83" s="165">
        <f>IF($E83=" ","",ROUND(ABS(_xll.RtGet(SourceAlias,$O83,ASK)-Q83),4))</f>
        <v>0</v>
      </c>
      <c r="AE83" s="165">
        <f>IF($F83=" ","",ROUND(ABS(_xll.RtGet(SourceAlias,$R83,BID)-S83),4))</f>
        <v>0</v>
      </c>
      <c r="AF83" s="165">
        <f>IF($F83=" ","",ROUND(ABS(_xll.RtGet(SourceAlias,$R83,ASK)-T83),4))</f>
        <v>0</v>
      </c>
      <c r="AG83" s="165">
        <f>IF($G83=" ","",ROUND(ABS(_xll.RtGet(SourceAlias,$U83,BID)-V83),4))</f>
        <v>1E-3</v>
      </c>
      <c r="AH83" s="165">
        <f>IF($G83=" ","",ROUND(ABS(_xll.RtGet(SourceAlias,$U83,ASK)-W83),4))</f>
        <v>1E-3</v>
      </c>
    </row>
    <row r="84" spans="1:34" x14ac:dyDescent="0.2">
      <c r="A84" s="206"/>
      <c r="B84" s="56" t="s">
        <v>86</v>
      </c>
      <c r="C84" s="152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61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61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52" t="str">
        <f>IF(Contribute="abcd",IF($E$2&lt;&gt;-1,_xll.RtContribute(SourceAlias,R84,Fields,S84:T84,"SCOPE:SERVER"),_xll.RtContribute(SourceAlias,"DDS_INSERT_S",$E$2:$G$2,S84:T84,"SCOPE:SERVER FTC:ALL")),"stopped")</f>
        <v>stopped</v>
      </c>
      <c r="G84" s="152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1" t="str">
        <v>EUR1MSW8Y=</v>
      </c>
      <c r="J84" s="136">
        <f>IF(I84="","",'1M Pricing'!$I84*100)</f>
        <v>0.63500000000617995</v>
      </c>
      <c r="K84" s="136">
        <f t="shared" si="5"/>
        <v>0.63500000000617995</v>
      </c>
      <c r="L84" s="131" t="str">
        <v>EUR3MSW8Y=</v>
      </c>
      <c r="M84" s="136">
        <f>IF(L84="","",'3M Pricing'!$I84*100)</f>
        <v>0.74099999998192978</v>
      </c>
      <c r="N84" s="132">
        <f t="shared" si="6"/>
        <v>0.74099999998192978</v>
      </c>
      <c r="O84" s="131" t="str">
        <v>EUR6MSW8Y=</v>
      </c>
      <c r="P84" s="132">
        <f>IF(O84="","",'6M Pricing'!$I84*100)</f>
        <v>0.83799999993845531</v>
      </c>
      <c r="Q84" s="132">
        <f t="shared" si="7"/>
        <v>0.83799999993845531</v>
      </c>
      <c r="R84" s="131" t="str">
        <v>EUR1YSW8Y=</v>
      </c>
      <c r="S84" s="132">
        <f>IF(R84="","",'1Y Pricing'!$I84*100)</f>
        <v>0.97399999999993658</v>
      </c>
      <c r="T84" s="132">
        <f t="shared" si="8"/>
        <v>0.97399999999993658</v>
      </c>
      <c r="U84" s="131" t="str">
        <v>EURONOIS8Y=</v>
      </c>
      <c r="V84" s="136">
        <f>IF(U84="","",'ON Pricing'!$I84*100)</f>
        <v>0.57899999999987184</v>
      </c>
      <c r="W84" s="136">
        <f t="shared" si="9"/>
        <v>0.57899999999987184</v>
      </c>
      <c r="Y84" s="165">
        <f>IF($C84=" ","",ROUND(ABS(_xll.RtGet(SourceAlias,$I84,BID)-J84),4))</f>
        <v>1E-3</v>
      </c>
      <c r="Z84" s="165">
        <f>IF($C84=" ","",ROUND(ABS(_xll.RtGet(SourceAlias,$I84,ASK)-K84),4))</f>
        <v>1E-3</v>
      </c>
      <c r="AA84" s="165">
        <f>IF($D84=" ","",ROUND(ABS(_xll.RtGet(SourceAlias,$L84,BID)-M84),4))</f>
        <v>1E-3</v>
      </c>
      <c r="AB84" s="165">
        <f>IF($D84=" ","",ROUND(ABS(_xll.RtGet(SourceAlias,$L84,ASK)-N84),4))</f>
        <v>1E-3</v>
      </c>
      <c r="AC84" s="165">
        <f>IF($E84=" ","",ROUND(ABS(_xll.RtGet(SourceAlias,$O84,BID)-P84),4))</f>
        <v>0</v>
      </c>
      <c r="AD84" s="165">
        <f>IF($E84=" ","",ROUND(ABS(_xll.RtGet(SourceAlias,$O84,ASK)-Q84),4))</f>
        <v>0</v>
      </c>
      <c r="AE84" s="165">
        <f>IF($F84=" ","",ROUND(ABS(_xll.RtGet(SourceAlias,$R84,BID)-S84),4))</f>
        <v>0</v>
      </c>
      <c r="AF84" s="165">
        <f>IF($F84=" ","",ROUND(ABS(_xll.RtGet(SourceAlias,$R84,ASK)-T84),4))</f>
        <v>0</v>
      </c>
      <c r="AG84" s="165">
        <f>IF($G84=" ","",ROUND(ABS(_xll.RtGet(SourceAlias,$U84,BID)-V84),4))</f>
        <v>1E-3</v>
      </c>
      <c r="AH84" s="165">
        <f>IF($G84=" ","",ROUND(ABS(_xll.RtGet(SourceAlias,$U84,ASK)-W84),4))</f>
        <v>1E-3</v>
      </c>
    </row>
    <row r="85" spans="1:34" x14ac:dyDescent="0.2">
      <c r="A85" s="206"/>
      <c r="B85" s="56" t="s">
        <v>87</v>
      </c>
      <c r="C85" s="152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61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61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52" t="str">
        <f>IF(Contribute="abcd",IF($E$2&lt;&gt;-1,_xll.RtContribute(SourceAlias,R85,Fields,S85:T85,"SCOPE:SERVER"),_xll.RtContribute(SourceAlias,"DDS_INSERT_S",$E$2:$G$2,S85:T85,"SCOPE:SERVER FTC:ALL")),"stopped")</f>
        <v>stopped</v>
      </c>
      <c r="G85" s="152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1" t="str">
        <v>EUR1MSW9Y=</v>
      </c>
      <c r="J85" s="136">
        <f>IF(I85="","",'1M Pricing'!$I85*100)</f>
        <v>0.76499999993293677</v>
      </c>
      <c r="K85" s="136">
        <f t="shared" si="5"/>
        <v>0.76499999993293677</v>
      </c>
      <c r="L85" s="131" t="str">
        <v>EUR3MSW9Y=</v>
      </c>
      <c r="M85" s="136">
        <f>IF(L85="","",'3M Pricing'!$I85*100)</f>
        <v>0.8699999999996112</v>
      </c>
      <c r="N85" s="132">
        <f t="shared" si="6"/>
        <v>0.8699999999996112</v>
      </c>
      <c r="O85" s="131" t="str">
        <v>EUR6MSW9Y=</v>
      </c>
      <c r="P85" s="132">
        <f>IF(O85="","",'6M Pricing'!$I85*100)</f>
        <v>0.96299999999978936</v>
      </c>
      <c r="Q85" s="132">
        <f t="shared" si="7"/>
        <v>0.96299999999978936</v>
      </c>
      <c r="R85" s="131" t="str">
        <v>EUR1YSW9Y=</v>
      </c>
      <c r="S85" s="132">
        <f>IF(R85="","",'1Y Pricing'!$I85*100)</f>
        <v>1.0959999999995071</v>
      </c>
      <c r="T85" s="132">
        <f t="shared" si="8"/>
        <v>1.0959999999995071</v>
      </c>
      <c r="U85" s="131" t="str">
        <v>EURONOIS9Y=</v>
      </c>
      <c r="V85" s="136">
        <f>IF(U85="","",'ON Pricing'!$I85*100)</f>
        <v>0.70700000000005114</v>
      </c>
      <c r="W85" s="136">
        <f t="shared" si="9"/>
        <v>0.70700000000005114</v>
      </c>
      <c r="Y85" s="165">
        <f>IF($C85=" ","",ROUND(ABS(_xll.RtGet(SourceAlias,$I85,BID)-J85),4))</f>
        <v>1E-3</v>
      </c>
      <c r="Z85" s="165">
        <f>IF($C85=" ","",ROUND(ABS(_xll.RtGet(SourceAlias,$I85,ASK)-K85),4))</f>
        <v>1E-3</v>
      </c>
      <c r="AA85" s="165">
        <f>IF($D85=" ","",ROUND(ABS(_xll.RtGet(SourceAlias,$L85,BID)-M85),4))</f>
        <v>1E-3</v>
      </c>
      <c r="AB85" s="165">
        <f>IF($D85=" ","",ROUND(ABS(_xll.RtGet(SourceAlias,$L85,ASK)-N85),4))</f>
        <v>1E-3</v>
      </c>
      <c r="AC85" s="165">
        <f>IF($E85=" ","",ROUND(ABS(_xll.RtGet(SourceAlias,$O85,BID)-P85),4))</f>
        <v>0</v>
      </c>
      <c r="AD85" s="165">
        <f>IF($E85=" ","",ROUND(ABS(_xll.RtGet(SourceAlias,$O85,ASK)-Q85),4))</f>
        <v>0</v>
      </c>
      <c r="AE85" s="165">
        <f>IF($F85=" ","",ROUND(ABS(_xll.RtGet(SourceAlias,$R85,BID)-S85),4))</f>
        <v>0</v>
      </c>
      <c r="AF85" s="165">
        <f>IF($F85=" ","",ROUND(ABS(_xll.RtGet(SourceAlias,$R85,ASK)-T85),4))</f>
        <v>0</v>
      </c>
      <c r="AG85" s="165">
        <f>IF($G85=" ","",ROUND(ABS(_xll.RtGet(SourceAlias,$U85,BID)-V85),4))</f>
        <v>1E-3</v>
      </c>
      <c r="AH85" s="165">
        <f>IF($G85=" ","",ROUND(ABS(_xll.RtGet(SourceAlias,$U85,ASK)-W85),4))</f>
        <v>1E-3</v>
      </c>
    </row>
    <row r="86" spans="1:34" x14ac:dyDescent="0.2">
      <c r="A86" s="206"/>
      <c r="B86" s="56" t="s">
        <v>29</v>
      </c>
      <c r="C86" s="152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61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61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52" t="str">
        <f>IF(Contribute="abcd",IF($E$2&lt;&gt;-1,_xll.RtContribute(SourceAlias,R86,Fields,S86:T86,"SCOPE:SERVER"),_xll.RtContribute(SourceAlias,"DDS_INSERT_S",$E$2:$G$2,S86:T86,"SCOPE:SERVER FTC:ALL")),"stopped")</f>
        <v>stopped</v>
      </c>
      <c r="G86" s="152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1" t="str">
        <v>EUR1MSW10Y=</v>
      </c>
      <c r="J86" s="136">
        <f>IF(I86="","",'1M Pricing'!$I86*100)</f>
        <v>0.87999999999834877</v>
      </c>
      <c r="K86" s="136">
        <f t="shared" si="5"/>
        <v>0.87999999999834877</v>
      </c>
      <c r="L86" s="131" t="str">
        <v>EUR3MSW10Y=</v>
      </c>
      <c r="M86" s="136">
        <f>IF(L86="","",'3M Pricing'!$I86*100)</f>
        <v>0.98499999996396126</v>
      </c>
      <c r="N86" s="132">
        <f t="shared" si="6"/>
        <v>0.98499999996396126</v>
      </c>
      <c r="O86" s="131" t="str">
        <v>EUR6MSW10Y=</v>
      </c>
      <c r="P86" s="132">
        <f>IF(O86="","",'6M Pricing'!$I86*100)</f>
        <v>1.072999999922845</v>
      </c>
      <c r="Q86" s="132">
        <f t="shared" si="7"/>
        <v>1.072999999922845</v>
      </c>
      <c r="R86" s="131" t="str">
        <v>EUR1YSW10Y=</v>
      </c>
      <c r="S86" s="132">
        <f>IF(R86="","",'1Y Pricing'!$I86*100)</f>
        <v>1.2019999999985698</v>
      </c>
      <c r="T86" s="132">
        <f t="shared" si="8"/>
        <v>1.2019999999985698</v>
      </c>
      <c r="U86" s="131" t="str">
        <v>EURONOIS10Y=</v>
      </c>
      <c r="V86" s="136">
        <f>IF(U86="","",'ON Pricing'!$I86*100)</f>
        <v>0.82200000000000939</v>
      </c>
      <c r="W86" s="136">
        <f t="shared" si="9"/>
        <v>0.82200000000000939</v>
      </c>
      <c r="Y86" s="165">
        <f>IF($C86=" ","",ROUND(ABS(_xll.RtGet(SourceAlias,$I86,BID)-J86),4))</f>
        <v>1E-3</v>
      </c>
      <c r="Z86" s="165">
        <f>IF($C86=" ","",ROUND(ABS(_xll.RtGet(SourceAlias,$I86,ASK)-K86),4))</f>
        <v>1E-3</v>
      </c>
      <c r="AA86" s="165">
        <f>IF($D86=" ","",ROUND(ABS(_xll.RtGet(SourceAlias,$L86,BID)-M86),4))</f>
        <v>1E-3</v>
      </c>
      <c r="AB86" s="165">
        <f>IF($D86=" ","",ROUND(ABS(_xll.RtGet(SourceAlias,$L86,ASK)-N86),4))</f>
        <v>1E-3</v>
      </c>
      <c r="AC86" s="165">
        <f>IF($E86=" ","",ROUND(ABS(_xll.RtGet(SourceAlias,$O86,BID)-P86),4))</f>
        <v>0</v>
      </c>
      <c r="AD86" s="165">
        <f>IF($E86=" ","",ROUND(ABS(_xll.RtGet(SourceAlias,$O86,ASK)-Q86),4))</f>
        <v>0</v>
      </c>
      <c r="AE86" s="165">
        <f>IF($F86=" ","",ROUND(ABS(_xll.RtGet(SourceAlias,$R86,BID)-S86),4))</f>
        <v>0</v>
      </c>
      <c r="AF86" s="165">
        <f>IF($F86=" ","",ROUND(ABS(_xll.RtGet(SourceAlias,$R86,ASK)-T86),4))</f>
        <v>0</v>
      </c>
      <c r="AG86" s="165">
        <f>IF($G86=" ","",ROUND(ABS(_xll.RtGet(SourceAlias,$U86,BID)-V86),4))</f>
        <v>1E-3</v>
      </c>
      <c r="AH86" s="165">
        <f>IF($G86=" ","",ROUND(ABS(_xll.RtGet(SourceAlias,$U86,ASK)-W86),4))</f>
        <v>1E-3</v>
      </c>
    </row>
    <row r="87" spans="1:34" x14ac:dyDescent="0.2">
      <c r="A87" s="206"/>
      <c r="B87" s="56" t="s">
        <v>88</v>
      </c>
      <c r="C87" s="152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61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61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52" t="str">
        <f>IF(Contribute="abcd",IF($E$2&lt;&gt;-1,_xll.RtContribute(SourceAlias,R87,Fields,S87:T87,"SCOPE:SERVER"),_xll.RtContribute(SourceAlias,"DDS_INSERT_S",$E$2:$G$2,S87:T87,"SCOPE:SERVER FTC:ALL")),"stopped")</f>
        <v>stopped</v>
      </c>
      <c r="G87" s="152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1" t="str">
        <v>EUR1MSW11Y=</v>
      </c>
      <c r="J87" s="136">
        <f>IF(I87="","",'1M Pricing'!$I87*100)</f>
        <v>0.98096062760444336</v>
      </c>
      <c r="K87" s="136">
        <f t="shared" si="5"/>
        <v>0.98096062760444336</v>
      </c>
      <c r="L87" s="131" t="str">
        <v>EUR3MSW11Y=</v>
      </c>
      <c r="M87" s="136">
        <f>IF(L87="","",'3M Pricing'!$I87*100)</f>
        <v>1.0849241235836713</v>
      </c>
      <c r="N87" s="132">
        <f t="shared" si="6"/>
        <v>1.0849241235836713</v>
      </c>
      <c r="O87" s="131" t="str">
        <v>EUR6MSW11Y=</v>
      </c>
      <c r="P87" s="132">
        <f>IF(O87="","",'6M Pricing'!$I87*100)</f>
        <v>1.16905090135961</v>
      </c>
      <c r="Q87" s="132">
        <f t="shared" si="7"/>
        <v>1.16905090135961</v>
      </c>
      <c r="R87" s="131" t="str">
        <v>EUR1YSW11Y=</v>
      </c>
      <c r="S87" s="132">
        <f>IF(R87="","",'1Y Pricing'!$I87*100)</f>
        <v>1.292759194315906</v>
      </c>
      <c r="T87" s="132">
        <f t="shared" si="8"/>
        <v>1.292759194315906</v>
      </c>
      <c r="U87" s="131" t="str">
        <v>EURONOIS11Y=</v>
      </c>
      <c r="V87" s="136">
        <f>IF(U87="","",'ON Pricing'!$I87*100)</f>
        <v>0.92199999999864546</v>
      </c>
      <c r="W87" s="136">
        <f t="shared" si="9"/>
        <v>0.92199999999864546</v>
      </c>
      <c r="Y87" s="165">
        <f>IF($C87=" ","",ROUND(ABS(_xll.RtGet(SourceAlias,$I87,BID)-J87),4))</f>
        <v>1E-3</v>
      </c>
      <c r="Z87" s="165">
        <f>IF($C87=" ","",ROUND(ABS(_xll.RtGet(SourceAlias,$I87,ASK)-K87),4))</f>
        <v>1E-3</v>
      </c>
      <c r="AA87" s="165">
        <f>IF($D87=" ","",ROUND(ABS(_xll.RtGet(SourceAlias,$L87,BID)-M87),4))</f>
        <v>1E-3</v>
      </c>
      <c r="AB87" s="165">
        <f>IF($D87=" ","",ROUND(ABS(_xll.RtGet(SourceAlias,$L87,ASK)-N87),4))</f>
        <v>1E-3</v>
      </c>
      <c r="AC87" s="165">
        <f>IF($E87=" ","",ROUND(ABS(_xll.RtGet(SourceAlias,$O87,BID)-P87),4))</f>
        <v>0</v>
      </c>
      <c r="AD87" s="165">
        <f>IF($E87=" ","",ROUND(ABS(_xll.RtGet(SourceAlias,$O87,ASK)-Q87),4))</f>
        <v>0</v>
      </c>
      <c r="AE87" s="165">
        <f>IF($F87=" ","",ROUND(ABS(_xll.RtGet(SourceAlias,$R87,BID)-S87),4))</f>
        <v>0</v>
      </c>
      <c r="AF87" s="165">
        <f>IF($F87=" ","",ROUND(ABS(_xll.RtGet(SourceAlias,$R87,ASK)-T87),4))</f>
        <v>0</v>
      </c>
      <c r="AG87" s="165">
        <f>IF($G87=" ","",ROUND(ABS(_xll.RtGet(SourceAlias,$U87,BID)-V87),4))</f>
        <v>1E-3</v>
      </c>
      <c r="AH87" s="165">
        <f>IF($G87=" ","",ROUND(ABS(_xll.RtGet(SourceAlias,$U87,ASK)-W87),4))</f>
        <v>1E-3</v>
      </c>
    </row>
    <row r="88" spans="1:34" x14ac:dyDescent="0.2">
      <c r="A88" s="206"/>
      <c r="B88" s="56" t="s">
        <v>30</v>
      </c>
      <c r="C88" s="152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61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61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52" t="str">
        <f>IF(Contribute="abcd",IF($E$2&lt;&gt;-1,_xll.RtContribute(SourceAlias,R88,Fields,S88:T88,"SCOPE:SERVER"),_xll.RtContribute(SourceAlias,"DDS_INSERT_S",$E$2:$G$2,S88:T88,"SCOPE:SERVER FTC:ALL")),"stopped")</f>
        <v>stopped</v>
      </c>
      <c r="G88" s="152" t="str">
        <f>IF(Contribute="abcd",IF($E$2&lt;&gt;-1,_xll.RtContribute(SourceAlias,U88,Fields,V88:W88,"SCOPE:SERVER"),_xll.RtContribute(SourceAlias,"DDS_INSERT_S",$E$2:$G$2,U88:W88,"SCOPE:SERVER FTC:ALL")),"stopped")</f>
        <v>stopped</v>
      </c>
      <c r="H88" s="3" t="s">
        <v>48</v>
      </c>
      <c r="I88" s="131" t="str">
        <v>EUR1MSW12Y=</v>
      </c>
      <c r="J88" s="136">
        <f>IF(I88="","",'1M Pricing'!$I88*100)</f>
        <v>1.0690000000094431</v>
      </c>
      <c r="K88" s="136">
        <f t="shared" si="5"/>
        <v>1.0690000000094431</v>
      </c>
      <c r="L88" s="131" t="str">
        <v>EUR3MSW12Y=</v>
      </c>
      <c r="M88" s="136">
        <f>IF(L88="","",'3M Pricing'!$I88*100)</f>
        <v>1.1710000000088419</v>
      </c>
      <c r="N88" s="132">
        <f t="shared" si="6"/>
        <v>1.1710000000088419</v>
      </c>
      <c r="O88" s="131" t="str">
        <v>EUR6MSW12Y=</v>
      </c>
      <c r="P88" s="132">
        <f>IF(O88="","",'6M Pricing'!$I88*100)</f>
        <v>1.2520000000076816</v>
      </c>
      <c r="Q88" s="132">
        <f t="shared" si="7"/>
        <v>1.2520000000076816</v>
      </c>
      <c r="R88" s="131" t="str">
        <v>EUR1YSW12Y=</v>
      </c>
      <c r="S88" s="132">
        <f>IF(R88="","",'1Y Pricing'!$I88*100)</f>
        <v>1.3699999999824761</v>
      </c>
      <c r="T88" s="132">
        <f t="shared" si="8"/>
        <v>1.3699999999824761</v>
      </c>
      <c r="U88" s="131" t="str">
        <v>EURONOIS12Y=</v>
      </c>
      <c r="V88" s="136">
        <f>IF(U88="","",'ON Pricing'!$I88*100)</f>
        <v>1.0100000000000164</v>
      </c>
      <c r="W88" s="136">
        <f t="shared" si="9"/>
        <v>1.0100000000000164</v>
      </c>
      <c r="Y88" s="165">
        <f>IF($C88=" ","",ROUND(ABS(_xll.RtGet(SourceAlias,$I88,BID)-J88),4))</f>
        <v>1E-3</v>
      </c>
      <c r="Z88" s="165">
        <f>IF($C88=" ","",ROUND(ABS(_xll.RtGet(SourceAlias,$I88,ASK)-K88),4))</f>
        <v>1E-3</v>
      </c>
      <c r="AA88" s="165">
        <f>IF($D88=" ","",ROUND(ABS(_xll.RtGet(SourceAlias,$L88,BID)-M88),4))</f>
        <v>1E-3</v>
      </c>
      <c r="AB88" s="165">
        <f>IF($D88=" ","",ROUND(ABS(_xll.RtGet(SourceAlias,$L88,ASK)-N88),4))</f>
        <v>1E-3</v>
      </c>
      <c r="AC88" s="165">
        <f>IF($E88=" ","",ROUND(ABS(_xll.RtGet(SourceAlias,$O88,BID)-P88),4))</f>
        <v>0</v>
      </c>
      <c r="AD88" s="165">
        <f>IF($E88=" ","",ROUND(ABS(_xll.RtGet(SourceAlias,$O88,ASK)-Q88),4))</f>
        <v>0</v>
      </c>
      <c r="AE88" s="165">
        <f>IF($F88=" ","",ROUND(ABS(_xll.RtGet(SourceAlias,$R88,BID)-S88),4))</f>
        <v>0</v>
      </c>
      <c r="AF88" s="165">
        <f>IF($F88=" ","",ROUND(ABS(_xll.RtGet(SourceAlias,$R88,ASK)-T88),4))</f>
        <v>0</v>
      </c>
      <c r="AG88" s="165">
        <f>IF($G88=" ","",ROUND(ABS(_xll.RtGet(SourceAlias,$U88,BID)-V88),4))</f>
        <v>1E-3</v>
      </c>
      <c r="AH88" s="165">
        <f>IF($G88=" ","",ROUND(ABS(_xll.RtGet(SourceAlias,$U88,ASK)-W88),4))</f>
        <v>1E-3</v>
      </c>
    </row>
    <row r="89" spans="1:34" x14ac:dyDescent="0.2">
      <c r="A89" s="206"/>
      <c r="B89" s="56" t="s">
        <v>89</v>
      </c>
      <c r="C89" s="152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61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61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52" t="str">
        <f>IF(Contribute="abcd",IF($E$2&lt;&gt;-1,_xll.RtContribute(SourceAlias,R89,Fields,S89:T89,"SCOPE:SERVER"),_xll.RtContribute(SourceAlias,"DDS_INSERT_S",$E$2:$G$2,S89:T89,"SCOPE:SERVER FTC:ALL")),"stopped")</f>
        <v>stopped</v>
      </c>
      <c r="G89" s="152" t="str">
        <f>IF(Contribute="abcd",IF($E$2&lt;&gt;-1,_xll.RtContribute(SourceAlias,U89,Fields,V89:W89,"SCOPE:SERVER"),_xll.RtContribute(SourceAlias,"DDS_INSERT_S",$E$2:$G$2,U89:W89,"SCOPE:SERVER FTC:ALL")),"stopped")</f>
        <v>stopped</v>
      </c>
      <c r="H89" s="3" t="s">
        <v>48</v>
      </c>
      <c r="I89" s="131" t="str">
        <v>EUR1MSW13Y=</v>
      </c>
      <c r="J89" s="136">
        <f>IF(I89="","",'1M Pricing'!$I89*100)</f>
        <v>1.1455452470580654</v>
      </c>
      <c r="K89" s="136">
        <f t="shared" si="5"/>
        <v>1.1455452470580654</v>
      </c>
      <c r="L89" s="131" t="str">
        <v>EUR3MSW13Y=</v>
      </c>
      <c r="M89" s="136">
        <f>IF(L89="","",'3M Pricing'!$I89*100)</f>
        <v>1.2455604856830862</v>
      </c>
      <c r="N89" s="132">
        <f t="shared" si="6"/>
        <v>1.2455604856830862</v>
      </c>
      <c r="O89" s="131" t="str">
        <v>EUR6MSW13Y=</v>
      </c>
      <c r="P89" s="132">
        <f>IF(O89="","",'6M Pricing'!$I89*100)</f>
        <v>1.3232466956119486</v>
      </c>
      <c r="Q89" s="132">
        <f t="shared" si="7"/>
        <v>1.3232466956119486</v>
      </c>
      <c r="R89" s="131" t="str">
        <v>EUR1YSW13Y=</v>
      </c>
      <c r="S89" s="132">
        <f>IF(R89="","",'1Y Pricing'!$I89*100)</f>
        <v>1.4362569486644858</v>
      </c>
      <c r="T89" s="132">
        <f t="shared" si="8"/>
        <v>1.4362569486644858</v>
      </c>
      <c r="U89" s="131" t="str">
        <v>EURONOIS13Y=</v>
      </c>
      <c r="V89" s="136">
        <f>IF(U89="","",'ON Pricing'!$I89*100)</f>
        <v>1.0864773096866416</v>
      </c>
      <c r="W89" s="136">
        <f t="shared" si="9"/>
        <v>1.0864773096866416</v>
      </c>
      <c r="Y89" s="165">
        <f>IF($C89=" ","",ROUND(ABS(_xll.RtGet(SourceAlias,$I89,BID)-J89),4))</f>
        <v>1E-3</v>
      </c>
      <c r="Z89" s="165">
        <f>IF($C89=" ","",ROUND(ABS(_xll.RtGet(SourceAlias,$I89,ASK)-K89),4))</f>
        <v>1E-3</v>
      </c>
      <c r="AA89" s="165">
        <f>IF($D89=" ","",ROUND(ABS(_xll.RtGet(SourceAlias,$L89,BID)-M89),4))</f>
        <v>1E-3</v>
      </c>
      <c r="AB89" s="165">
        <f>IF($D89=" ","",ROUND(ABS(_xll.RtGet(SourceAlias,$L89,ASK)-N89),4))</f>
        <v>1E-3</v>
      </c>
      <c r="AC89" s="165">
        <f>IF($E89=" ","",ROUND(ABS(_xll.RtGet(SourceAlias,$O89,BID)-P89),4))</f>
        <v>0</v>
      </c>
      <c r="AD89" s="165">
        <f>IF($E89=" ","",ROUND(ABS(_xll.RtGet(SourceAlias,$O89,ASK)-Q89),4))</f>
        <v>0</v>
      </c>
      <c r="AE89" s="165">
        <f>IF($F89=" ","",ROUND(ABS(_xll.RtGet(SourceAlias,$R89,BID)-S89),4))</f>
        <v>0</v>
      </c>
      <c r="AF89" s="165">
        <f>IF($F89=" ","",ROUND(ABS(_xll.RtGet(SourceAlias,$R89,ASK)-T89),4))</f>
        <v>0</v>
      </c>
      <c r="AG89" s="165">
        <f>IF($G89=" ","",ROUND(ABS(_xll.RtGet(SourceAlias,$U89,BID)-V89),4))</f>
        <v>1E-3</v>
      </c>
      <c r="AH89" s="165">
        <f>IF($G89=" ","",ROUND(ABS(_xll.RtGet(SourceAlias,$U89,ASK)-W89),4))</f>
        <v>1E-3</v>
      </c>
    </row>
    <row r="90" spans="1:34" x14ac:dyDescent="0.2">
      <c r="A90" s="206"/>
      <c r="B90" s="56" t="s">
        <v>90</v>
      </c>
      <c r="C90" s="152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61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61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52" t="str">
        <f>IF(Contribute="abcd",IF($E$2&lt;&gt;-1,_xll.RtContribute(SourceAlias,R90,Fields,S90:T90,"SCOPE:SERVER"),_xll.RtContribute(SourceAlias,"DDS_INSERT_S",$E$2:$G$2,S90:T90,"SCOPE:SERVER FTC:ALL")),"stopped")</f>
        <v>stopped</v>
      </c>
      <c r="G90" s="152" t="str">
        <f>IF(Contribute="abcd",IF($E$2&lt;&gt;-1,_xll.RtContribute(SourceAlias,U90,Fields,V90:W90,"SCOPE:SERVER"),_xll.RtContribute(SourceAlias,"DDS_INSERT_S",$E$2:$G$2,U90:W90,"SCOPE:SERVER FTC:ALL")),"stopped")</f>
        <v>stopped</v>
      </c>
      <c r="H90" s="3" t="s">
        <v>48</v>
      </c>
      <c r="I90" s="131" t="str">
        <v>EUR1MSW14Y=</v>
      </c>
      <c r="J90" s="136">
        <f>IF(I90="","",'1M Pricing'!$I90*100)</f>
        <v>1.2109265671140406</v>
      </c>
      <c r="K90" s="136">
        <f t="shared" si="5"/>
        <v>1.2109265671140406</v>
      </c>
      <c r="L90" s="131" t="str">
        <v>EUR3MSW14Y=</v>
      </c>
      <c r="M90" s="136">
        <f>IF(L90="","",'3M Pricing'!$I90*100)</f>
        <v>1.3089815171114829</v>
      </c>
      <c r="N90" s="132">
        <f t="shared" si="6"/>
        <v>1.3089815171114829</v>
      </c>
      <c r="O90" s="131" t="str">
        <v>EUR6MSW14Y=</v>
      </c>
      <c r="P90" s="132">
        <f>IF(O90="","",'6M Pricing'!$I90*100)</f>
        <v>1.3832301971066761</v>
      </c>
      <c r="Q90" s="132">
        <f t="shared" si="7"/>
        <v>1.3832301971066761</v>
      </c>
      <c r="R90" s="131" t="str">
        <v>EUR1YSW14Y=</v>
      </c>
      <c r="S90" s="132">
        <f>IF(R90="","",'1Y Pricing'!$I90*100)</f>
        <v>1.4919847427791324</v>
      </c>
      <c r="T90" s="132">
        <f t="shared" si="8"/>
        <v>1.4919847427791324</v>
      </c>
      <c r="U90" s="131" t="str">
        <v>EURONOIS14Y=</v>
      </c>
      <c r="V90" s="136">
        <f>IF(U90="","",'ON Pricing'!$I90*100)</f>
        <v>1.1518949983843283</v>
      </c>
      <c r="W90" s="136">
        <f t="shared" si="9"/>
        <v>1.1518949983843283</v>
      </c>
      <c r="Y90" s="165">
        <f>IF($C90=" ","",ROUND(ABS(_xll.RtGet(SourceAlias,$I90,BID)-J90),4))</f>
        <v>1E-3</v>
      </c>
      <c r="Z90" s="165">
        <f>IF($C90=" ","",ROUND(ABS(_xll.RtGet(SourceAlias,$I90,ASK)-K90),4))</f>
        <v>1E-3</v>
      </c>
      <c r="AA90" s="165">
        <f>IF($D90=" ","",ROUND(ABS(_xll.RtGet(SourceAlias,$L90,BID)-M90),4))</f>
        <v>1E-3</v>
      </c>
      <c r="AB90" s="165">
        <f>IF($D90=" ","",ROUND(ABS(_xll.RtGet(SourceAlias,$L90,ASK)-N90),4))</f>
        <v>1E-3</v>
      </c>
      <c r="AC90" s="165">
        <f>IF($E90=" ","",ROUND(ABS(_xll.RtGet(SourceAlias,$O90,BID)-P90),4))</f>
        <v>0</v>
      </c>
      <c r="AD90" s="165">
        <f>IF($E90=" ","",ROUND(ABS(_xll.RtGet(SourceAlias,$O90,ASK)-Q90),4))</f>
        <v>0</v>
      </c>
      <c r="AE90" s="165">
        <f>IF($F90=" ","",ROUND(ABS(_xll.RtGet(SourceAlias,$R90,BID)-S90),4))</f>
        <v>0</v>
      </c>
      <c r="AF90" s="165">
        <f>IF($F90=" ","",ROUND(ABS(_xll.RtGet(SourceAlias,$R90,ASK)-T90),4))</f>
        <v>0</v>
      </c>
      <c r="AG90" s="165">
        <f>IF($G90=" ","",ROUND(ABS(_xll.RtGet(SourceAlias,$U90,BID)-V90),4))</f>
        <v>1E-3</v>
      </c>
      <c r="AH90" s="165">
        <f>IF($G90=" ","",ROUND(ABS(_xll.RtGet(SourceAlias,$U90,ASK)-W90),4))</f>
        <v>1E-3</v>
      </c>
    </row>
    <row r="91" spans="1:34" x14ac:dyDescent="0.2">
      <c r="A91" s="206"/>
      <c r="B91" s="56" t="s">
        <v>31</v>
      </c>
      <c r="C91" s="152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61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61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52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152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1" t="str">
        <v>EUR1MSW15Y=</v>
      </c>
      <c r="J91" s="136">
        <f>IF(I91="","",'1M Pricing'!$I91*100)</f>
        <v>1.2669999999809569</v>
      </c>
      <c r="K91" s="136">
        <f t="shared" si="5"/>
        <v>1.2669999999809569</v>
      </c>
      <c r="L91" s="131" t="str">
        <v>EUR3MSW15Y=</v>
      </c>
      <c r="M91" s="136">
        <f>IF(L91="","",'3M Pricing'!$I91*100)</f>
        <v>1.362999999936747</v>
      </c>
      <c r="N91" s="132">
        <f t="shared" si="6"/>
        <v>1.362999999936747</v>
      </c>
      <c r="O91" s="131" t="str">
        <v>EUR6MSW15Y=</v>
      </c>
      <c r="P91" s="132">
        <f>IF(O91="","",'6M Pricing'!$I91*100)</f>
        <v>1.4340000000192028</v>
      </c>
      <c r="Q91" s="132">
        <f t="shared" si="7"/>
        <v>1.4340000000192028</v>
      </c>
      <c r="R91" s="131" t="str">
        <v>EUR1YSW15Y=</v>
      </c>
      <c r="S91" s="132">
        <f>IF(R91="","",'1Y Pricing'!$I91*100)</f>
        <v>1.5389999999880746</v>
      </c>
      <c r="T91" s="132">
        <f t="shared" si="8"/>
        <v>1.5389999999880746</v>
      </c>
      <c r="U91" s="131" t="str">
        <v>EURONOIS15Y=</v>
      </c>
      <c r="V91" s="136">
        <f>IF(U91="","",'ON Pricing'!$I91*100)</f>
        <v>1.2080000000208084</v>
      </c>
      <c r="W91" s="136">
        <f t="shared" si="9"/>
        <v>1.2080000000208084</v>
      </c>
      <c r="Y91" s="165">
        <f>IF($C91=" ","",ROUND(ABS(_xll.RtGet(SourceAlias,$I91,BID)-J91),4))</f>
        <v>1E-3</v>
      </c>
      <c r="Z91" s="165">
        <f>IF($C91=" ","",ROUND(ABS(_xll.RtGet(SourceAlias,$I91,ASK)-K91),4))</f>
        <v>1E-3</v>
      </c>
      <c r="AA91" s="165">
        <f>IF($D91=" ","",ROUND(ABS(_xll.RtGet(SourceAlias,$L91,BID)-M91),4))</f>
        <v>1E-3</v>
      </c>
      <c r="AB91" s="165">
        <f>IF($D91=" ","",ROUND(ABS(_xll.RtGet(SourceAlias,$L91,ASK)-N91),4))</f>
        <v>1E-3</v>
      </c>
      <c r="AC91" s="165">
        <f>IF($E91=" ","",ROUND(ABS(_xll.RtGet(SourceAlias,$O91,BID)-P91),4))</f>
        <v>0</v>
      </c>
      <c r="AD91" s="165">
        <f>IF($E91=" ","",ROUND(ABS(_xll.RtGet(SourceAlias,$O91,ASK)-Q91),4))</f>
        <v>0</v>
      </c>
      <c r="AE91" s="165">
        <f>IF($F91=" ","",ROUND(ABS(_xll.RtGet(SourceAlias,$R91,BID)-S91),4))</f>
        <v>0</v>
      </c>
      <c r="AF91" s="165">
        <f>IF($F91=" ","",ROUND(ABS(_xll.RtGet(SourceAlias,$R91,ASK)-T91),4))</f>
        <v>0</v>
      </c>
      <c r="AG91" s="165">
        <f>IF($G91=" ","",ROUND(ABS(_xll.RtGet(SourceAlias,$U91,BID)-V91),4))</f>
        <v>1E-3</v>
      </c>
      <c r="AH91" s="165">
        <f>IF($G91=" ","",ROUND(ABS(_xll.RtGet(SourceAlias,$U91,ASK)-W91),4))</f>
        <v>1E-3</v>
      </c>
    </row>
    <row r="92" spans="1:34" x14ac:dyDescent="0.2">
      <c r="A92" s="206"/>
      <c r="B92" s="56" t="s">
        <v>91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1" t="str">
        <v>EUR1MSW16Y=</v>
      </c>
      <c r="J92" s="136">
        <f>IF(I92="","",'1M Pricing'!$I92*100)</f>
        <v>1.3140871699134029</v>
      </c>
      <c r="K92" s="136">
        <f t="shared" si="5"/>
        <v>1.3140871699134029</v>
      </c>
      <c r="L92" s="131" t="str">
        <v>EUR3MSW16Y=</v>
      </c>
      <c r="M92" s="136">
        <f>IF(L92="","",'3M Pricing'!$I92*100)</f>
        <v>1.4078835601188011</v>
      </c>
      <c r="N92" s="132">
        <f t="shared" si="6"/>
        <v>1.4078835601188011</v>
      </c>
      <c r="O92" s="131" t="str">
        <v>EUR6MSW16Y=</v>
      </c>
      <c r="P92" s="132">
        <f>IF(O92="","",'6M Pricing'!$I92*100)</f>
        <v>1.4761081781266234</v>
      </c>
      <c r="Q92" s="132">
        <f t="shared" si="7"/>
        <v>1.4761081781266234</v>
      </c>
      <c r="R92" s="131" t="str">
        <v>EUR1YSW16Y=</v>
      </c>
      <c r="S92" s="132">
        <f>IF(R92="","",'1Y Pricing'!$I92*100)</f>
        <v>1.5779622520333714</v>
      </c>
      <c r="T92" s="132">
        <f t="shared" si="8"/>
        <v>1.5779622520333714</v>
      </c>
      <c r="U92" s="131" t="str">
        <v>EURONOIS16Y=</v>
      </c>
      <c r="V92" s="136">
        <f>IF(U92="","",'ON Pricing'!$I92*100)</f>
        <v>1.2551906786484723</v>
      </c>
      <c r="W92" s="136">
        <f t="shared" si="9"/>
        <v>1.2551906786484723</v>
      </c>
      <c r="Y92" s="165">
        <f>IF($C92=" ","",ROUND(ABS(_xll.RtGet(SourceAlias,$I92,BID)-J92),4))</f>
        <v>1E-3</v>
      </c>
      <c r="Z92" s="165">
        <f>IF($C92=" ","",ROUND(ABS(_xll.RtGet(SourceAlias,$I92,ASK)-K92),4))</f>
        <v>1E-3</v>
      </c>
      <c r="AA92" s="165">
        <f>IF($D92=" ","",ROUND(ABS(_xll.RtGet(SourceAlias,$L92,BID)-M92),4))</f>
        <v>1E-3</v>
      </c>
      <c r="AB92" s="165">
        <f>IF($D92=" ","",ROUND(ABS(_xll.RtGet(SourceAlias,$L92,ASK)-N92),4))</f>
        <v>1E-3</v>
      </c>
      <c r="AC92" s="165">
        <f>IF($E92=" ","",ROUND(ABS(_xll.RtGet(SourceAlias,$O92,BID)-P92),4))</f>
        <v>0</v>
      </c>
      <c r="AD92" s="165">
        <f>IF($E92=" ","",ROUND(ABS(_xll.RtGet(SourceAlias,$O92,ASK)-Q92),4))</f>
        <v>0</v>
      </c>
      <c r="AE92" s="165">
        <f>IF($F92=" ","",ROUND(ABS(_xll.RtGet(SourceAlias,$R92,BID)-S92),4))</f>
        <v>0</v>
      </c>
      <c r="AF92" s="165">
        <f>IF($F92=" ","",ROUND(ABS(_xll.RtGet(SourceAlias,$R92,ASK)-T92),4))</f>
        <v>0</v>
      </c>
      <c r="AG92" s="165">
        <f>IF($G92=" ","",ROUND(ABS(_xll.RtGet(SourceAlias,$U92,BID)-V92),4))</f>
        <v>1E-3</v>
      </c>
      <c r="AH92" s="165">
        <f>IF($G92=" ","",ROUND(ABS(_xll.RtGet(SourceAlias,$U92,ASK)-W92),4))</f>
        <v>1E-3</v>
      </c>
    </row>
    <row r="93" spans="1:34" x14ac:dyDescent="0.2">
      <c r="A93" s="206"/>
      <c r="B93" s="56" t="s">
        <v>92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1" t="str">
        <v>EUR1MSW17Y=</v>
      </c>
      <c r="J93" s="136">
        <f>IF(I93="","",'1M Pricing'!$I93*100)</f>
        <v>1.353770630300513</v>
      </c>
      <c r="K93" s="136">
        <f t="shared" si="5"/>
        <v>1.353770630300513</v>
      </c>
      <c r="L93" s="131" t="str">
        <v>EUR3MSW17Y=</v>
      </c>
      <c r="M93" s="136">
        <f>IF(L93="","",'3M Pricing'!$I93*100)</f>
        <v>1.4452722952496471</v>
      </c>
      <c r="N93" s="132">
        <f t="shared" si="6"/>
        <v>1.4452722952496471</v>
      </c>
      <c r="O93" s="131" t="str">
        <v>EUR6MSW17Y=</v>
      </c>
      <c r="P93" s="132">
        <f>IF(O93="","",'6M Pricing'!$I93*100)</f>
        <v>1.5111249462497973</v>
      </c>
      <c r="Q93" s="132">
        <f t="shared" si="7"/>
        <v>1.5111249462497973</v>
      </c>
      <c r="R93" s="131" t="str">
        <v>EUR1YSW17Y=</v>
      </c>
      <c r="S93" s="132">
        <f>IF(R93="","",'1Y Pricing'!$I93*100)</f>
        <v>1.6103735838332502</v>
      </c>
      <c r="T93" s="132">
        <f t="shared" si="8"/>
        <v>1.6103735838332502</v>
      </c>
      <c r="U93" s="131" t="str">
        <v>EURONOIS17Y=</v>
      </c>
      <c r="V93" s="136">
        <f>IF(U93="","",'ON Pricing'!$I93*100)</f>
        <v>1.2949184663864637</v>
      </c>
      <c r="W93" s="136">
        <f t="shared" si="9"/>
        <v>1.2949184663864637</v>
      </c>
      <c r="Y93" s="165">
        <f>IF($C93=" ","",ROUND(ABS(_xll.RtGet(SourceAlias,$I93,BID)-J93),4))</f>
        <v>1E-3</v>
      </c>
      <c r="Z93" s="165">
        <f>IF($C93=" ","",ROUND(ABS(_xll.RtGet(SourceAlias,$I93,ASK)-K93),4))</f>
        <v>1E-3</v>
      </c>
      <c r="AA93" s="165">
        <f>IF($D93=" ","",ROUND(ABS(_xll.RtGet(SourceAlias,$L93,BID)-M93),4))</f>
        <v>1E-3</v>
      </c>
      <c r="AB93" s="165">
        <f>IF($D93=" ","",ROUND(ABS(_xll.RtGet(SourceAlias,$L93,ASK)-N93),4))</f>
        <v>1E-3</v>
      </c>
      <c r="AC93" s="165">
        <f>IF($E93=" ","",ROUND(ABS(_xll.RtGet(SourceAlias,$O93,BID)-P93),4))</f>
        <v>0</v>
      </c>
      <c r="AD93" s="165">
        <f>IF($E93=" ","",ROUND(ABS(_xll.RtGet(SourceAlias,$O93,ASK)-Q93),4))</f>
        <v>0</v>
      </c>
      <c r="AE93" s="165">
        <f>IF($F93=" ","",ROUND(ABS(_xll.RtGet(SourceAlias,$R93,BID)-S93),4))</f>
        <v>0</v>
      </c>
      <c r="AF93" s="165">
        <f>IF($F93=" ","",ROUND(ABS(_xll.RtGet(SourceAlias,$R93,ASK)-T93),4))</f>
        <v>0</v>
      </c>
      <c r="AG93" s="165">
        <f>IF($G93=" ","",ROUND(ABS(_xll.RtGet(SourceAlias,$U93,BID)-V93),4))</f>
        <v>1E-3</v>
      </c>
      <c r="AH93" s="165">
        <f>IF($G93=" ","",ROUND(ABS(_xll.RtGet(SourceAlias,$U93,ASK)-W93),4))</f>
        <v>1E-3</v>
      </c>
    </row>
    <row r="94" spans="1:34" x14ac:dyDescent="0.2">
      <c r="A94" s="206"/>
      <c r="B94" s="56" t="s">
        <v>93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1" t="str">
        <v>EUR1MSW18Y=</v>
      </c>
      <c r="J94" s="136">
        <f>IF(I94="","",'1M Pricing'!$I94*100)</f>
        <v>1.3862547929615068</v>
      </c>
      <c r="K94" s="136">
        <f t="shared" si="5"/>
        <v>1.3862547929615068</v>
      </c>
      <c r="L94" s="131" t="str">
        <v>EUR3MSW18Y=</v>
      </c>
      <c r="M94" s="136">
        <f>IF(L94="","",'3M Pricing'!$I94*100)</f>
        <v>1.4754524295403435</v>
      </c>
      <c r="N94" s="132">
        <f t="shared" si="6"/>
        <v>1.4754524295403435</v>
      </c>
      <c r="O94" s="131" t="str">
        <v>EUR6MSW18Y=</v>
      </c>
      <c r="P94" s="132">
        <f>IF(O94="","",'6M Pricing'!$I94*100)</f>
        <v>1.5392118504281322</v>
      </c>
      <c r="Q94" s="132">
        <f t="shared" si="7"/>
        <v>1.5392118504281322</v>
      </c>
      <c r="R94" s="131" t="str">
        <v>EUR1YSW18Y=</v>
      </c>
      <c r="S94" s="132">
        <f>IF(R94="","",'1Y Pricing'!$I94*100)</f>
        <v>1.6360110077247616</v>
      </c>
      <c r="T94" s="132">
        <f t="shared" si="8"/>
        <v>1.6360110077247616</v>
      </c>
      <c r="U94" s="131" t="str">
        <v>EURONOIS18Y=</v>
      </c>
      <c r="V94" s="136">
        <f>IF(U94="","",'ON Pricing'!$I94*100)</f>
        <v>1.3278070553850969</v>
      </c>
      <c r="W94" s="136">
        <f t="shared" si="9"/>
        <v>1.3278070553850969</v>
      </c>
      <c r="Y94" s="165">
        <f>IF($C94=" ","",ROUND(ABS(_xll.RtGet(SourceAlias,$I94,BID)-J94),4))</f>
        <v>1E-3</v>
      </c>
      <c r="Z94" s="165">
        <f>IF($C94=" ","",ROUND(ABS(_xll.RtGet(SourceAlias,$I94,ASK)-K94),4))</f>
        <v>1E-3</v>
      </c>
      <c r="AA94" s="165">
        <f>IF($D94=" ","",ROUND(ABS(_xll.RtGet(SourceAlias,$L94,BID)-M94),4))</f>
        <v>1E-3</v>
      </c>
      <c r="AB94" s="165">
        <f>IF($D94=" ","",ROUND(ABS(_xll.RtGet(SourceAlias,$L94,ASK)-N94),4))</f>
        <v>1E-3</v>
      </c>
      <c r="AC94" s="165">
        <f>IF($E94=" ","",ROUND(ABS(_xll.RtGet(SourceAlias,$O94,BID)-P94),4))</f>
        <v>0</v>
      </c>
      <c r="AD94" s="165">
        <f>IF($E94=" ","",ROUND(ABS(_xll.RtGet(SourceAlias,$O94,ASK)-Q94),4))</f>
        <v>0</v>
      </c>
      <c r="AE94" s="165">
        <f>IF($F94=" ","",ROUND(ABS(_xll.RtGet(SourceAlias,$R94,BID)-S94),4))</f>
        <v>0</v>
      </c>
      <c r="AF94" s="165">
        <f>IF($F94=" ","",ROUND(ABS(_xll.RtGet(SourceAlias,$R94,ASK)-T94),4))</f>
        <v>0</v>
      </c>
      <c r="AG94" s="165">
        <f>IF($G94=" ","",ROUND(ABS(_xll.RtGet(SourceAlias,$U94,BID)-V94),4))</f>
        <v>1E-3</v>
      </c>
      <c r="AH94" s="165">
        <f>IF($G94=" ","",ROUND(ABS(_xll.RtGet(SourceAlias,$U94,ASK)-W94),4))</f>
        <v>1E-3</v>
      </c>
    </row>
    <row r="95" spans="1:34" x14ac:dyDescent="0.2">
      <c r="A95" s="206"/>
      <c r="B95" s="56" t="s">
        <v>94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1" t="str">
        <v>EUR1MSW19Y=</v>
      </c>
      <c r="J95" s="136">
        <f>IF(I95="","",'1M Pricing'!$I95*100)</f>
        <v>1.4124383078276017</v>
      </c>
      <c r="K95" s="136">
        <f t="shared" si="5"/>
        <v>1.4124383078276017</v>
      </c>
      <c r="L95" s="131" t="str">
        <v>EUR3MSW19Y=</v>
      </c>
      <c r="M95" s="136">
        <f>IF(L95="","",'3M Pricing'!$I95*100)</f>
        <v>1.4994362851569707</v>
      </c>
      <c r="N95" s="132">
        <f t="shared" si="6"/>
        <v>1.4994362851569707</v>
      </c>
      <c r="O95" s="131" t="str">
        <v>EUR6MSW19Y=</v>
      </c>
      <c r="P95" s="132">
        <f>IF(O95="","",'6M Pricing'!$I95*100)</f>
        <v>1.5612807263805775</v>
      </c>
      <c r="Q95" s="132">
        <f t="shared" si="7"/>
        <v>1.5612807263805775</v>
      </c>
      <c r="R95" s="131" t="str">
        <v>EUR1YSW19Y=</v>
      </c>
      <c r="S95" s="132">
        <f>IF(R95="","",'1Y Pricing'!$I95*100)</f>
        <v>1.6554458914369912</v>
      </c>
      <c r="T95" s="132">
        <f t="shared" si="8"/>
        <v>1.6554458914369912</v>
      </c>
      <c r="U95" s="131" t="str">
        <v>EURONOIS19Y=</v>
      </c>
      <c r="V95" s="136">
        <f>IF(U95="","",'ON Pricing'!$I95*100)</f>
        <v>1.354596215495643</v>
      </c>
      <c r="W95" s="136">
        <f t="shared" si="9"/>
        <v>1.354596215495643</v>
      </c>
      <c r="Y95" s="165">
        <f>IF($C95=" ","",ROUND(ABS(_xll.RtGet(SourceAlias,$I95,BID)-J95),4))</f>
        <v>1E-3</v>
      </c>
      <c r="Z95" s="165">
        <f>IF($C95=" ","",ROUND(ABS(_xll.RtGet(SourceAlias,$I95,ASK)-K95),4))</f>
        <v>1E-3</v>
      </c>
      <c r="AA95" s="165">
        <f>IF($D95=" ","",ROUND(ABS(_xll.RtGet(SourceAlias,$L95,BID)-M95),4))</f>
        <v>1E-3</v>
      </c>
      <c r="AB95" s="165">
        <f>IF($D95=" ","",ROUND(ABS(_xll.RtGet(SourceAlias,$L95,ASK)-N95),4))</f>
        <v>1E-3</v>
      </c>
      <c r="AC95" s="165">
        <f>IF($E95=" ","",ROUND(ABS(_xll.RtGet(SourceAlias,$O95,BID)-P95),4))</f>
        <v>0</v>
      </c>
      <c r="AD95" s="165">
        <f>IF($E95=" ","",ROUND(ABS(_xll.RtGet(SourceAlias,$O95,ASK)-Q95),4))</f>
        <v>0</v>
      </c>
      <c r="AE95" s="165">
        <f>IF($F95=" ","",ROUND(ABS(_xll.RtGet(SourceAlias,$R95,BID)-S95),4))</f>
        <v>0</v>
      </c>
      <c r="AF95" s="165">
        <f>IF($F95=" ","",ROUND(ABS(_xll.RtGet(SourceAlias,$R95,ASK)-T95),4))</f>
        <v>0</v>
      </c>
      <c r="AG95" s="165">
        <f>IF($G95=" ","",ROUND(ABS(_xll.RtGet(SourceAlias,$U95,BID)-V95),4))</f>
        <v>1E-3</v>
      </c>
      <c r="AH95" s="165">
        <f>IF($G95=" ","",ROUND(ABS(_xll.RtGet(SourceAlias,$U95,ASK)-W95),4))</f>
        <v>1E-3</v>
      </c>
    </row>
    <row r="96" spans="1:34" x14ac:dyDescent="0.2">
      <c r="A96" s="206"/>
      <c r="B96" s="56" t="s">
        <v>95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52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1" t="str">
        <v>EUR1MSW20Y=</v>
      </c>
      <c r="J96" s="136">
        <f>IF(I96="","",'1M Pricing'!$I96*100)</f>
        <v>1.4330000000714178</v>
      </c>
      <c r="K96" s="136">
        <f t="shared" si="5"/>
        <v>1.4330000000714178</v>
      </c>
      <c r="L96" s="131" t="str">
        <v>EUR3MSW20Y=</v>
      </c>
      <c r="M96" s="136">
        <f>IF(L96="","",'3M Pricing'!$I96*100)</f>
        <v>1.5180000000335663</v>
      </c>
      <c r="N96" s="132">
        <f t="shared" si="6"/>
        <v>1.5180000000335663</v>
      </c>
      <c r="O96" s="131" t="str">
        <v>EUR6MSW20Y=</v>
      </c>
      <c r="P96" s="132">
        <f>IF(O96="","",'6M Pricing'!$I96*100)</f>
        <v>1.5779999999945984</v>
      </c>
      <c r="Q96" s="132">
        <f t="shared" si="7"/>
        <v>1.5779999999945984</v>
      </c>
      <c r="R96" s="131" t="str">
        <v>EUR1YSW20Y=</v>
      </c>
      <c r="S96" s="132">
        <f>IF(R96="","",'1Y Pricing'!$I96*100)</f>
        <v>1.6690000000198177</v>
      </c>
      <c r="T96" s="132">
        <f t="shared" si="8"/>
        <v>1.6690000000198177</v>
      </c>
      <c r="U96" s="131" t="str">
        <v>EURONOIS20Y=</v>
      </c>
      <c r="V96" s="136">
        <f>IF(U96="","",'ON Pricing'!$I96*100)</f>
        <v>1.3759999999334305</v>
      </c>
      <c r="W96" s="136">
        <f t="shared" si="9"/>
        <v>1.3759999999334305</v>
      </c>
      <c r="Y96" s="165">
        <f>IF($C96=" ","",ROUND(ABS(_xll.RtGet(SourceAlias,$I96,BID)-J96),4))</f>
        <v>1E-3</v>
      </c>
      <c r="Z96" s="165">
        <f>IF($C96=" ","",ROUND(ABS(_xll.RtGet(SourceAlias,$I96,ASK)-K96),4))</f>
        <v>1E-3</v>
      </c>
      <c r="AA96" s="165">
        <f>IF($D96=" ","",ROUND(ABS(_xll.RtGet(SourceAlias,$L96,BID)-M96),4))</f>
        <v>1E-3</v>
      </c>
      <c r="AB96" s="165">
        <f>IF($D96=" ","",ROUND(ABS(_xll.RtGet(SourceAlias,$L96,ASK)-N96),4))</f>
        <v>1E-3</v>
      </c>
      <c r="AC96" s="165">
        <f>IF($E96=" ","",ROUND(ABS(_xll.RtGet(SourceAlias,$O96,BID)-P96),4))</f>
        <v>0</v>
      </c>
      <c r="AD96" s="165">
        <f>IF($E96=" ","",ROUND(ABS(_xll.RtGet(SourceAlias,$O96,ASK)-Q96),4))</f>
        <v>0</v>
      </c>
      <c r="AE96" s="165">
        <f>IF($F96=" ","",ROUND(ABS(_xll.RtGet(SourceAlias,$R96,BID)-S96),4))</f>
        <v>0</v>
      </c>
      <c r="AF96" s="165">
        <f>IF($F96=" ","",ROUND(ABS(_xll.RtGet(SourceAlias,$R96,ASK)-T96),4))</f>
        <v>0</v>
      </c>
      <c r="AG96" s="165">
        <f>IF($G96=" ","",ROUND(ABS(_xll.RtGet(SourceAlias,$U96,BID)-V96),4))</f>
        <v>1E-3</v>
      </c>
      <c r="AH96" s="165">
        <f>IF($G96=" ","",ROUND(ABS(_xll.RtGet(SourceAlias,$U96,ASK)-W96),4))</f>
        <v>1E-3</v>
      </c>
    </row>
    <row r="97" spans="1:34" x14ac:dyDescent="0.2">
      <c r="A97" s="206"/>
      <c r="B97" s="56" t="s">
        <v>96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52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1" t="str">
        <v>EUR1MSW21Y=</v>
      </c>
      <c r="J97" s="136">
        <f>IF(I97="","",'1M Pricing'!$I97*100)</f>
        <v>1.448874494580334</v>
      </c>
      <c r="K97" s="136">
        <f t="shared" si="5"/>
        <v>1.448874494580334</v>
      </c>
      <c r="L97" s="131" t="str">
        <v>EUR3MSW21Y=</v>
      </c>
      <c r="M97" s="136">
        <f>IF(L97="","",'3M Pricing'!$I97*100)</f>
        <v>1.5321466211944654</v>
      </c>
      <c r="N97" s="132">
        <f t="shared" si="6"/>
        <v>1.5321466211944654</v>
      </c>
      <c r="O97" s="131" t="str">
        <v>EUR6MSW21Y=</v>
      </c>
      <c r="P97" s="132">
        <f>IF(O97="","",'6M Pricing'!$I97*100)</f>
        <v>1.5902862729781455</v>
      </c>
      <c r="Q97" s="132">
        <f t="shared" si="7"/>
        <v>1.5902862729781455</v>
      </c>
      <c r="R97" s="131" t="str">
        <v>EUR1YSW21Y=</v>
      </c>
      <c r="S97" s="132">
        <f>IF(R97="","",'1Y Pricing'!$I97*100)</f>
        <v>1.6782152517480857</v>
      </c>
      <c r="T97" s="132">
        <f t="shared" si="8"/>
        <v>1.6782152517480857</v>
      </c>
      <c r="U97" s="131" t="str">
        <v>EURONOIS21Y=</v>
      </c>
      <c r="V97" s="136">
        <f>IF(U97="","",'ON Pricing'!$I97*100)</f>
        <v>1.3928183513262207</v>
      </c>
      <c r="W97" s="136">
        <f t="shared" si="9"/>
        <v>1.3928183513262207</v>
      </c>
      <c r="Y97" s="165">
        <f>IF($C97=" ","",ROUND(ABS(_xll.RtGet(SourceAlias,$I97,BID)-J97),4))</f>
        <v>1E-3</v>
      </c>
      <c r="Z97" s="165">
        <f>IF($C97=" ","",ROUND(ABS(_xll.RtGet(SourceAlias,$I97,ASK)-K97),4))</f>
        <v>1E-3</v>
      </c>
      <c r="AA97" s="165">
        <f>IF($D97=" ","",ROUND(ABS(_xll.RtGet(SourceAlias,$L97,BID)-M97),4))</f>
        <v>1E-3</v>
      </c>
      <c r="AB97" s="165">
        <f>IF($D97=" ","",ROUND(ABS(_xll.RtGet(SourceAlias,$L97,ASK)-N97),4))</f>
        <v>1E-3</v>
      </c>
      <c r="AC97" s="165">
        <f>IF($E97=" ","",ROUND(ABS(_xll.RtGet(SourceAlias,$O97,BID)-P97),4))</f>
        <v>0</v>
      </c>
      <c r="AD97" s="165">
        <f>IF($E97=" ","",ROUND(ABS(_xll.RtGet(SourceAlias,$O97,ASK)-Q97),4))</f>
        <v>0</v>
      </c>
      <c r="AE97" s="165">
        <f>IF($F97=" ","",ROUND(ABS(_xll.RtGet(SourceAlias,$R97,BID)-S97),4))</f>
        <v>0</v>
      </c>
      <c r="AF97" s="165">
        <f>IF($F97=" ","",ROUND(ABS(_xll.RtGet(SourceAlias,$R97,ASK)-T97),4))</f>
        <v>0</v>
      </c>
      <c r="AG97" s="165">
        <f>IF($G97=" ","",ROUND(ABS(_xll.RtGet(SourceAlias,$U97,BID)-V97),4))</f>
        <v>1E-3</v>
      </c>
      <c r="AH97" s="165">
        <f>IF($G97=" ","",ROUND(ABS(_xll.RtGet(SourceAlias,$U97,ASK)-W97),4))</f>
        <v>1E-3</v>
      </c>
    </row>
    <row r="98" spans="1:34" x14ac:dyDescent="0.2">
      <c r="A98" s="206"/>
      <c r="B98" s="56" t="s">
        <v>97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52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1" t="str">
        <v>EUR1MSW22Y=</v>
      </c>
      <c r="J98" s="136">
        <f>IF(I98="","",'1M Pricing'!$I98*100)</f>
        <v>1.460426320726409</v>
      </c>
      <c r="K98" s="136">
        <f t="shared" si="5"/>
        <v>1.460426320726409</v>
      </c>
      <c r="L98" s="131" t="str">
        <v>EUR3MSW22Y=</v>
      </c>
      <c r="M98" s="136">
        <f>IF(L98="","",'3M Pricing'!$I98*100)</f>
        <v>1.5422039070058107</v>
      </c>
      <c r="N98" s="132">
        <f t="shared" si="6"/>
        <v>1.5422039070058107</v>
      </c>
      <c r="O98" s="131" t="str">
        <v>EUR6MSW22Y=</v>
      </c>
      <c r="P98" s="132">
        <f>IF(O98="","",'6M Pricing'!$I98*100)</f>
        <v>1.5984888479376835</v>
      </c>
      <c r="Q98" s="132">
        <f t="shared" si="7"/>
        <v>1.5984888479376835</v>
      </c>
      <c r="R98" s="131" t="str">
        <v>EUR1YSW22Y=</v>
      </c>
      <c r="S98" s="132">
        <f>IF(R98="","",'1Y Pricing'!$I98*100)</f>
        <v>1.6842214066474639</v>
      </c>
      <c r="T98" s="132">
        <f t="shared" si="8"/>
        <v>1.6842214066474639</v>
      </c>
      <c r="U98" s="131" t="str">
        <v>EURONOIS22Y=</v>
      </c>
      <c r="V98" s="136">
        <f>IF(U98="","",'ON Pricing'!$I98*100)</f>
        <v>1.4056356438197648</v>
      </c>
      <c r="W98" s="136">
        <f t="shared" si="9"/>
        <v>1.4056356438197648</v>
      </c>
      <c r="Y98" s="165">
        <f>IF($C98=" ","",ROUND(ABS(_xll.RtGet(SourceAlias,$I98,BID)-J98),4))</f>
        <v>1E-3</v>
      </c>
      <c r="Z98" s="165">
        <f>IF($C98=" ","",ROUND(ABS(_xll.RtGet(SourceAlias,$I98,ASK)-K98),4))</f>
        <v>1E-3</v>
      </c>
      <c r="AA98" s="165">
        <f>IF($D98=" ","",ROUND(ABS(_xll.RtGet(SourceAlias,$L98,BID)-M98),4))</f>
        <v>1E-3</v>
      </c>
      <c r="AB98" s="165">
        <f>IF($D98=" ","",ROUND(ABS(_xll.RtGet(SourceAlias,$L98,ASK)-N98),4))</f>
        <v>1E-3</v>
      </c>
      <c r="AC98" s="165">
        <f>IF($E98=" ","",ROUND(ABS(_xll.RtGet(SourceAlias,$O98,BID)-P98),4))</f>
        <v>0</v>
      </c>
      <c r="AD98" s="165">
        <f>IF($E98=" ","",ROUND(ABS(_xll.RtGet(SourceAlias,$O98,ASK)-Q98),4))</f>
        <v>0</v>
      </c>
      <c r="AE98" s="165">
        <f>IF($F98=" ","",ROUND(ABS(_xll.RtGet(SourceAlias,$R98,BID)-S98),4))</f>
        <v>0</v>
      </c>
      <c r="AF98" s="165">
        <f>IF($F98=" ","",ROUND(ABS(_xll.RtGet(SourceAlias,$R98,ASK)-T98),4))</f>
        <v>0</v>
      </c>
      <c r="AG98" s="165">
        <f>IF($G98=" ","",ROUND(ABS(_xll.RtGet(SourceAlias,$U98,BID)-V98),4))</f>
        <v>1E-3</v>
      </c>
      <c r="AH98" s="165">
        <f>IF($G98=" ","",ROUND(ABS(_xll.RtGet(SourceAlias,$U98,ASK)-W98),4))</f>
        <v>1E-3</v>
      </c>
    </row>
    <row r="99" spans="1:34" x14ac:dyDescent="0.2">
      <c r="A99" s="206"/>
      <c r="B99" s="56" t="s">
        <v>98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52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1" t="str">
        <v>EUR1MSW23Y=</v>
      </c>
      <c r="J99" s="136">
        <f>IF(I99="","",'1M Pricing'!$I99*100)</f>
        <v>1.468875621921238</v>
      </c>
      <c r="K99" s="136">
        <f t="shared" si="5"/>
        <v>1.468875621921238</v>
      </c>
      <c r="L99" s="131" t="str">
        <v>EUR3MSW23Y=</v>
      </c>
      <c r="M99" s="136">
        <f>IF(L99="","",'3M Pricing'!$I99*100)</f>
        <v>1.5493167269495727</v>
      </c>
      <c r="N99" s="132">
        <f t="shared" si="6"/>
        <v>1.5493167269495727</v>
      </c>
      <c r="O99" s="131" t="str">
        <v>EUR6MSW23Y=</v>
      </c>
      <c r="P99" s="132">
        <f>IF(O99="","",'6M Pricing'!$I99*100)</f>
        <v>1.6037703085848052</v>
      </c>
      <c r="Q99" s="132">
        <f t="shared" si="7"/>
        <v>1.6037703085848052</v>
      </c>
      <c r="R99" s="131" t="str">
        <v>EUR1YSW23Y=</v>
      </c>
      <c r="S99" s="132">
        <f>IF(R99="","",'1Y Pricing'!$I99*100)</f>
        <v>1.6880293764337004</v>
      </c>
      <c r="T99" s="132">
        <f t="shared" si="8"/>
        <v>1.6880293764337004</v>
      </c>
      <c r="U99" s="131" t="str">
        <v>EURONOIS23Y=</v>
      </c>
      <c r="V99" s="136">
        <f>IF(U99="","",'ON Pricing'!$I99*100)</f>
        <v>1.4154351211152283</v>
      </c>
      <c r="W99" s="136">
        <f t="shared" si="9"/>
        <v>1.4154351211152283</v>
      </c>
      <c r="Y99" s="165">
        <f>IF($C99=" ","",ROUND(ABS(_xll.RtGet(SourceAlias,$I99,BID)-J99),4))</f>
        <v>1E-3</v>
      </c>
      <c r="Z99" s="165">
        <f>IF($C99=" ","",ROUND(ABS(_xll.RtGet(SourceAlias,$I99,ASK)-K99),4))</f>
        <v>1E-3</v>
      </c>
      <c r="AA99" s="165">
        <f>IF($D99=" ","",ROUND(ABS(_xll.RtGet(SourceAlias,$L99,BID)-M99),4))</f>
        <v>1E-3</v>
      </c>
      <c r="AB99" s="165">
        <f>IF($D99=" ","",ROUND(ABS(_xll.RtGet(SourceAlias,$L99,ASK)-N99),4))</f>
        <v>1E-3</v>
      </c>
      <c r="AC99" s="165">
        <f>IF($E99=" ","",ROUND(ABS(_xll.RtGet(SourceAlias,$O99,BID)-P99),4))</f>
        <v>0</v>
      </c>
      <c r="AD99" s="165">
        <f>IF($E99=" ","",ROUND(ABS(_xll.RtGet(SourceAlias,$O99,ASK)-Q99),4))</f>
        <v>0</v>
      </c>
      <c r="AE99" s="165">
        <f>IF($F99=" ","",ROUND(ABS(_xll.RtGet(SourceAlias,$R99,BID)-S99),4))</f>
        <v>0</v>
      </c>
      <c r="AF99" s="165">
        <f>IF($F99=" ","",ROUND(ABS(_xll.RtGet(SourceAlias,$R99,ASK)-T99),4))</f>
        <v>0</v>
      </c>
      <c r="AG99" s="165">
        <f>IF($G99=" ","",ROUND(ABS(_xll.RtGet(SourceAlias,$U99,BID)-V99),4))</f>
        <v>1E-3</v>
      </c>
      <c r="AH99" s="165">
        <f>IF($G99=" ","",ROUND(ABS(_xll.RtGet(SourceAlias,$U99,ASK)-W99),4))</f>
        <v>1E-3</v>
      </c>
    </row>
    <row r="100" spans="1:34" x14ac:dyDescent="0.2">
      <c r="A100" s="206"/>
      <c r="B100" s="56" t="s">
        <v>99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52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1" t="str">
        <v>EUR1MSW24Y=</v>
      </c>
      <c r="J100" s="136">
        <f>IF(I100="","",'1M Pricing'!$I100*100)</f>
        <v>1.4750656749801674</v>
      </c>
      <c r="K100" s="136">
        <f t="shared" si="5"/>
        <v>1.4750656749801674</v>
      </c>
      <c r="L100" s="131" t="str">
        <v>EUR3MSW24Y=</v>
      </c>
      <c r="M100" s="136">
        <f>IF(L100="","",'3M Pricing'!$I100*100)</f>
        <v>1.5542676702283615</v>
      </c>
      <c r="N100" s="132">
        <f t="shared" si="6"/>
        <v>1.5542676702283615</v>
      </c>
      <c r="O100" s="131" t="str">
        <v>EUR6MSW24Y=</v>
      </c>
      <c r="P100" s="132">
        <f>IF(O100="","",'6M Pricing'!$I100*100)</f>
        <v>1.6069493511542194</v>
      </c>
      <c r="Q100" s="132">
        <f t="shared" si="7"/>
        <v>1.6069493511542194</v>
      </c>
      <c r="R100" s="131" t="str">
        <v>EUR1YSW24Y=</v>
      </c>
      <c r="S100" s="132">
        <f>IF(R100="","",'1Y Pricing'!$I100*100)</f>
        <v>1.6903370756929232</v>
      </c>
      <c r="T100" s="132">
        <f t="shared" si="8"/>
        <v>1.6903370756929232</v>
      </c>
      <c r="U100" s="131" t="str">
        <v>EURONOIS24Y=</v>
      </c>
      <c r="V100" s="136">
        <f>IF(U100="","",'ON Pricing'!$I100*100)</f>
        <v>1.422961467678723</v>
      </c>
      <c r="W100" s="136">
        <f t="shared" si="9"/>
        <v>1.422961467678723</v>
      </c>
      <c r="Y100" s="165">
        <f>IF($C100=" ","",ROUND(ABS(_xll.RtGet(SourceAlias,$I100,BID)-J100),4))</f>
        <v>1E-3</v>
      </c>
      <c r="Z100" s="165">
        <f>IF($C100=" ","",ROUND(ABS(_xll.RtGet(SourceAlias,$I100,ASK)-K100),4))</f>
        <v>1E-3</v>
      </c>
      <c r="AA100" s="165">
        <f>IF($D100=" ","",ROUND(ABS(_xll.RtGet(SourceAlias,$L100,BID)-M100),4))</f>
        <v>1E-3</v>
      </c>
      <c r="AB100" s="165">
        <f>IF($D100=" ","",ROUND(ABS(_xll.RtGet(SourceAlias,$L100,ASK)-N100),4))</f>
        <v>1E-3</v>
      </c>
      <c r="AC100" s="165">
        <f>IF($E100=" ","",ROUND(ABS(_xll.RtGet(SourceAlias,$O100,BID)-P100),4))</f>
        <v>0</v>
      </c>
      <c r="AD100" s="165">
        <f>IF($E100=" ","",ROUND(ABS(_xll.RtGet(SourceAlias,$O100,ASK)-Q100),4))</f>
        <v>0</v>
      </c>
      <c r="AE100" s="165">
        <f>IF($F100=" ","",ROUND(ABS(_xll.RtGet(SourceAlias,$R100,BID)-S100),4))</f>
        <v>0</v>
      </c>
      <c r="AF100" s="165">
        <f>IF($F100=" ","",ROUND(ABS(_xll.RtGet(SourceAlias,$R100,ASK)-T100),4))</f>
        <v>0</v>
      </c>
      <c r="AG100" s="165">
        <f>IF($G100=" ","",ROUND(ABS(_xll.RtGet(SourceAlias,$U100,BID)-V100),4))</f>
        <v>1E-3</v>
      </c>
      <c r="AH100" s="165">
        <f>IF($G100=" ","",ROUND(ABS(_xll.RtGet(SourceAlias,$U100,ASK)-W100),4))</f>
        <v>1E-3</v>
      </c>
    </row>
    <row r="101" spans="1:34" x14ac:dyDescent="0.2">
      <c r="A101" s="206"/>
      <c r="B101" s="56" t="s">
        <v>100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52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1" t="str">
        <v>EUR1MSW25Y=</v>
      </c>
      <c r="J101" s="136">
        <f>IF(I101="","",'1M Pricing'!$I101*100)</f>
        <v>1.4799999999999689</v>
      </c>
      <c r="K101" s="136">
        <f t="shared" si="5"/>
        <v>1.4799999999999689</v>
      </c>
      <c r="L101" s="131" t="str">
        <v>EUR3MSW25Y=</v>
      </c>
      <c r="M101" s="136">
        <f>IF(L101="","",'3M Pricing'!$I101*100)</f>
        <v>1.5580000000007468</v>
      </c>
      <c r="N101" s="132">
        <f t="shared" si="6"/>
        <v>1.5580000000007468</v>
      </c>
      <c r="O101" s="131" t="str">
        <v>EUR6MSW25Y=</v>
      </c>
      <c r="P101" s="132">
        <f>IF(O101="","",'6M Pricing'!$I101*100)</f>
        <v>1.6090000000070568</v>
      </c>
      <c r="Q101" s="132">
        <f t="shared" si="7"/>
        <v>1.6090000000070568</v>
      </c>
      <c r="R101" s="131" t="str">
        <v>EUR1YSW25Y=</v>
      </c>
      <c r="S101" s="132">
        <f>IF(R101="","",'1Y Pricing'!$I101*100)</f>
        <v>1.6920000000088982</v>
      </c>
      <c r="T101" s="132">
        <f t="shared" si="8"/>
        <v>1.6920000000088982</v>
      </c>
      <c r="U101" s="131" t="str">
        <v>EURONOIS25Y=</v>
      </c>
      <c r="V101" s="136">
        <f>IF(U101="","",'ON Pricing'!$I101*100)</f>
        <v>1.4289999999835923</v>
      </c>
      <c r="W101" s="136">
        <f t="shared" si="9"/>
        <v>1.4289999999835923</v>
      </c>
      <c r="Y101" s="165">
        <f>IF($C101=" ","",ROUND(ABS(_xll.RtGet(SourceAlias,$I101,BID)-J101),4))</f>
        <v>1E-3</v>
      </c>
      <c r="Z101" s="165">
        <f>IF($C101=" ","",ROUND(ABS(_xll.RtGet(SourceAlias,$I101,ASK)-K101),4))</f>
        <v>1E-3</v>
      </c>
      <c r="AA101" s="165">
        <f>IF($D101=" ","",ROUND(ABS(_xll.RtGet(SourceAlias,$L101,BID)-M101),4))</f>
        <v>1E-3</v>
      </c>
      <c r="AB101" s="165">
        <f>IF($D101=" ","",ROUND(ABS(_xll.RtGet(SourceAlias,$L101,ASK)-N101),4))</f>
        <v>1E-3</v>
      </c>
      <c r="AC101" s="165">
        <f>IF($E101=" ","",ROUND(ABS(_xll.RtGet(SourceAlias,$O101,BID)-P101),4))</f>
        <v>0</v>
      </c>
      <c r="AD101" s="165">
        <f>IF($E101=" ","",ROUND(ABS(_xll.RtGet(SourceAlias,$O101,ASK)-Q101),4))</f>
        <v>0</v>
      </c>
      <c r="AE101" s="165">
        <f>IF($F101=" ","",ROUND(ABS(_xll.RtGet(SourceAlias,$R101,BID)-S101),4))</f>
        <v>0</v>
      </c>
      <c r="AF101" s="165">
        <f>IF($F101=" ","",ROUND(ABS(_xll.RtGet(SourceAlias,$R101,ASK)-T101),4))</f>
        <v>0</v>
      </c>
      <c r="AG101" s="165">
        <f>IF($G101=" ","",ROUND(ABS(_xll.RtGet(SourceAlias,$U101,BID)-V101),4))</f>
        <v>1E-3</v>
      </c>
      <c r="AH101" s="165">
        <f>IF($G101=" ","",ROUND(ABS(_xll.RtGet(SourceAlias,$U101,ASK)-W101),4))</f>
        <v>1E-3</v>
      </c>
    </row>
    <row r="102" spans="1:34" x14ac:dyDescent="0.2">
      <c r="A102" s="206"/>
      <c r="B102" s="56" t="s">
        <v>101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52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1" t="str">
        <v>EUR1MSW26Y=</v>
      </c>
      <c r="J102" s="136">
        <f>IF(I102="","",'1M Pricing'!$I102*100)</f>
        <v>1.4841469128303635</v>
      </c>
      <c r="K102" s="136">
        <f t="shared" si="5"/>
        <v>1.4841469128303635</v>
      </c>
      <c r="L102" s="131" t="str">
        <v>EUR3MSW26Y=</v>
      </c>
      <c r="M102" s="136">
        <f>IF(L102="","",'3M Pricing'!$I102*100)</f>
        <v>1.5609186175082956</v>
      </c>
      <c r="N102" s="132">
        <f t="shared" si="6"/>
        <v>1.5609186175082956</v>
      </c>
      <c r="O102" s="131" t="str">
        <v>EUR6MSW26Y=</v>
      </c>
      <c r="P102" s="132">
        <f>IF(O102="","",'6M Pricing'!$I102*100)</f>
        <v>1.6104719789703985</v>
      </c>
      <c r="Q102" s="132">
        <f t="shared" si="7"/>
        <v>1.6104719789703985</v>
      </c>
      <c r="R102" s="131" t="str">
        <v>EUR1YSW26Y=</v>
      </c>
      <c r="S102" s="132">
        <f>IF(R102="","",'1Y Pricing'!$I102*100)</f>
        <v>1.6928075489270789</v>
      </c>
      <c r="T102" s="132">
        <f t="shared" si="8"/>
        <v>1.6928075489270789</v>
      </c>
      <c r="U102" s="131" t="str">
        <v>EURONOIS26Y=</v>
      </c>
      <c r="V102" s="136">
        <f>IF(U102="","",'ON Pricing'!$I102*100)</f>
        <v>1.4342146387597541</v>
      </c>
      <c r="W102" s="136">
        <f t="shared" si="9"/>
        <v>1.4342146387597541</v>
      </c>
      <c r="Y102" s="165">
        <f>IF($C102=" ","",ROUND(ABS(_xll.RtGet(SourceAlias,$I102,BID)-J102),4))</f>
        <v>1E-3</v>
      </c>
      <c r="Z102" s="165">
        <f>IF($C102=" ","",ROUND(ABS(_xll.RtGet(SourceAlias,$I102,ASK)-K102),4))</f>
        <v>1E-3</v>
      </c>
      <c r="AA102" s="165">
        <f>IF($D102=" ","",ROUND(ABS(_xll.RtGet(SourceAlias,$L102,BID)-M102),4))</f>
        <v>1E-3</v>
      </c>
      <c r="AB102" s="165">
        <f>IF($D102=" ","",ROUND(ABS(_xll.RtGet(SourceAlias,$L102,ASK)-N102),4))</f>
        <v>1E-3</v>
      </c>
      <c r="AC102" s="165">
        <f>IF($E102=" ","",ROUND(ABS(_xll.RtGet(SourceAlias,$O102,BID)-P102),4))</f>
        <v>0</v>
      </c>
      <c r="AD102" s="165">
        <f>IF($E102=" ","",ROUND(ABS(_xll.RtGet(SourceAlias,$O102,ASK)-Q102),4))</f>
        <v>0</v>
      </c>
      <c r="AE102" s="165">
        <f>IF($F102=" ","",ROUND(ABS(_xll.RtGet(SourceAlias,$R102,BID)-S102),4))</f>
        <v>0</v>
      </c>
      <c r="AF102" s="165">
        <f>IF($F102=" ","",ROUND(ABS(_xll.RtGet(SourceAlias,$R102,ASK)-T102),4))</f>
        <v>0</v>
      </c>
      <c r="AG102" s="165">
        <f>IF($G102=" ","",ROUND(ABS(_xll.RtGet(SourceAlias,$U102,BID)-V102),4))</f>
        <v>1E-3</v>
      </c>
      <c r="AH102" s="165">
        <f>IF($G102=" ","",ROUND(ABS(_xll.RtGet(SourceAlias,$U102,ASK)-W102),4))</f>
        <v>1E-3</v>
      </c>
    </row>
    <row r="103" spans="1:34" x14ac:dyDescent="0.2">
      <c r="A103" s="206"/>
      <c r="B103" s="56" t="s">
        <v>102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52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1" t="str">
        <v>EUR1MSW27Y=</v>
      </c>
      <c r="J103" s="136">
        <f>IF(I103="","",'1M Pricing'!$I103*100)</f>
        <v>1.4879033540502264</v>
      </c>
      <c r="K103" s="136">
        <f t="shared" si="5"/>
        <v>1.4879033540502264</v>
      </c>
      <c r="L103" s="131" t="str">
        <v>EUR3MSW27Y=</v>
      </c>
      <c r="M103" s="136">
        <f>IF(L103="","",'3M Pricing'!$I103*100)</f>
        <v>1.5634477131561182</v>
      </c>
      <c r="N103" s="132">
        <f t="shared" si="6"/>
        <v>1.5634477131561182</v>
      </c>
      <c r="O103" s="131" t="str">
        <v>EUR6MSW27Y=</v>
      </c>
      <c r="P103" s="132">
        <f>IF(O103="","",'6M Pricing'!$I103*100)</f>
        <v>1.6118363635964041</v>
      </c>
      <c r="Q103" s="132">
        <f t="shared" si="7"/>
        <v>1.6118363635964041</v>
      </c>
      <c r="R103" s="131" t="str">
        <v>EUR1YSW27Y=</v>
      </c>
      <c r="S103" s="132">
        <f>IF(R103="","",'1Y Pricing'!$I103*100)</f>
        <v>1.6928568759263949</v>
      </c>
      <c r="T103" s="132">
        <f t="shared" si="8"/>
        <v>1.6928568759263949</v>
      </c>
      <c r="U103" s="131" t="str">
        <v>EURONOIS27Y=</v>
      </c>
      <c r="V103" s="136">
        <f>IF(U103="","",'ON Pricing'!$I103*100)</f>
        <v>1.4388678799212973</v>
      </c>
      <c r="W103" s="136">
        <f t="shared" si="9"/>
        <v>1.4388678799212973</v>
      </c>
      <c r="Y103" s="165">
        <f>IF($C103=" ","",ROUND(ABS(_xll.RtGet(SourceAlias,$I103,BID)-J103),4))</f>
        <v>1E-3</v>
      </c>
      <c r="Z103" s="165">
        <f>IF($C103=" ","",ROUND(ABS(_xll.RtGet(SourceAlias,$I103,ASK)-K103),4))</f>
        <v>1E-3</v>
      </c>
      <c r="AA103" s="165">
        <f>IF($D103=" ","",ROUND(ABS(_xll.RtGet(SourceAlias,$L103,BID)-M103),4))</f>
        <v>1E-3</v>
      </c>
      <c r="AB103" s="165">
        <f>IF($D103=" ","",ROUND(ABS(_xll.RtGet(SourceAlias,$L103,ASK)-N103),4))</f>
        <v>1E-3</v>
      </c>
      <c r="AC103" s="165">
        <f>IF($E103=" ","",ROUND(ABS(_xll.RtGet(SourceAlias,$O103,BID)-P103),4))</f>
        <v>0</v>
      </c>
      <c r="AD103" s="165">
        <f>IF($E103=" ","",ROUND(ABS(_xll.RtGet(SourceAlias,$O103,ASK)-Q103),4))</f>
        <v>0</v>
      </c>
      <c r="AE103" s="165">
        <f>IF($F103=" ","",ROUND(ABS(_xll.RtGet(SourceAlias,$R103,BID)-S103),4))</f>
        <v>0</v>
      </c>
      <c r="AF103" s="165">
        <f>IF($F103=" ","",ROUND(ABS(_xll.RtGet(SourceAlias,$R103,ASK)-T103),4))</f>
        <v>0</v>
      </c>
      <c r="AG103" s="165">
        <f>IF($G103=" ","",ROUND(ABS(_xll.RtGet(SourceAlias,$U103,BID)-V103),4))</f>
        <v>1E-3</v>
      </c>
      <c r="AH103" s="165">
        <f>IF($G103=" ","",ROUND(ABS(_xll.RtGet(SourceAlias,$U103,ASK)-W103),4))</f>
        <v>1E-3</v>
      </c>
    </row>
    <row r="104" spans="1:34" x14ac:dyDescent="0.2">
      <c r="A104" s="206"/>
      <c r="B104" s="56" t="s">
        <v>103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52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1" t="str">
        <v>EUR1MSW28Y=</v>
      </c>
      <c r="J104" s="136">
        <f>IF(I104="","",'1M Pricing'!$I104*100)</f>
        <v>1.4914881178594168</v>
      </c>
      <c r="K104" s="136">
        <f t="shared" si="5"/>
        <v>1.4914881178594168</v>
      </c>
      <c r="L104" s="131" t="str">
        <v>EUR3MSW28Y=</v>
      </c>
      <c r="M104" s="136">
        <f>IF(L104="","",'3M Pricing'!$I104*100)</f>
        <v>1.5658157750688115</v>
      </c>
      <c r="N104" s="132">
        <f t="shared" si="6"/>
        <v>1.5658157750688115</v>
      </c>
      <c r="O104" s="131" t="str">
        <v>EUR6MSW28Y=</v>
      </c>
      <c r="P104" s="132">
        <f>IF(O104="","",'6M Pricing'!$I104*100)</f>
        <v>1.6131573069997427</v>
      </c>
      <c r="Q104" s="132">
        <f t="shared" si="7"/>
        <v>1.6131573069997427</v>
      </c>
      <c r="R104" s="131" t="str">
        <v>EUR1YSW28Y=</v>
      </c>
      <c r="S104" s="132">
        <f>IF(R104="","",'1Y Pricing'!$I104*100)</f>
        <v>1.692597170788616</v>
      </c>
      <c r="T104" s="132">
        <f t="shared" si="8"/>
        <v>1.692597170788616</v>
      </c>
      <c r="U104" s="131" t="str">
        <v>EURONOIS28Y=</v>
      </c>
      <c r="V104" s="136">
        <f>IF(U104="","",'ON Pricing'!$I104*100)</f>
        <v>1.4432315594466483</v>
      </c>
      <c r="W104" s="136">
        <f t="shared" si="9"/>
        <v>1.4432315594466483</v>
      </c>
      <c r="Y104" s="165">
        <f>IF($C104=" ","",ROUND(ABS(_xll.RtGet(SourceAlias,$I104,BID)-J104),4))</f>
        <v>1E-3</v>
      </c>
      <c r="Z104" s="165">
        <f>IF($C104=" ","",ROUND(ABS(_xll.RtGet(SourceAlias,$I104,ASK)-K104),4))</f>
        <v>1E-3</v>
      </c>
      <c r="AA104" s="165">
        <f>IF($D104=" ","",ROUND(ABS(_xll.RtGet(SourceAlias,$L104,BID)-M104),4))</f>
        <v>1E-3</v>
      </c>
      <c r="AB104" s="165">
        <f>IF($D104=" ","",ROUND(ABS(_xll.RtGet(SourceAlias,$L104,ASK)-N104),4))</f>
        <v>1E-3</v>
      </c>
      <c r="AC104" s="165">
        <f>IF($E104=" ","",ROUND(ABS(_xll.RtGet(SourceAlias,$O104,BID)-P104),4))</f>
        <v>0</v>
      </c>
      <c r="AD104" s="165">
        <f>IF($E104=" ","",ROUND(ABS(_xll.RtGet(SourceAlias,$O104,ASK)-Q104),4))</f>
        <v>0</v>
      </c>
      <c r="AE104" s="165">
        <f>IF($F104=" ","",ROUND(ABS(_xll.RtGet(SourceAlias,$R104,BID)-S104),4))</f>
        <v>0</v>
      </c>
      <c r="AF104" s="165">
        <f>IF($F104=" ","",ROUND(ABS(_xll.RtGet(SourceAlias,$R104,ASK)-T104),4))</f>
        <v>0</v>
      </c>
      <c r="AG104" s="165">
        <f>IF($G104=" ","",ROUND(ABS(_xll.RtGet(SourceAlias,$U104,BID)-V104),4))</f>
        <v>1E-3</v>
      </c>
      <c r="AH104" s="165">
        <f>IF($G104=" ","",ROUND(ABS(_xll.RtGet(SourceAlias,$U104,ASK)-W104),4))</f>
        <v>1E-3</v>
      </c>
    </row>
    <row r="105" spans="1:34" x14ac:dyDescent="0.2">
      <c r="A105" s="206"/>
      <c r="B105" s="56" t="s">
        <v>104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52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1" t="str">
        <v>EUR1MSW29Y=</v>
      </c>
      <c r="J105" s="136">
        <f>IF(I105="","",'1M Pricing'!$I105*100)</f>
        <v>1.4952115936678403</v>
      </c>
      <c r="K105" s="136">
        <f t="shared" si="5"/>
        <v>1.4952115936678403</v>
      </c>
      <c r="L105" s="131" t="str">
        <v>EUR3MSW29Y=</v>
      </c>
      <c r="M105" s="136">
        <f>IF(L105="","",'3M Pricing'!$I105*100)</f>
        <v>1.5683516742875423</v>
      </c>
      <c r="N105" s="132">
        <f t="shared" si="6"/>
        <v>1.5683516742875423</v>
      </c>
      <c r="O105" s="131" t="str">
        <v>EUR6MSW29Y=</v>
      </c>
      <c r="P105" s="132">
        <f>IF(O105="","",'6M Pricing'!$I105*100)</f>
        <v>1.6146122193403791</v>
      </c>
      <c r="Q105" s="132">
        <f t="shared" si="7"/>
        <v>1.6146122193403791</v>
      </c>
      <c r="R105" s="131" t="str">
        <v>EUR1YSW29Y=</v>
      </c>
      <c r="S105" s="132">
        <f>IF(R105="","",'1Y Pricing'!$I105*100)</f>
        <v>1.6925855071879121</v>
      </c>
      <c r="T105" s="132">
        <f t="shared" si="8"/>
        <v>1.6925855071879121</v>
      </c>
      <c r="U105" s="131" t="str">
        <v>EURONOIS29Y=</v>
      </c>
      <c r="V105" s="136">
        <f>IF(U105="","",'ON Pricing'!$I105*100)</f>
        <v>1.4475497945905185</v>
      </c>
      <c r="W105" s="136">
        <f t="shared" si="9"/>
        <v>1.4475497945905185</v>
      </c>
      <c r="Y105" s="165">
        <f>IF($C105=" ","",ROUND(ABS(_xll.RtGet(SourceAlias,$I105,BID)-J105),4))</f>
        <v>1E-3</v>
      </c>
      <c r="Z105" s="165">
        <f>IF($C105=" ","",ROUND(ABS(_xll.RtGet(SourceAlias,$I105,ASK)-K105),4))</f>
        <v>1E-3</v>
      </c>
      <c r="AA105" s="165">
        <f>IF($D105=" ","",ROUND(ABS(_xll.RtGet(SourceAlias,$L105,BID)-M105),4))</f>
        <v>1E-3</v>
      </c>
      <c r="AB105" s="165">
        <f>IF($D105=" ","",ROUND(ABS(_xll.RtGet(SourceAlias,$L105,ASK)-N105),4))</f>
        <v>1E-3</v>
      </c>
      <c r="AC105" s="165">
        <f>IF($E105=" ","",ROUND(ABS(_xll.RtGet(SourceAlias,$O105,BID)-P105),4))</f>
        <v>0</v>
      </c>
      <c r="AD105" s="165">
        <f>IF($E105=" ","",ROUND(ABS(_xll.RtGet(SourceAlias,$O105,ASK)-Q105),4))</f>
        <v>0</v>
      </c>
      <c r="AE105" s="165">
        <f>IF($F105=" ","",ROUND(ABS(_xll.RtGet(SourceAlias,$R105,BID)-S105),4))</f>
        <v>0</v>
      </c>
      <c r="AF105" s="165">
        <f>IF($F105=" ","",ROUND(ABS(_xll.RtGet(SourceAlias,$R105,ASK)-T105),4))</f>
        <v>0</v>
      </c>
      <c r="AG105" s="165">
        <f>IF($G105=" ","",ROUND(ABS(_xll.RtGet(SourceAlias,$U105,BID)-V105),4))</f>
        <v>1E-3</v>
      </c>
      <c r="AH105" s="165">
        <f>IF($G105=" ","",ROUND(ABS(_xll.RtGet(SourceAlias,$U105,ASK)-W105),4))</f>
        <v>1E-3</v>
      </c>
    </row>
    <row r="106" spans="1:34" x14ac:dyDescent="0.2">
      <c r="A106" s="206"/>
      <c r="B106" s="56" t="s">
        <v>105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52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1" t="str">
        <v>EUR1MSW30Y=</v>
      </c>
      <c r="J106" s="136">
        <f>IF(I106="","",'1M Pricing'!$I106*100)</f>
        <v>1.4989999999993195</v>
      </c>
      <c r="K106" s="136">
        <f t="shared" si="5"/>
        <v>1.4989999999993195</v>
      </c>
      <c r="L106" s="131" t="str">
        <v>EUR3MSW30Y=</v>
      </c>
      <c r="M106" s="136">
        <f>IF(L106="","",'3M Pricing'!$I106*100)</f>
        <v>1.5709999999970314</v>
      </c>
      <c r="N106" s="132">
        <f t="shared" si="6"/>
        <v>1.5709999999970314</v>
      </c>
      <c r="O106" s="131" t="str">
        <v>EUR6MSW30Y=</v>
      </c>
      <c r="P106" s="132">
        <f>IF(O106="","",'6M Pricing'!$I106*100)</f>
        <v>1.6160000000598227</v>
      </c>
      <c r="Q106" s="132">
        <f t="shared" si="7"/>
        <v>1.6160000000598227</v>
      </c>
      <c r="R106" s="131" t="str">
        <v>EUR1YSW30Y=</v>
      </c>
      <c r="S106" s="132">
        <f>IF(R106="","",'1Y Pricing'!$I106*100)</f>
        <v>1.6929999999874663</v>
      </c>
      <c r="T106" s="132">
        <f t="shared" si="8"/>
        <v>1.6929999999874663</v>
      </c>
      <c r="U106" s="131" t="str">
        <v>EURONOIS30Y=</v>
      </c>
      <c r="V106" s="136">
        <f>IF(U106="","",'ON Pricing'!$I106*100)</f>
        <v>1.4520000000290043</v>
      </c>
      <c r="W106" s="136">
        <f t="shared" si="9"/>
        <v>1.4520000000290043</v>
      </c>
      <c r="Y106" s="165">
        <f>IF($C106=" ","",ROUND(ABS(_xll.RtGet(SourceAlias,$I106,BID)-J106),4))</f>
        <v>1E-3</v>
      </c>
      <c r="Z106" s="165">
        <f>IF($C106=" ","",ROUND(ABS(_xll.RtGet(SourceAlias,$I106,ASK)-K106),4))</f>
        <v>1E-3</v>
      </c>
      <c r="AA106" s="165">
        <f>IF($D106=" ","",ROUND(ABS(_xll.RtGet(SourceAlias,$L106,BID)-M106),4))</f>
        <v>1E-3</v>
      </c>
      <c r="AB106" s="165">
        <f>IF($D106=" ","",ROUND(ABS(_xll.RtGet(SourceAlias,$L106,ASK)-N106),4))</f>
        <v>1E-3</v>
      </c>
      <c r="AC106" s="165">
        <f>IF($E106=" ","",ROUND(ABS(_xll.RtGet(SourceAlias,$O106,BID)-P106),4))</f>
        <v>0</v>
      </c>
      <c r="AD106" s="165">
        <f>IF($E106=" ","",ROUND(ABS(_xll.RtGet(SourceAlias,$O106,ASK)-Q106),4))</f>
        <v>0</v>
      </c>
      <c r="AE106" s="165">
        <f>IF($F106=" ","",ROUND(ABS(_xll.RtGet(SourceAlias,$R106,BID)-S106),4))</f>
        <v>0</v>
      </c>
      <c r="AF106" s="165">
        <f>IF($F106=" ","",ROUND(ABS(_xll.RtGet(SourceAlias,$R106,ASK)-T106),4))</f>
        <v>0</v>
      </c>
      <c r="AG106" s="165">
        <f>IF($G106=" ","",ROUND(ABS(_xll.RtGet(SourceAlias,$U106,BID)-V106),4))</f>
        <v>1E-3</v>
      </c>
      <c r="AH106" s="165">
        <f>IF($G106=" ","",ROUND(ABS(_xll.RtGet(SourceAlias,$U106,ASK)-W106),4))</f>
        <v>1E-3</v>
      </c>
    </row>
    <row r="107" spans="1:34" x14ac:dyDescent="0.2">
      <c r="A107" s="206"/>
      <c r="B107" s="56" t="s">
        <v>116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52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152" t="s">
        <v>48</v>
      </c>
      <c r="H107" s="3" t="s">
        <v>48</v>
      </c>
      <c r="I107" s="131" t="str">
        <v>EUR1MSW31Y=</v>
      </c>
      <c r="J107" s="136">
        <f>IF(I107="","",'1M Pricing'!$I107*100)</f>
        <v>1.5030942678971038</v>
      </c>
      <c r="K107" s="136">
        <f t="shared" si="5"/>
        <v>1.5030942678971038</v>
      </c>
      <c r="L107" s="131" t="str">
        <v>EUR3MSW31Y=</v>
      </c>
      <c r="M107" s="136">
        <f>IF(L107="","",'3M Pricing'!$I107*100)</f>
        <v>1.5740196426529864</v>
      </c>
      <c r="N107" s="132">
        <f t="shared" si="6"/>
        <v>1.5740196426529864</v>
      </c>
      <c r="O107" s="131" t="str">
        <v>EUR6MSW31Y=</v>
      </c>
      <c r="P107" s="132">
        <f>IF(O107="","",'6M Pricing'!$I107*100)</f>
        <v>1.6179967756675666</v>
      </c>
      <c r="Q107" s="132">
        <f t="shared" si="7"/>
        <v>1.6179967756675666</v>
      </c>
      <c r="R107" s="131" t="str">
        <v>EUR1YSW31Y=</v>
      </c>
      <c r="S107" s="132">
        <f>IF(R107="","",'1Y Pricing'!$I107*100)</f>
        <v>1.6939287986418967</v>
      </c>
      <c r="T107" s="132">
        <f t="shared" si="8"/>
        <v>1.6939287986418967</v>
      </c>
      <c r="U107" s="131" t="str">
        <v/>
      </c>
      <c r="V107" s="136" t="str">
        <f>IF(U107="","",'ON Pricing'!$I107*100)</f>
        <v/>
      </c>
      <c r="W107" s="136" t="str">
        <f t="shared" si="9"/>
        <v/>
      </c>
      <c r="Y107" s="165">
        <f>IF($C107=" ","",ROUND(ABS(_xll.RtGet(SourceAlias,$I107,BID)-J107),4))</f>
        <v>1E-3</v>
      </c>
      <c r="Z107" s="165">
        <f>IF($C107=" ","",ROUND(ABS(_xll.RtGet(SourceAlias,$I107,ASK)-K107),4))</f>
        <v>1E-3</v>
      </c>
      <c r="AA107" s="165">
        <f>IF($D107=" ","",ROUND(ABS(_xll.RtGet(SourceAlias,$L107,BID)-M107),4))</f>
        <v>1E-3</v>
      </c>
      <c r="AB107" s="165">
        <f>IF($D107=" ","",ROUND(ABS(_xll.RtGet(SourceAlias,$L107,ASK)-N107),4))</f>
        <v>1E-3</v>
      </c>
      <c r="AC107" s="165">
        <f>IF($E107=" ","",ROUND(ABS(_xll.RtGet(SourceAlias,$O107,BID)-P107),4))</f>
        <v>0</v>
      </c>
      <c r="AD107" s="165">
        <f>IF($E107=" ","",ROUND(ABS(_xll.RtGet(SourceAlias,$O107,ASK)-Q107),4))</f>
        <v>0</v>
      </c>
      <c r="AE107" s="165">
        <f>IF($F107=" ","",ROUND(ABS(_xll.RtGet(SourceAlias,$R107,BID)-S107),4))</f>
        <v>0</v>
      </c>
      <c r="AF107" s="165">
        <f>IF($F107=" ","",ROUND(ABS(_xll.RtGet(SourceAlias,$R107,ASK)-T107),4))</f>
        <v>0</v>
      </c>
      <c r="AG107" s="165" t="str">
        <f>IF($G107=" ","",ROUND(ABS(_xll.RtGet(SourceAlias,$U107,BID)-V107),4))</f>
        <v/>
      </c>
      <c r="AH107" s="165" t="str">
        <f>IF($G107=" ","",ROUND(ABS(_xll.RtGet(SourceAlias,$U107,ASK)-W107),4))</f>
        <v/>
      </c>
    </row>
    <row r="108" spans="1:34" x14ac:dyDescent="0.2">
      <c r="A108" s="206"/>
      <c r="B108" s="56" t="s">
        <v>117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152" t="s">
        <v>48</v>
      </c>
      <c r="H108" s="3" t="s">
        <v>48</v>
      </c>
      <c r="I108" s="131" t="str">
        <v>EUR1MSW32Y=</v>
      </c>
      <c r="J108" s="136">
        <f>IF(I108="","",'1M Pricing'!$I108*100)</f>
        <v>1.5074135664970743</v>
      </c>
      <c r="K108" s="136">
        <f t="shared" si="5"/>
        <v>1.5074135664970743</v>
      </c>
      <c r="L108" s="131" t="str">
        <v>EUR3MSW32Y=</v>
      </c>
      <c r="M108" s="136">
        <f>IF(L108="","",'3M Pricing'!$I108*100)</f>
        <v>1.5773258346872863</v>
      </c>
      <c r="N108" s="132">
        <f t="shared" si="6"/>
        <v>1.5773258346872863</v>
      </c>
      <c r="O108" s="131" t="str">
        <v>EUR6MSW32Y=</v>
      </c>
      <c r="P108" s="132">
        <f>IF(O108="","",'6M Pricing'!$I108*100)</f>
        <v>1.6207971233840341</v>
      </c>
      <c r="Q108" s="132">
        <f t="shared" si="7"/>
        <v>1.6207971233840341</v>
      </c>
      <c r="R108" s="131" t="str">
        <v>EUR1YSW32Y=</v>
      </c>
      <c r="S108" s="132">
        <f>IF(R108="","",'1Y Pricing'!$I108*100)</f>
        <v>1.6950165596618292</v>
      </c>
      <c r="T108" s="132">
        <f t="shared" si="8"/>
        <v>1.6950165596618292</v>
      </c>
      <c r="U108" s="131" t="str">
        <v/>
      </c>
      <c r="V108" s="136" t="str">
        <f>IF(U108="","",'ON Pricing'!$I108*100)</f>
        <v/>
      </c>
      <c r="W108" s="136" t="str">
        <f t="shared" si="9"/>
        <v/>
      </c>
      <c r="Y108" s="165">
        <f>IF($C108=" ","",ROUND(ABS(_xll.RtGet(SourceAlias,$I108,BID)-J108),4))</f>
        <v>1E-3</v>
      </c>
      <c r="Z108" s="165">
        <f>IF($C108=" ","",ROUND(ABS(_xll.RtGet(SourceAlias,$I108,ASK)-K108),4))</f>
        <v>1E-3</v>
      </c>
      <c r="AA108" s="165">
        <f>IF($D108=" ","",ROUND(ABS(_xll.RtGet(SourceAlias,$L108,BID)-M108),4))</f>
        <v>1E-3</v>
      </c>
      <c r="AB108" s="165">
        <f>IF($D108=" ","",ROUND(ABS(_xll.RtGet(SourceAlias,$L108,ASK)-N108),4))</f>
        <v>1E-3</v>
      </c>
      <c r="AC108" s="165">
        <f>IF($E108=" ","",ROUND(ABS(_xll.RtGet(SourceAlias,$O108,BID)-P108),4))</f>
        <v>0</v>
      </c>
      <c r="AD108" s="165">
        <f>IF($E108=" ","",ROUND(ABS(_xll.RtGet(SourceAlias,$O108,ASK)-Q108),4))</f>
        <v>0</v>
      </c>
      <c r="AE108" s="165">
        <f>IF($F108=" ","",ROUND(ABS(_xll.RtGet(SourceAlias,$R108,BID)-S108),4))</f>
        <v>0</v>
      </c>
      <c r="AF108" s="165">
        <f>IF($F108=" ","",ROUND(ABS(_xll.RtGet(SourceAlias,$R108,ASK)-T108),4))</f>
        <v>0</v>
      </c>
      <c r="AG108" s="165" t="str">
        <f>IF($G108=" ","",ROUND(ABS(_xll.RtGet(SourceAlias,$U108,BID)-V108),4))</f>
        <v/>
      </c>
      <c r="AH108" s="165" t="str">
        <f>IF($G108=" ","",ROUND(ABS(_xll.RtGet(SourceAlias,$U108,ASK)-W108),4))</f>
        <v/>
      </c>
    </row>
    <row r="109" spans="1:34" x14ac:dyDescent="0.2">
      <c r="A109" s="206"/>
      <c r="B109" s="56" t="s">
        <v>118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152" t="s">
        <v>48</v>
      </c>
      <c r="H109" s="3" t="s">
        <v>48</v>
      </c>
      <c r="I109" s="131" t="str">
        <v>EUR1MSW33Y=</v>
      </c>
      <c r="J109" s="136">
        <f>IF(I109="","",'1M Pricing'!$I109*100)</f>
        <v>1.5118394403828688</v>
      </c>
      <c r="K109" s="136">
        <f t="shared" si="5"/>
        <v>1.5118394403828688</v>
      </c>
      <c r="L109" s="131" t="str">
        <v>EUR3MSW33Y=</v>
      </c>
      <c r="M109" s="136">
        <f>IF(L109="","",'3M Pricing'!$I109*100)</f>
        <v>1.5808159519437561</v>
      </c>
      <c r="N109" s="132">
        <f t="shared" si="6"/>
        <v>1.5808159519437561</v>
      </c>
      <c r="O109" s="131" t="str">
        <v>EUR6MSW33Y=</v>
      </c>
      <c r="P109" s="132">
        <f>IF(O109="","",'6M Pricing'!$I109*100)</f>
        <v>1.6239635895940303</v>
      </c>
      <c r="Q109" s="132">
        <f t="shared" si="7"/>
        <v>1.6239635895940303</v>
      </c>
      <c r="R109" s="131" t="str">
        <v>EUR1YSW33Y=</v>
      </c>
      <c r="S109" s="132">
        <f>IF(R109="","",'1Y Pricing'!$I109*100)</f>
        <v>1.6962943869070872</v>
      </c>
      <c r="T109" s="132">
        <f t="shared" si="8"/>
        <v>1.6962943869070872</v>
      </c>
      <c r="U109" s="131" t="str">
        <v/>
      </c>
      <c r="V109" s="136" t="str">
        <f>IF(U109="","",'ON Pricing'!$I109*100)</f>
        <v/>
      </c>
      <c r="W109" s="136" t="str">
        <f t="shared" si="9"/>
        <v/>
      </c>
      <c r="Y109" s="165">
        <f>IF($C109=" ","",ROUND(ABS(_xll.RtGet(SourceAlias,$I109,BID)-J109),4))</f>
        <v>1E-3</v>
      </c>
      <c r="Z109" s="165">
        <f>IF($C109=" ","",ROUND(ABS(_xll.RtGet(SourceAlias,$I109,ASK)-K109),4))</f>
        <v>1E-3</v>
      </c>
      <c r="AA109" s="165">
        <f>IF($D109=" ","",ROUND(ABS(_xll.RtGet(SourceAlias,$L109,BID)-M109),4))</f>
        <v>1E-3</v>
      </c>
      <c r="AB109" s="165">
        <f>IF($D109=" ","",ROUND(ABS(_xll.RtGet(SourceAlias,$L109,ASK)-N109),4))</f>
        <v>1E-3</v>
      </c>
      <c r="AC109" s="165">
        <f>IF($E109=" ","",ROUND(ABS(_xll.RtGet(SourceAlias,$O109,BID)-P109),4))</f>
        <v>0</v>
      </c>
      <c r="AD109" s="165">
        <f>IF($E109=" ","",ROUND(ABS(_xll.RtGet(SourceAlias,$O109,ASK)-Q109),4))</f>
        <v>0</v>
      </c>
      <c r="AE109" s="165">
        <f>IF($F109=" ","",ROUND(ABS(_xll.RtGet(SourceAlias,$R109,BID)-S109),4))</f>
        <v>0</v>
      </c>
      <c r="AF109" s="165">
        <f>IF($F109=" ","",ROUND(ABS(_xll.RtGet(SourceAlias,$R109,ASK)-T109),4))</f>
        <v>0</v>
      </c>
      <c r="AG109" s="165" t="str">
        <f>IF($G109=" ","",ROUND(ABS(_xll.RtGet(SourceAlias,$U109,BID)-V109),4))</f>
        <v/>
      </c>
      <c r="AH109" s="165" t="str">
        <f>IF($G109=" ","",ROUND(ABS(_xll.RtGet(SourceAlias,$U109,ASK)-W109),4))</f>
        <v/>
      </c>
    </row>
    <row r="110" spans="1:34" x14ac:dyDescent="0.2">
      <c r="A110" s="206"/>
      <c r="B110" s="56" t="s">
        <v>119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152" t="s">
        <v>48</v>
      </c>
      <c r="H110" s="3" t="s">
        <v>48</v>
      </c>
      <c r="I110" s="131" t="str">
        <v>EUR1MSW34Y=</v>
      </c>
      <c r="J110" s="136">
        <f>IF(I110="","",'1M Pricing'!$I110*100)</f>
        <v>1.5160710631492604</v>
      </c>
      <c r="K110" s="136">
        <f t="shared" si="5"/>
        <v>1.5160710631492604</v>
      </c>
      <c r="L110" s="131" t="str">
        <v>EUR3MSW34Y=</v>
      </c>
      <c r="M110" s="136">
        <f>IF(L110="","",'3M Pricing'!$I110*100)</f>
        <v>1.5841671799361978</v>
      </c>
      <c r="N110" s="132">
        <f t="shared" si="6"/>
        <v>1.5841671799361978</v>
      </c>
      <c r="O110" s="131" t="str">
        <v>EUR6MSW34Y=</v>
      </c>
      <c r="P110" s="132">
        <f>IF(O110="","",'6M Pricing'!$I110*100)</f>
        <v>1.6268266795494497</v>
      </c>
      <c r="Q110" s="132">
        <f t="shared" si="7"/>
        <v>1.6268266795494497</v>
      </c>
      <c r="R110" s="131" t="str">
        <v>EUR1YSW34Y=</v>
      </c>
      <c r="S110" s="132">
        <f>IF(R110="","",'1Y Pricing'!$I110*100)</f>
        <v>1.6974941618668651</v>
      </c>
      <c r="T110" s="132">
        <f t="shared" si="8"/>
        <v>1.6974941618668651</v>
      </c>
      <c r="U110" s="131" t="str">
        <v/>
      </c>
      <c r="V110" s="136" t="str">
        <f>IF(U110="","",'ON Pricing'!$I110*100)</f>
        <v/>
      </c>
      <c r="W110" s="136" t="str">
        <f t="shared" si="9"/>
        <v/>
      </c>
      <c r="Y110" s="165">
        <f>IF($C110=" ","",ROUND(ABS(_xll.RtGet(SourceAlias,$I110,BID)-J110),4))</f>
        <v>1E-3</v>
      </c>
      <c r="Z110" s="165">
        <f>IF($C110=" ","",ROUND(ABS(_xll.RtGet(SourceAlias,$I110,ASK)-K110),4))</f>
        <v>1E-3</v>
      </c>
      <c r="AA110" s="165">
        <f>IF($D110=" ","",ROUND(ABS(_xll.RtGet(SourceAlias,$L110,BID)-M110),4))</f>
        <v>1E-3</v>
      </c>
      <c r="AB110" s="165">
        <f>IF($D110=" ","",ROUND(ABS(_xll.RtGet(SourceAlias,$L110,ASK)-N110),4))</f>
        <v>1E-3</v>
      </c>
      <c r="AC110" s="165">
        <f>IF($E110=" ","",ROUND(ABS(_xll.RtGet(SourceAlias,$O110,BID)-P110),4))</f>
        <v>0</v>
      </c>
      <c r="AD110" s="165">
        <f>IF($E110=" ","",ROUND(ABS(_xll.RtGet(SourceAlias,$O110,ASK)-Q110),4))</f>
        <v>0</v>
      </c>
      <c r="AE110" s="165">
        <f>IF($F110=" ","",ROUND(ABS(_xll.RtGet(SourceAlias,$R110,BID)-S110),4))</f>
        <v>0</v>
      </c>
      <c r="AF110" s="165">
        <f>IF($F110=" ","",ROUND(ABS(_xll.RtGet(SourceAlias,$R110,ASK)-T110),4))</f>
        <v>0</v>
      </c>
      <c r="AG110" s="165" t="str">
        <f>IF($G110=" ","",ROUND(ABS(_xll.RtGet(SourceAlias,$U110,BID)-V110),4))</f>
        <v/>
      </c>
      <c r="AH110" s="165" t="str">
        <f>IF($G110=" ","",ROUND(ABS(_xll.RtGet(SourceAlias,$U110,ASK)-W110),4))</f>
        <v/>
      </c>
    </row>
    <row r="111" spans="1:34" x14ac:dyDescent="0.2">
      <c r="A111" s="206"/>
      <c r="B111" s="56" t="s">
        <v>106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1" t="str">
        <v>EUR1MSW35Y=</v>
      </c>
      <c r="J111" s="136">
        <f>IF(I111="","",'1M Pricing'!$I111*100)</f>
        <v>1.5200429281295753</v>
      </c>
      <c r="K111" s="136">
        <f t="shared" si="5"/>
        <v>1.5200429281295753</v>
      </c>
      <c r="L111" s="131" t="str">
        <v>EUR3MSW35Y=</v>
      </c>
      <c r="M111" s="136">
        <f>IF(L111="","",'3M Pricing'!$I111*100)</f>
        <v>1.5873189309674605</v>
      </c>
      <c r="N111" s="132">
        <f t="shared" si="6"/>
        <v>1.5873189309674605</v>
      </c>
      <c r="O111" s="131" t="str">
        <v>EUR6MSW35Y=</v>
      </c>
      <c r="P111" s="132">
        <f>IF(O111="","",'6M Pricing'!$I111*100)</f>
        <v>1.6290000000135454</v>
      </c>
      <c r="Q111" s="132">
        <f t="shared" si="7"/>
        <v>1.6290000000135454</v>
      </c>
      <c r="R111" s="131" t="str">
        <v>EUR1YSW35Y=</v>
      </c>
      <c r="S111" s="132">
        <f>IF(R111="","",'1Y Pricing'!$I111*100)</f>
        <v>1.6986609111547633</v>
      </c>
      <c r="T111" s="132">
        <f t="shared" si="8"/>
        <v>1.6986609111547633</v>
      </c>
      <c r="U111" s="131" t="str">
        <v>EURONOIS35Y=</v>
      </c>
      <c r="V111" s="136">
        <f>IF(U111="","",'ON Pricing'!$I111*100)</f>
        <v>1.4761333695088819</v>
      </c>
      <c r="W111" s="136">
        <f t="shared" si="9"/>
        <v>1.4761333695088819</v>
      </c>
      <c r="Y111" s="165">
        <f>IF($C111=" ","",ROUND(ABS(_xll.RtGet(SourceAlias,$I111,BID)-J111),4))</f>
        <v>1E-3</v>
      </c>
      <c r="Z111" s="165">
        <f>IF($C111=" ","",ROUND(ABS(_xll.RtGet(SourceAlias,$I111,ASK)-K111),4))</f>
        <v>1E-3</v>
      </c>
      <c r="AA111" s="165">
        <f>IF($D111=" ","",ROUND(ABS(_xll.RtGet(SourceAlias,$L111,BID)-M111),4))</f>
        <v>1E-3</v>
      </c>
      <c r="AB111" s="165">
        <f>IF($D111=" ","",ROUND(ABS(_xll.RtGet(SourceAlias,$L111,ASK)-N111),4))</f>
        <v>1E-3</v>
      </c>
      <c r="AC111" s="165">
        <f>IF($E111=" ","",ROUND(ABS(_xll.RtGet(SourceAlias,$O111,BID)-P111),4))</f>
        <v>0</v>
      </c>
      <c r="AD111" s="165">
        <f>IF($E111=" ","",ROUND(ABS(_xll.RtGet(SourceAlias,$O111,ASK)-Q111),4))</f>
        <v>0</v>
      </c>
      <c r="AE111" s="165">
        <f>IF($F111=" ","",ROUND(ABS(_xll.RtGet(SourceAlias,$R111,BID)-S111),4))</f>
        <v>0</v>
      </c>
      <c r="AF111" s="165">
        <f>IF($F111=" ","",ROUND(ABS(_xll.RtGet(SourceAlias,$R111,ASK)-T111),4))</f>
        <v>0</v>
      </c>
      <c r="AG111" s="165">
        <f>IF($G111=" ","",ROUND(ABS(_xll.RtGet(SourceAlias,$U111,BID)-V111),4))</f>
        <v>1E-3</v>
      </c>
      <c r="AH111" s="165">
        <f>IF($G111=" ","",ROUND(ABS(_xll.RtGet(SourceAlias,$U111,ASK)-W111),4))</f>
        <v>1E-3</v>
      </c>
    </row>
    <row r="112" spans="1:34" x14ac:dyDescent="0.2">
      <c r="A112" s="206"/>
      <c r="B112" s="56" t="s">
        <v>120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152" t="s">
        <v>48</v>
      </c>
      <c r="H112" s="3" t="s">
        <v>48</v>
      </c>
      <c r="I112" s="131" t="str">
        <v>EUR1MSW36Y=</v>
      </c>
      <c r="J112" s="136">
        <f>IF(I112="","",'1M Pricing'!$I112*100)</f>
        <v>1.5236069053042178</v>
      </c>
      <c r="K112" s="136">
        <f t="shared" si="5"/>
        <v>1.5236069053042178</v>
      </c>
      <c r="L112" s="131" t="str">
        <v>EUR3MSW36Y=</v>
      </c>
      <c r="M112" s="136">
        <f>IF(L112="","",'3M Pricing'!$I112*100)</f>
        <v>1.5901207630441401</v>
      </c>
      <c r="N112" s="132">
        <f t="shared" si="6"/>
        <v>1.5901207630441401</v>
      </c>
      <c r="O112" s="131" t="str">
        <v>EUR6MSW36Y=</v>
      </c>
      <c r="P112" s="132">
        <f>IF(O112="","",'6M Pricing'!$I112*100)</f>
        <v>1.6303757722807479</v>
      </c>
      <c r="Q112" s="132">
        <f t="shared" si="7"/>
        <v>1.6303757722807479</v>
      </c>
      <c r="R112" s="131" t="str">
        <v>EUR1YSW36Y=</v>
      </c>
      <c r="S112" s="132">
        <f>IF(R112="","",'1Y Pricing'!$I112*100)</f>
        <v>1.6997340733325645</v>
      </c>
      <c r="T112" s="132">
        <f t="shared" si="8"/>
        <v>1.6997340733325645</v>
      </c>
      <c r="U112" s="131" t="str">
        <v/>
      </c>
      <c r="V112" s="136" t="str">
        <f>IF(U112="","",'ON Pricing'!$I112*100)</f>
        <v/>
      </c>
      <c r="W112" s="136" t="str">
        <f t="shared" si="9"/>
        <v/>
      </c>
      <c r="Y112" s="165">
        <f>IF($C112=" ","",ROUND(ABS(_xll.RtGet(SourceAlias,$I112,BID)-J112),4))</f>
        <v>1E-3</v>
      </c>
      <c r="Z112" s="165">
        <f>IF($C112=" ","",ROUND(ABS(_xll.RtGet(SourceAlias,$I112,ASK)-K112),4))</f>
        <v>1E-3</v>
      </c>
      <c r="AA112" s="165">
        <f>IF($D112=" ","",ROUND(ABS(_xll.RtGet(SourceAlias,$L112,BID)-M112),4))</f>
        <v>1E-3</v>
      </c>
      <c r="AB112" s="165">
        <f>IF($D112=" ","",ROUND(ABS(_xll.RtGet(SourceAlias,$L112,ASK)-N112),4))</f>
        <v>1E-3</v>
      </c>
      <c r="AC112" s="165">
        <f>IF($E112=" ","",ROUND(ABS(_xll.RtGet(SourceAlias,$O112,BID)-P112),4))</f>
        <v>0</v>
      </c>
      <c r="AD112" s="165">
        <f>IF($E112=" ","",ROUND(ABS(_xll.RtGet(SourceAlias,$O112,ASK)-Q112),4))</f>
        <v>0</v>
      </c>
      <c r="AE112" s="165">
        <f>IF($F112=" ","",ROUND(ABS(_xll.RtGet(SourceAlias,$R112,BID)-S112),4))</f>
        <v>0</v>
      </c>
      <c r="AF112" s="165">
        <f>IF($F112=" ","",ROUND(ABS(_xll.RtGet(SourceAlias,$R112,ASK)-T112),4))</f>
        <v>0</v>
      </c>
      <c r="AG112" s="165" t="str">
        <f>IF($G112=" ","",ROUND(ABS(_xll.RtGet(SourceAlias,$U112,BID)-V112),4))</f>
        <v/>
      </c>
      <c r="AH112" s="165" t="str">
        <f>IF($G112=" ","",ROUND(ABS(_xll.RtGet(SourceAlias,$U112,ASK)-W112),4))</f>
        <v/>
      </c>
    </row>
    <row r="113" spans="1:34" x14ac:dyDescent="0.2">
      <c r="A113" s="206"/>
      <c r="B113" s="56" t="s">
        <v>121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152" t="s">
        <v>48</v>
      </c>
      <c r="H113" s="3" t="s">
        <v>48</v>
      </c>
      <c r="I113" s="131" t="str">
        <v>EUR1MSW37Y=</v>
      </c>
      <c r="J113" s="136">
        <f>IF(I113="","",'1M Pricing'!$I113*100)</f>
        <v>1.5267211610034568</v>
      </c>
      <c r="K113" s="136">
        <f t="shared" si="5"/>
        <v>1.5267211610034568</v>
      </c>
      <c r="L113" s="131" t="str">
        <v>EUR3MSW37Y=</v>
      </c>
      <c r="M113" s="136">
        <f>IF(L113="","",'3M Pricing'!$I113*100)</f>
        <v>1.592526432499149</v>
      </c>
      <c r="N113" s="132">
        <f t="shared" si="6"/>
        <v>1.592526432499149</v>
      </c>
      <c r="O113" s="131" t="str">
        <v>EUR6MSW37Y=</v>
      </c>
      <c r="P113" s="132">
        <f>IF(O113="","",'6M Pricing'!$I113*100)</f>
        <v>1.6313743853625124</v>
      </c>
      <c r="Q113" s="132">
        <f t="shared" si="7"/>
        <v>1.6313743853625124</v>
      </c>
      <c r="R113" s="131" t="str">
        <v>EUR1YSW37Y=</v>
      </c>
      <c r="S113" s="132">
        <f>IF(R113="","",'1Y Pricing'!$I113*100)</f>
        <v>1.700751424948884</v>
      </c>
      <c r="T113" s="132">
        <f t="shared" si="8"/>
        <v>1.700751424948884</v>
      </c>
      <c r="U113" s="131" t="str">
        <v/>
      </c>
      <c r="V113" s="136" t="str">
        <f>IF(U113="","",'ON Pricing'!$I113*100)</f>
        <v/>
      </c>
      <c r="W113" s="136" t="str">
        <f t="shared" si="9"/>
        <v/>
      </c>
      <c r="Y113" s="165">
        <f>IF($C113=" ","",ROUND(ABS(_xll.RtGet(SourceAlias,$I113,BID)-J113),4))</f>
        <v>1E-3</v>
      </c>
      <c r="Z113" s="165">
        <f>IF($C113=" ","",ROUND(ABS(_xll.RtGet(SourceAlias,$I113,ASK)-K113),4))</f>
        <v>1E-3</v>
      </c>
      <c r="AA113" s="165">
        <f>IF($D113=" ","",ROUND(ABS(_xll.RtGet(SourceAlias,$L113,BID)-M113),4))</f>
        <v>1E-3</v>
      </c>
      <c r="AB113" s="165">
        <f>IF($D113=" ","",ROUND(ABS(_xll.RtGet(SourceAlias,$L113,ASK)-N113),4))</f>
        <v>1E-3</v>
      </c>
      <c r="AC113" s="165">
        <f>IF($E113=" ","",ROUND(ABS(_xll.RtGet(SourceAlias,$O113,BID)-P113),4))</f>
        <v>0</v>
      </c>
      <c r="AD113" s="165">
        <f>IF($E113=" ","",ROUND(ABS(_xll.RtGet(SourceAlias,$O113,ASK)-Q113),4))</f>
        <v>0</v>
      </c>
      <c r="AE113" s="165">
        <f>IF($F113=" ","",ROUND(ABS(_xll.RtGet(SourceAlias,$R113,BID)-S113),4))</f>
        <v>0</v>
      </c>
      <c r="AF113" s="165">
        <f>IF($F113=" ","",ROUND(ABS(_xll.RtGet(SourceAlias,$R113,ASK)-T113),4))</f>
        <v>0</v>
      </c>
      <c r="AG113" s="165" t="str">
        <f>IF($G113=" ","",ROUND(ABS(_xll.RtGet(SourceAlias,$U113,BID)-V113),4))</f>
        <v/>
      </c>
      <c r="AH113" s="165" t="str">
        <f>IF($G113=" ","",ROUND(ABS(_xll.RtGet(SourceAlias,$U113,ASK)-W113),4))</f>
        <v/>
      </c>
    </row>
    <row r="114" spans="1:34" x14ac:dyDescent="0.2">
      <c r="A114" s="206"/>
      <c r="B114" s="56" t="s">
        <v>122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152" t="s">
        <v>48</v>
      </c>
      <c r="H114" s="3" t="s">
        <v>48</v>
      </c>
      <c r="I114" s="131" t="str">
        <v>EUR1MSW38Y=</v>
      </c>
      <c r="J114" s="136">
        <f>IF(I114="","",'1M Pricing'!$I114*100)</f>
        <v>1.529024344755568</v>
      </c>
      <c r="K114" s="136">
        <f t="shared" si="5"/>
        <v>1.529024344755568</v>
      </c>
      <c r="L114" s="131" t="str">
        <v>EUR3MSW38Y=</v>
      </c>
      <c r="M114" s="136">
        <f>IF(L114="","",'3M Pricing'!$I114*100)</f>
        <v>1.594178454937734</v>
      </c>
      <c r="N114" s="132">
        <f t="shared" si="6"/>
        <v>1.594178454937734</v>
      </c>
      <c r="O114" s="131" t="str">
        <v>EUR6MSW38Y=</v>
      </c>
      <c r="P114" s="132">
        <f>IF(O114="","",'6M Pricing'!$I114*100)</f>
        <v>1.6319813711665072</v>
      </c>
      <c r="Q114" s="132">
        <f t="shared" si="7"/>
        <v>1.6319813711665072</v>
      </c>
      <c r="R114" s="131" t="str">
        <v>EUR1YSW38Y=</v>
      </c>
      <c r="S114" s="132">
        <f>IF(R114="","",'1Y Pricing'!$I114*100)</f>
        <v>1.7014549202553519</v>
      </c>
      <c r="T114" s="132">
        <f t="shared" si="8"/>
        <v>1.7014549202553519</v>
      </c>
      <c r="U114" s="131" t="str">
        <v/>
      </c>
      <c r="V114" s="136" t="str">
        <f>IF(U114="","",'ON Pricing'!$I114*100)</f>
        <v/>
      </c>
      <c r="W114" s="136" t="str">
        <f t="shared" si="9"/>
        <v/>
      </c>
      <c r="Y114" s="165">
        <f>IF($C114=" ","",ROUND(ABS(_xll.RtGet(SourceAlias,$I114,BID)-J114),4))</f>
        <v>1E-3</v>
      </c>
      <c r="Z114" s="165">
        <f>IF($C114=" ","",ROUND(ABS(_xll.RtGet(SourceAlias,$I114,ASK)-K114),4))</f>
        <v>1E-3</v>
      </c>
      <c r="AA114" s="165">
        <f>IF($D114=" ","",ROUND(ABS(_xll.RtGet(SourceAlias,$L114,BID)-M114),4))</f>
        <v>1E-3</v>
      </c>
      <c r="AB114" s="165">
        <f>IF($D114=" ","",ROUND(ABS(_xll.RtGet(SourceAlias,$L114,ASK)-N114),4))</f>
        <v>1E-3</v>
      </c>
      <c r="AC114" s="165">
        <f>IF($E114=" ","",ROUND(ABS(_xll.RtGet(SourceAlias,$O114,BID)-P114),4))</f>
        <v>0</v>
      </c>
      <c r="AD114" s="165">
        <f>IF($E114=" ","",ROUND(ABS(_xll.RtGet(SourceAlias,$O114,ASK)-Q114),4))</f>
        <v>0</v>
      </c>
      <c r="AE114" s="165">
        <f>IF($F114=" ","",ROUND(ABS(_xll.RtGet(SourceAlias,$R114,BID)-S114),4))</f>
        <v>0</v>
      </c>
      <c r="AF114" s="165">
        <f>IF($F114=" ","",ROUND(ABS(_xll.RtGet(SourceAlias,$R114,ASK)-T114),4))</f>
        <v>0</v>
      </c>
      <c r="AG114" s="165" t="str">
        <f>IF($G114=" ","",ROUND(ABS(_xll.RtGet(SourceAlias,$U114,BID)-V114),4))</f>
        <v/>
      </c>
      <c r="AH114" s="165" t="str">
        <f>IF($G114=" ","",ROUND(ABS(_xll.RtGet(SourceAlias,$U114,ASK)-W114),4))</f>
        <v/>
      </c>
    </row>
    <row r="115" spans="1:34" x14ac:dyDescent="0.2">
      <c r="A115" s="206"/>
      <c r="B115" s="56" t="s">
        <v>123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152" t="s">
        <v>48</v>
      </c>
      <c r="H115" s="3" t="s">
        <v>48</v>
      </c>
      <c r="I115" s="131" t="str">
        <v>EUR1MSW39Y=</v>
      </c>
      <c r="J115" s="136">
        <f>IF(I115="","",'1M Pricing'!$I115*100)</f>
        <v>1.5304963295280882</v>
      </c>
      <c r="K115" s="136">
        <f t="shared" si="5"/>
        <v>1.5304963295280882</v>
      </c>
      <c r="L115" s="131" t="str">
        <v>EUR3MSW39Y=</v>
      </c>
      <c r="M115" s="136">
        <f>IF(L115="","",'3M Pricing'!$I115*100)</f>
        <v>1.5950499399118461</v>
      </c>
      <c r="N115" s="132">
        <f t="shared" si="6"/>
        <v>1.5950499399118461</v>
      </c>
      <c r="O115" s="131" t="str">
        <v>EUR6MSW39Y=</v>
      </c>
      <c r="P115" s="132">
        <f>IF(O115="","",'6M Pricing'!$I115*100)</f>
        <v>1.6324671574920218</v>
      </c>
      <c r="Q115" s="132">
        <f t="shared" si="7"/>
        <v>1.6324671574920218</v>
      </c>
      <c r="R115" s="131" t="str">
        <v>EUR1YSW39Y=</v>
      </c>
      <c r="S115" s="132">
        <f>IF(R115="","",'1Y Pricing'!$I115*100)</f>
        <v>1.701890173088267</v>
      </c>
      <c r="T115" s="132">
        <f t="shared" si="8"/>
        <v>1.701890173088267</v>
      </c>
      <c r="U115" s="131" t="str">
        <v/>
      </c>
      <c r="V115" s="136" t="str">
        <f>IF(U115="","",'ON Pricing'!$I115*100)</f>
        <v/>
      </c>
      <c r="W115" s="136" t="str">
        <f t="shared" si="9"/>
        <v/>
      </c>
      <c r="Y115" s="165">
        <f>IF($C115=" ","",ROUND(ABS(_xll.RtGet(SourceAlias,$I115,BID)-J115),4))</f>
        <v>1E-3</v>
      </c>
      <c r="Z115" s="165">
        <f>IF($C115=" ","",ROUND(ABS(_xll.RtGet(SourceAlias,$I115,ASK)-K115),4))</f>
        <v>1E-3</v>
      </c>
      <c r="AA115" s="165">
        <f>IF($D115=" ","",ROUND(ABS(_xll.RtGet(SourceAlias,$L115,BID)-M115),4))</f>
        <v>1E-3</v>
      </c>
      <c r="AB115" s="165">
        <f>IF($D115=" ","",ROUND(ABS(_xll.RtGet(SourceAlias,$L115,ASK)-N115),4))</f>
        <v>1E-3</v>
      </c>
      <c r="AC115" s="165">
        <f>IF($E115=" ","",ROUND(ABS(_xll.RtGet(SourceAlias,$O115,BID)-P115),4))</f>
        <v>0</v>
      </c>
      <c r="AD115" s="165">
        <f>IF($E115=" ","",ROUND(ABS(_xll.RtGet(SourceAlias,$O115,ASK)-Q115),4))</f>
        <v>0</v>
      </c>
      <c r="AE115" s="165">
        <f>IF($F115=" ","",ROUND(ABS(_xll.RtGet(SourceAlias,$R115,BID)-S115),4))</f>
        <v>0</v>
      </c>
      <c r="AF115" s="165">
        <f>IF($F115=" ","",ROUND(ABS(_xll.RtGet(SourceAlias,$R115,ASK)-T115),4))</f>
        <v>0</v>
      </c>
      <c r="AG115" s="165" t="str">
        <f>IF($G115=" ","",ROUND(ABS(_xll.RtGet(SourceAlias,$U115,BID)-V115),4))</f>
        <v/>
      </c>
      <c r="AH115" s="165" t="str">
        <f>IF($G115=" ","",ROUND(ABS(_xll.RtGet(SourceAlias,$U115,ASK)-W115),4))</f>
        <v/>
      </c>
    </row>
    <row r="116" spans="1:34" x14ac:dyDescent="0.2">
      <c r="A116" s="206"/>
      <c r="B116" s="56" t="s">
        <v>107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1" t="str">
        <v>EUR1MSW40Y=</v>
      </c>
      <c r="J116" s="136">
        <f>IF(I116="","",'1M Pricing'!$I116*100)</f>
        <v>1.5309999999999269</v>
      </c>
      <c r="K116" s="136">
        <f t="shared" si="5"/>
        <v>1.5309999999999269</v>
      </c>
      <c r="L116" s="131" t="str">
        <v>EUR3MSW40Y=</v>
      </c>
      <c r="M116" s="136">
        <f>IF(L116="","",'3M Pricing'!$I116*100)</f>
        <v>1.5949999999662037</v>
      </c>
      <c r="N116" s="132">
        <f t="shared" si="6"/>
        <v>1.5949999999662037</v>
      </c>
      <c r="O116" s="131" t="str">
        <v>EUR6MSW40Y=</v>
      </c>
      <c r="P116" s="132">
        <f>IF(O116="","",'6M Pricing'!$I116*100)</f>
        <v>1.6330000000257003</v>
      </c>
      <c r="Q116" s="132">
        <f t="shared" si="7"/>
        <v>1.6330000000257003</v>
      </c>
      <c r="R116" s="131" t="str">
        <v>EUR1YSW40Y=</v>
      </c>
      <c r="S116" s="132">
        <f>IF(R116="","",'1Y Pricing'!$I116*100)</f>
        <v>1.7019999999382942</v>
      </c>
      <c r="T116" s="132">
        <f t="shared" si="8"/>
        <v>1.7019999999382942</v>
      </c>
      <c r="U116" s="131" t="str">
        <v>EURONOIS40Y=</v>
      </c>
      <c r="V116" s="136">
        <f>IF(U116="","",'ON Pricing'!$I116*100)</f>
        <v>1.4900000000425873</v>
      </c>
      <c r="W116" s="136">
        <f t="shared" si="9"/>
        <v>1.4900000000425873</v>
      </c>
      <c r="Y116" s="165">
        <f>IF($C116=" ","",ROUND(ABS(_xll.RtGet(SourceAlias,$I116,BID)-J116),4))</f>
        <v>1E-3</v>
      </c>
      <c r="Z116" s="165">
        <f>IF($C116=" ","",ROUND(ABS(_xll.RtGet(SourceAlias,$I116,ASK)-K116),4))</f>
        <v>1E-3</v>
      </c>
      <c r="AA116" s="165">
        <f>IF($D116=" ","",ROUND(ABS(_xll.RtGet(SourceAlias,$L116,BID)-M116),4))</f>
        <v>1E-3</v>
      </c>
      <c r="AB116" s="165">
        <f>IF($D116=" ","",ROUND(ABS(_xll.RtGet(SourceAlias,$L116,ASK)-N116),4))</f>
        <v>1E-3</v>
      </c>
      <c r="AC116" s="165">
        <f>IF($E116=" ","",ROUND(ABS(_xll.RtGet(SourceAlias,$O116,BID)-P116),4))</f>
        <v>0</v>
      </c>
      <c r="AD116" s="165">
        <f>IF($E116=" ","",ROUND(ABS(_xll.RtGet(SourceAlias,$O116,ASK)-Q116),4))</f>
        <v>0</v>
      </c>
      <c r="AE116" s="165">
        <f>IF($F116=" ","",ROUND(ABS(_xll.RtGet(SourceAlias,$R116,BID)-S116),4))</f>
        <v>0</v>
      </c>
      <c r="AF116" s="165">
        <f>IF($F116=" ","",ROUND(ABS(_xll.RtGet(SourceAlias,$R116,ASK)-T116),4))</f>
        <v>0</v>
      </c>
      <c r="AG116" s="165">
        <f>IF($G116=" ","",ROUND(ABS(_xll.RtGet(SourceAlias,$U116,BID)-V116),4))</f>
        <v>1E-3</v>
      </c>
      <c r="AH116" s="165">
        <f>IF($G116=" ","",ROUND(ABS(_xll.RtGet(SourceAlias,$U116,ASK)-W116),4))</f>
        <v>1E-3</v>
      </c>
    </row>
    <row r="117" spans="1:34" x14ac:dyDescent="0.2">
      <c r="A117" s="206"/>
      <c r="B117" s="56" t="s">
        <v>108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1" t="str">
        <v>EUR1MSW50Y=</v>
      </c>
      <c r="J117" s="136">
        <f>IF(I117="","",'1M Pricing'!$I117*100)</f>
        <v>1.5040000000447811</v>
      </c>
      <c r="K117" s="136">
        <f t="shared" si="5"/>
        <v>1.5040000000447811</v>
      </c>
      <c r="L117" s="131" t="str">
        <v>EUR3MSW50Y=</v>
      </c>
      <c r="M117" s="136">
        <f>IF(L117="","",'3M Pricing'!$I117*100)</f>
        <v>1.563999999999292</v>
      </c>
      <c r="N117" s="132">
        <f t="shared" si="6"/>
        <v>1.563999999999292</v>
      </c>
      <c r="O117" s="131" t="str">
        <v>EUR6MSW50Y=</v>
      </c>
      <c r="P117" s="132">
        <f>IF(O117="","",'6M Pricing'!$I117*100)</f>
        <v>1.5970000000042543</v>
      </c>
      <c r="Q117" s="132">
        <f t="shared" si="7"/>
        <v>1.5970000000042543</v>
      </c>
      <c r="R117" s="131" t="str">
        <v>EUR1YSW50Y=</v>
      </c>
      <c r="S117" s="132">
        <f>IF(R117="","",'1Y Pricing'!$I117*100)</f>
        <v>1.6610000000166332</v>
      </c>
      <c r="T117" s="132">
        <f t="shared" si="8"/>
        <v>1.6610000000166332</v>
      </c>
      <c r="U117" s="131" t="str">
        <v>EURONOIS50Y=</v>
      </c>
      <c r="V117" s="136">
        <f>IF(U117="","",'ON Pricing'!$I117*100)</f>
        <v>1.4679999999999989</v>
      </c>
      <c r="W117" s="136">
        <f t="shared" si="9"/>
        <v>1.4679999999999989</v>
      </c>
      <c r="Y117" s="165">
        <f>IF($C117=" ","",ROUND(ABS(_xll.RtGet(SourceAlias,$I117,BID)-J117),4))</f>
        <v>1E-3</v>
      </c>
      <c r="Z117" s="165">
        <f>IF($C117=" ","",ROUND(ABS(_xll.RtGet(SourceAlias,$I117,ASK)-K117),4))</f>
        <v>1E-3</v>
      </c>
      <c r="AA117" s="165">
        <f>IF($D117=" ","",ROUND(ABS(_xll.RtGet(SourceAlias,$L117,BID)-M117),4))</f>
        <v>1E-3</v>
      </c>
      <c r="AB117" s="165">
        <f>IF($D117=" ","",ROUND(ABS(_xll.RtGet(SourceAlias,$L117,ASK)-N117),4))</f>
        <v>1E-3</v>
      </c>
      <c r="AC117" s="165">
        <f>IF($E117=" ","",ROUND(ABS(_xll.RtGet(SourceAlias,$O117,BID)-P117),4))</f>
        <v>0</v>
      </c>
      <c r="AD117" s="165">
        <f>IF($E117=" ","",ROUND(ABS(_xll.RtGet(SourceAlias,$O117,ASK)-Q117),4))</f>
        <v>0</v>
      </c>
      <c r="AE117" s="165">
        <f>IF($F117=" ","",ROUND(ABS(_xll.RtGet(SourceAlias,$R117,BID)-S117),4))</f>
        <v>0</v>
      </c>
      <c r="AF117" s="165">
        <f>IF($F117=" ","",ROUND(ABS(_xll.RtGet(SourceAlias,$R117,ASK)-T117),4))</f>
        <v>0</v>
      </c>
      <c r="AG117" s="165">
        <f>IF($G117=" ","",ROUND(ABS(_xll.RtGet(SourceAlias,$U117,BID)-V117),4))</f>
        <v>1E-3</v>
      </c>
      <c r="AH117" s="165">
        <f>IF($G117=" ","",ROUND(ABS(_xll.RtGet(SourceAlias,$U117,ASK)-W117),4))</f>
        <v>1E-3</v>
      </c>
    </row>
    <row r="118" spans="1:34" ht="11.25" customHeight="1" x14ac:dyDescent="0.2">
      <c r="A118" s="207"/>
      <c r="B118" s="57" t="s">
        <v>109</v>
      </c>
      <c r="C118" s="153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62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3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3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153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7" t="str">
        <f t="array" ref="I118">IF('1M Pricing'!J118:J230="","",'1M Pricing'!J118:J230)</f>
        <v>EUR1MSW60Y=</v>
      </c>
      <c r="J118" s="198">
        <f>IF(I118="","",'1M Pricing'!$I118*100)</f>
        <v>1.4960000000304652</v>
      </c>
      <c r="K118" s="198">
        <f t="shared" ref="K118" si="10">J118</f>
        <v>1.4960000000304652</v>
      </c>
      <c r="L118" s="137" t="str">
        <f t="array" ref="L118">IF('3M Pricing'!J118:J230="","",'3M Pricing'!J118:J230)</f>
        <v>EUR3MSW60Y=</v>
      </c>
      <c r="M118" s="198">
        <f>IF(L118="","",'3M Pricing'!$I118*100)</f>
        <v>1.5520000000040528</v>
      </c>
      <c r="N118" s="135">
        <f t="shared" ref="N118" si="11">M118</f>
        <v>1.5520000000040528</v>
      </c>
      <c r="O118" s="137" t="str">
        <f t="array" ref="O118">IF('6M Pricing'!J118:J230="","",'6M Pricing'!J118:J230)</f>
        <v>EUR6MSW60Y=</v>
      </c>
      <c r="P118" s="135">
        <f>IF(O118="","",'6M Pricing'!$I118*100)</f>
        <v>1.5820000000377987</v>
      </c>
      <c r="Q118" s="135">
        <f t="shared" ref="Q118" si="12">P118</f>
        <v>1.5820000000377987</v>
      </c>
      <c r="R118" s="137" t="str">
        <f t="array" ref="R118">IF('1Y Pricing'!J118:J230="","",'1Y Pricing'!J118:J230)</f>
        <v>EUR1YSW60Y=</v>
      </c>
      <c r="S118" s="135">
        <f>IF(R118="","",'1Y Pricing'!$I118*100)</f>
        <v>1.6420000000069359</v>
      </c>
      <c r="T118" s="135">
        <f t="shared" ref="T118" si="13">S118</f>
        <v>1.6420000000069359</v>
      </c>
      <c r="U118" s="137" t="str">
        <f t="array" ref="U118">IF('ON Pricing'!J118:J230="","",'ON Pricing'!J118:J230)</f>
        <v>EURONOIS60Y=</v>
      </c>
      <c r="V118" s="198">
        <f>IF(U118="","",'ON Pricing'!$I118*100)</f>
        <v>1.4639999999810309</v>
      </c>
      <c r="W118" s="198">
        <f t="shared" ref="W118" si="14">V118</f>
        <v>1.4639999999810309</v>
      </c>
      <c r="Y118" s="199">
        <f>IF($C118=" ","",ROUND(ABS(_xll.RtGet(SourceAlias,$I118,BID)-J118),4))</f>
        <v>1E-3</v>
      </c>
      <c r="Z118" s="199">
        <f>IF($C118=" ","",ROUND(ABS(_xll.RtGet(SourceAlias,$I118,ASK)-K118),4))</f>
        <v>1E-3</v>
      </c>
      <c r="AA118" s="199">
        <f>IF($D118=" ","",ROUND(ABS(_xll.RtGet(SourceAlias,$L118,BID)-M118),4))</f>
        <v>1E-3</v>
      </c>
      <c r="AB118" s="199">
        <f>IF($D118=" ","",ROUND(ABS(_xll.RtGet(SourceAlias,$L118,ASK)-N118),4))</f>
        <v>1E-3</v>
      </c>
      <c r="AC118" s="199">
        <f>IF($E118=" ","",ROUND(ABS(_xll.RtGet(SourceAlias,$O118,BID)-P118),4))</f>
        <v>0</v>
      </c>
      <c r="AD118" s="199">
        <f>IF($E118=" ","",ROUND(ABS(_xll.RtGet(SourceAlias,$O118,ASK)-Q118),4))</f>
        <v>0</v>
      </c>
      <c r="AE118" s="199">
        <f>IF($F118=" ","",ROUND(ABS(_xll.RtGet(SourceAlias,$R118,BID)-S118),4))</f>
        <v>0</v>
      </c>
      <c r="AF118" s="199">
        <f>IF($F118=" ","",ROUND(ABS(_xll.RtGet(SourceAlias,$R118,ASK)-T118),4))</f>
        <v>0</v>
      </c>
      <c r="AG118" s="199">
        <f>IF($G118=" ","",ROUND(ABS(_xll.RtGet(SourceAlias,$U118,BID)-V118),4))</f>
        <v>1E-3</v>
      </c>
      <c r="AH118" s="199">
        <f>IF($G118=" ","",ROUND(ABS(_xll.RtGet(SourceAlias,$U118,ASK)-W118),4))</f>
        <v>1E-3</v>
      </c>
    </row>
  </sheetData>
  <mergeCells count="3">
    <mergeCell ref="A6:A18"/>
    <mergeCell ref="A24:A47"/>
    <mergeCell ref="A48:A118"/>
  </mergeCells>
  <conditionalFormatting sqref="C2">
    <cfRule type="cellIs" dxfId="1" priority="12" operator="equal">
      <formula>"abcd"</formula>
    </cfRule>
  </conditionalFormatting>
  <conditionalFormatting sqref="C6:G79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1"/>
  <sheetViews>
    <sheetView showGridLines="0" topLeftCell="B1" workbookViewId="0">
      <selection activeCell="D5" sqref="D5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42250</v>
      </c>
      <c r="G8" s="61">
        <f>_xll.qlInterestRateIndexValueDate(M8,F8)</f>
        <v>42254</v>
      </c>
      <c r="H8" s="61">
        <f>_xll.qlInterestRateIndexMaturity(M8,G8)</f>
        <v>42255</v>
      </c>
      <c r="I8" s="68">
        <f>_xll.qlIndexFixing(M8,F8,TRUE,AllTriggers)</f>
        <v>-1.0110085177439387E-3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obj_00904#0000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42250</v>
      </c>
      <c r="G9" s="61">
        <f>_xll.qlInterestRateIndexValueDate(M9,F9)</f>
        <v>42254</v>
      </c>
      <c r="H9" s="61">
        <f>_xll.qlInterestRateIndexMaturity(M9,G9)</f>
        <v>42261</v>
      </c>
      <c r="I9" s="68">
        <f>_xll.qlIndexFixing(M9,F9,TRUE,AllTriggers)</f>
        <v>-1.0109999999974306E-3</v>
      </c>
      <c r="J9" s="68" t="str">
        <f t="shared" si="0"/>
        <v>EUR1MDPSW=</v>
      </c>
      <c r="K9" s="68"/>
      <c r="L9" s="27"/>
      <c r="M9" s="59" t="str">
        <f>_xll.qlEuribor(,D9,YieldCurve,,Trigger)</f>
        <v>obj_008fb#0004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42250</v>
      </c>
      <c r="G10" s="61">
        <f>_xll.qlInterestRateIndexValueDate(M10,F10)</f>
        <v>42254</v>
      </c>
      <c r="H10" s="61">
        <f>_xll.qlInterestRateIndexMaturity(M10,G10)</f>
        <v>42268</v>
      </c>
      <c r="I10" s="68">
        <f>_xll.qlIndexFixing(M10,F10,TRUE,AllTriggers)</f>
        <v>-1.013999999997279E-3</v>
      </c>
      <c r="J10" s="68" t="str">
        <f t="shared" si="0"/>
        <v>EUR1MDP2W=</v>
      </c>
      <c r="K10" s="68"/>
      <c r="L10" s="27"/>
      <c r="M10" s="59" t="str">
        <f>_xll.qlEuribor(,D10,YieldCurve,,Trigger)</f>
        <v>obj_008e5#0001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42250</v>
      </c>
      <c r="G11" s="61">
        <f>_xll.qlInterestRateIndexValueDate(M11,F11)</f>
        <v>42254</v>
      </c>
      <c r="H11" s="61">
        <f>_xll.qlInterestRateIndexMaturity(M11,G11)</f>
        <v>42275</v>
      </c>
      <c r="I11" s="68">
        <f>_xll.qlIndexFixing(M11,F11,TRUE,AllTriggers)</f>
        <v>-1.0270000000004284E-3</v>
      </c>
      <c r="J11" s="68" t="str">
        <f t="shared" si="0"/>
        <v>EUR1MDP3W=</v>
      </c>
      <c r="K11" s="68"/>
      <c r="L11" s="27"/>
      <c r="M11" s="91" t="str">
        <f>_xll.qlEuribor(,D11,YieldCurve,,Trigger)</f>
        <v>obj_008b6#0001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42250</v>
      </c>
      <c r="G12" s="61">
        <f>_xll.qlInterestRateIndexValueDate(IborIndex,F12)</f>
        <v>42254</v>
      </c>
      <c r="H12" s="61">
        <f>_xll.qlInterestRateIndexMaturity(IborIndex,G12)</f>
        <v>42284</v>
      </c>
      <c r="I12" s="68">
        <f>_xll.qlIndexFixing(IborIndex,F12,,AllTriggers)</f>
        <v>-1.0300000000000001E-3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</row>
    <row r="47" spans="1:20" x14ac:dyDescent="0.2">
      <c r="D47" s="119"/>
      <c r="E47" s="120"/>
      <c r="F47" s="120"/>
      <c r="G47" s="120"/>
      <c r="H47" s="120"/>
      <c r="I47" s="121"/>
      <c r="J47" s="120"/>
      <c r="K47" s="120"/>
      <c r="M47" s="66" t="s">
        <v>37</v>
      </c>
      <c r="O47" s="42" t="s">
        <v>33</v>
      </c>
      <c r="P47" s="42" t="s">
        <v>56</v>
      </c>
      <c r="Q47" s="42" t="s">
        <v>34</v>
      </c>
      <c r="S47" s="27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M48" s="114"/>
      <c r="O48" s="43" t="s">
        <v>23</v>
      </c>
      <c r="P48" s="43" t="s">
        <v>40</v>
      </c>
      <c r="Q48" s="43" t="s">
        <v>125</v>
      </c>
      <c r="S48" s="27"/>
    </row>
    <row r="49" spans="4:19" x14ac:dyDescent="0.2">
      <c r="D49" s="116"/>
      <c r="E49" s="117"/>
      <c r="F49" s="117"/>
      <c r="G49" s="117"/>
      <c r="H49" s="117"/>
      <c r="I49" s="118"/>
      <c r="J49" s="117"/>
      <c r="K49" s="117"/>
      <c r="M49" s="117"/>
      <c r="O49" s="44"/>
      <c r="P49" s="44"/>
      <c r="Q49" s="44"/>
      <c r="S49" s="27"/>
    </row>
    <row r="50" spans="4:19" x14ac:dyDescent="0.2">
      <c r="D50" s="116"/>
      <c r="E50" s="117"/>
      <c r="F50" s="117"/>
      <c r="G50" s="117"/>
      <c r="H50" s="117"/>
      <c r="I50" s="118"/>
      <c r="J50" s="117"/>
      <c r="K50" s="117"/>
      <c r="M50" s="117"/>
      <c r="S50" s="27"/>
    </row>
    <row r="51" spans="4:19" x14ac:dyDescent="0.2">
      <c r="D51" s="53" t="s">
        <v>17</v>
      </c>
      <c r="E51" s="16" t="s">
        <v>115</v>
      </c>
      <c r="F51" s="32">
        <f t="shared" ref="F51:F115" si="1">EvaluationDate</f>
        <v>42250</v>
      </c>
      <c r="G51" s="32">
        <f>_xll.qlInterestRateIndexValueDate(M51,F51)</f>
        <v>42254</v>
      </c>
      <c r="H51" s="32">
        <f>_xll.qlInterestRateIndexMaturity(M51,G51)</f>
        <v>42284</v>
      </c>
      <c r="I51" s="68">
        <f>_xll.qlIndexFixing(M51,F51,TRUE,AllTriggers)</f>
        <v>-1.0300000000000001E-3</v>
      </c>
      <c r="J51" s="24" t="str">
        <f t="shared" ref="J51:J62" si="2">Currency&amp;CurveTenor&amp;E51&amp;D51&amp;"="</f>
        <v>EUR1MSW1M=</v>
      </c>
      <c r="K51" s="24" t="str">
        <f t="shared" ref="K51:K62" si="3">Currency&amp;SUBSTITUTE(D51,"M","X")&amp;SUBSTITUTE(CurveTenor,"M","S")&amp;"=ICAP"</f>
        <v>EUR1X1S=ICAP</v>
      </c>
      <c r="M51" s="17" t="str">
        <f>_xll.qlSwapIndex(,IborIndexFamily,D51,SettlementDays,Currency,Calendar,FixedLegTenor,FixedLegBDC,FixedLegDayCounter,IborIndex,DiscountingCurve,,Trigger)</f>
        <v>obj_008bd#0000</v>
      </c>
      <c r="O51" s="44"/>
      <c r="P51" s="44"/>
      <c r="Q51" s="44"/>
      <c r="S51" s="27"/>
    </row>
    <row r="52" spans="4:19" x14ac:dyDescent="0.2">
      <c r="D52" s="53" t="s">
        <v>18</v>
      </c>
      <c r="E52" s="16" t="s">
        <v>115</v>
      </c>
      <c r="F52" s="32">
        <f t="shared" si="1"/>
        <v>42250</v>
      </c>
      <c r="G52" s="32">
        <f>_xll.qlInterestRateIndexValueDate(M52,F52)</f>
        <v>42254</v>
      </c>
      <c r="H52" s="32">
        <f>_xll.qlInterestRateIndexMaturity(M52,G52)</f>
        <v>42317</v>
      </c>
      <c r="I52" s="68">
        <f>_xll.qlIndexFixing(M52,F52,TRUE,AllTriggers)</f>
        <v>-1.0500000000000847E-3</v>
      </c>
      <c r="J52" s="24" t="str">
        <f t="shared" si="2"/>
        <v>EUR1MSW2M=</v>
      </c>
      <c r="K52" s="24" t="str">
        <f t="shared" si="3"/>
        <v>EUR2X1S=ICAP</v>
      </c>
      <c r="M52" s="17" t="str">
        <f>_xll.qlSwapIndex(,IborIndexFamily,D52,SettlementDays,Currency,Calendar,FixedLegTenor,FixedLegBDC,FixedLegDayCounter,IborIndex,DiscountingCurve,,Trigger)</f>
        <v>obj_008bf#0000</v>
      </c>
      <c r="S52" s="27"/>
    </row>
    <row r="53" spans="4:19" x14ac:dyDescent="0.2">
      <c r="D53" s="53" t="s">
        <v>19</v>
      </c>
      <c r="E53" s="16" t="s">
        <v>115</v>
      </c>
      <c r="F53" s="32">
        <f t="shared" si="1"/>
        <v>42250</v>
      </c>
      <c r="G53" s="32">
        <f>_xll.qlInterestRateIndexValueDate(M53,F53)</f>
        <v>42254</v>
      </c>
      <c r="H53" s="32">
        <f>_xll.qlInterestRateIndexMaturity(M53,G53)</f>
        <v>42345</v>
      </c>
      <c r="I53" s="68">
        <f>_xll.qlIndexFixing(M53,F53,TRUE,AllTriggers)</f>
        <v>-1.0599999999978138E-3</v>
      </c>
      <c r="J53" s="24" t="str">
        <f t="shared" si="2"/>
        <v>EUR1MSW3M=</v>
      </c>
      <c r="K53" s="24" t="str">
        <f t="shared" si="3"/>
        <v>EUR3X1S=ICAP</v>
      </c>
      <c r="L53" s="27"/>
      <c r="M53" s="17" t="str">
        <f>_xll.qlSwapIndex(,IborIndexFamily,D53,SettlementDays,Currency,Calendar,FixedLegTenor,FixedLegBDC,FixedLegDayCounter,IborIndex,DiscountingCurve,,Trigger)</f>
        <v>obj_008f2#0000</v>
      </c>
      <c r="O53" s="44"/>
      <c r="P53" s="44"/>
      <c r="Q53" s="44"/>
      <c r="S53" s="27"/>
    </row>
    <row r="54" spans="4:19" x14ac:dyDescent="0.2">
      <c r="D54" s="53" t="s">
        <v>20</v>
      </c>
      <c r="E54" s="16" t="s">
        <v>115</v>
      </c>
      <c r="F54" s="32">
        <f t="shared" si="1"/>
        <v>42250</v>
      </c>
      <c r="G54" s="32">
        <f>_xll.qlInterestRateIndexValueDate(M54,F54)</f>
        <v>42254</v>
      </c>
      <c r="H54" s="32">
        <f>_xll.qlInterestRateIndexMaturity(M54,G54)</f>
        <v>42376</v>
      </c>
      <c r="I54" s="68">
        <f>_xll.qlIndexFixing(M54,F54,TRUE,AllTriggers)</f>
        <v>-1.0400000001333589E-3</v>
      </c>
      <c r="J54" s="24" t="str">
        <f t="shared" si="2"/>
        <v>EUR1MSW4M=</v>
      </c>
      <c r="K54" s="24" t="str">
        <f t="shared" si="3"/>
        <v>EUR4X1S=ICAP</v>
      </c>
      <c r="L54" s="27"/>
      <c r="M54" s="17" t="str">
        <f>_xll.qlSwapIndex(,IborIndexFamily,D54,SettlementDays,Currency,Calendar,FixedLegTenor,FixedLegBDC,FixedLegDayCounter,IborIndex,DiscountingCurve,,Trigger)</f>
        <v>obj_008b1#0000</v>
      </c>
      <c r="N54" s="27"/>
      <c r="O54" s="44"/>
      <c r="P54" s="44"/>
      <c r="Q54" s="44"/>
      <c r="S54" s="27"/>
    </row>
    <row r="55" spans="4:19" x14ac:dyDescent="0.2">
      <c r="D55" s="53" t="s">
        <v>21</v>
      </c>
      <c r="E55" s="16" t="s">
        <v>115</v>
      </c>
      <c r="F55" s="32">
        <f t="shared" si="1"/>
        <v>42250</v>
      </c>
      <c r="G55" s="32">
        <f>_xll.qlInterestRateIndexValueDate(M55,F55)</f>
        <v>42254</v>
      </c>
      <c r="H55" s="32">
        <f>_xll.qlInterestRateIndexMaturity(M55,G55)</f>
        <v>42408</v>
      </c>
      <c r="I55" s="68">
        <f>_xll.qlIndexFixing(M55,F55,TRUE,AllTriggers)</f>
        <v>-1.0800000002394684E-3</v>
      </c>
      <c r="J55" s="24" t="str">
        <f t="shared" si="2"/>
        <v>EUR1MSW5M=</v>
      </c>
      <c r="K55" s="24" t="str">
        <f t="shared" si="3"/>
        <v>EUR5X1S=ICAP</v>
      </c>
      <c r="L55" s="27"/>
      <c r="M55" s="17" t="str">
        <f>_xll.qlSwapIndex(,IborIndexFamily,D55,SettlementDays,Currency,Calendar,FixedLegTenor,FixedLegBDC,FixedLegDayCounter,IborIndex,DiscountingCurve,,Trigger)</f>
        <v>obj_0090a#0000</v>
      </c>
      <c r="N55" s="27"/>
      <c r="O55" s="44"/>
      <c r="P55" s="44"/>
      <c r="Q55" s="44"/>
      <c r="S55" s="27"/>
    </row>
    <row r="56" spans="4:19" x14ac:dyDescent="0.2">
      <c r="D56" s="53" t="s">
        <v>14</v>
      </c>
      <c r="E56" s="16" t="s">
        <v>115</v>
      </c>
      <c r="F56" s="32">
        <f t="shared" si="1"/>
        <v>42250</v>
      </c>
      <c r="G56" s="32">
        <f>_xll.qlInterestRateIndexValueDate(M56,F56)</f>
        <v>42254</v>
      </c>
      <c r="H56" s="32">
        <f>_xll.qlInterestRateIndexMaturity(M56,G56)</f>
        <v>42436</v>
      </c>
      <c r="I56" s="68">
        <f>_xll.qlIndexFixing(M56,F56,TRUE,AllTriggers)</f>
        <v>-1.0899999999681746E-3</v>
      </c>
      <c r="J56" s="24" t="str">
        <f t="shared" si="2"/>
        <v>EUR1MSW6M=</v>
      </c>
      <c r="K56" s="24" t="str">
        <f t="shared" si="3"/>
        <v>EUR6X1S=ICAP</v>
      </c>
      <c r="L56" s="27"/>
      <c r="M56" s="17" t="str">
        <f>_xll.qlSwapIndex(,IborIndexFamily,D56,SettlementDays,Currency,Calendar,FixedLegTenor,FixedLegBDC,FixedLegDayCounter,IborIndex,DiscountingCurve,,Trigger)</f>
        <v>obj_008b9#0000</v>
      </c>
      <c r="N56" s="41"/>
      <c r="O56" s="44"/>
      <c r="P56" s="44"/>
      <c r="Q56" s="44"/>
      <c r="S56" s="27"/>
    </row>
    <row r="57" spans="4:19" x14ac:dyDescent="0.2">
      <c r="D57" s="53" t="s">
        <v>68</v>
      </c>
      <c r="E57" s="16" t="s">
        <v>115</v>
      </c>
      <c r="F57" s="32">
        <f t="shared" si="1"/>
        <v>42250</v>
      </c>
      <c r="G57" s="32">
        <f>_xll.qlInterestRateIndexValueDate(M57,F57)</f>
        <v>42254</v>
      </c>
      <c r="H57" s="32">
        <f>_xll.qlInterestRateIndexMaturity(M57,G57)</f>
        <v>42467</v>
      </c>
      <c r="I57" s="68">
        <f>_xll.qlIndexFixing(M57,F57,TRUE,AllTriggers)</f>
        <v>-1.0899999996081069E-3</v>
      </c>
      <c r="J57" s="24" t="str">
        <f t="shared" si="2"/>
        <v>EUR1MSW7M=</v>
      </c>
      <c r="K57" s="24" t="str">
        <f t="shared" si="3"/>
        <v>EUR7X1S=ICAP</v>
      </c>
      <c r="L57" s="27"/>
      <c r="M57" s="17" t="str">
        <f>_xll.qlSwapIndex(,IborIndexFamily,D57,SettlementDays,Currency,Calendar,FixedLegTenor,FixedLegBDC,FixedLegDayCounter,IborIndex,DiscountingCurve,,Trigger)</f>
        <v>obj_008a5#0000</v>
      </c>
      <c r="N57" s="41"/>
      <c r="O57" s="44"/>
      <c r="P57" s="44"/>
      <c r="Q57" s="44"/>
      <c r="S57" s="27"/>
    </row>
    <row r="58" spans="4:19" x14ac:dyDescent="0.2">
      <c r="D58" s="53" t="s">
        <v>69</v>
      </c>
      <c r="E58" s="16" t="s">
        <v>115</v>
      </c>
      <c r="F58" s="32">
        <f t="shared" si="1"/>
        <v>42250</v>
      </c>
      <c r="G58" s="32">
        <f>_xll.qlInterestRateIndexValueDate(M58,F58)</f>
        <v>42254</v>
      </c>
      <c r="H58" s="32">
        <f>_xll.qlInterestRateIndexMaturity(M58,G58)</f>
        <v>42499</v>
      </c>
      <c r="I58" s="68">
        <f>_xll.qlIndexFixing(M58,F58,TRUE,AllTriggers)</f>
        <v>-1.0899999993063572E-3</v>
      </c>
      <c r="J58" s="24" t="str">
        <f t="shared" si="2"/>
        <v>EUR1MSW8M=</v>
      </c>
      <c r="K58" s="24" t="str">
        <f t="shared" si="3"/>
        <v>EUR8X1S=ICAP</v>
      </c>
      <c r="L58" s="27"/>
      <c r="M58" s="17" t="str">
        <f>_xll.qlSwapIndex(,IborIndexFamily,D58,SettlementDays,Currency,Calendar,FixedLegTenor,FixedLegBDC,FixedLegDayCounter,IborIndex,DiscountingCurve,,Trigger)</f>
        <v>obj_008ea#0000</v>
      </c>
      <c r="N58" s="41"/>
      <c r="O58" s="44"/>
      <c r="P58" s="44"/>
      <c r="Q58" s="44"/>
      <c r="S58" s="27"/>
    </row>
    <row r="59" spans="4:19" x14ac:dyDescent="0.2">
      <c r="D59" s="53" t="s">
        <v>22</v>
      </c>
      <c r="E59" s="16" t="s">
        <v>115</v>
      </c>
      <c r="F59" s="32">
        <f t="shared" si="1"/>
        <v>42250</v>
      </c>
      <c r="G59" s="32">
        <f>_xll.qlInterestRateIndexValueDate(M59,F59)</f>
        <v>42254</v>
      </c>
      <c r="H59" s="32">
        <f>_xll.qlInterestRateIndexMaturity(M59,G59)</f>
        <v>42528</v>
      </c>
      <c r="I59" s="68">
        <f>_xll.qlIndexFixing(M59,F59,TRUE,AllTriggers)</f>
        <v>-1.1099999999999012E-3</v>
      </c>
      <c r="J59" s="24" t="str">
        <f t="shared" si="2"/>
        <v>EUR1MSW9M=</v>
      </c>
      <c r="K59" s="68" t="str">
        <f t="shared" si="3"/>
        <v>EUR9X1S=ICAP</v>
      </c>
      <c r="L59" s="27"/>
      <c r="M59" s="17" t="str">
        <f>_xll.qlSwapIndex(,IborIndexFamily,D59,SettlementDays,Currency,Calendar,FixedLegTenor,FixedLegBDC,FixedLegDayCounter,IborIndex,DiscountingCurve,,Trigger)</f>
        <v>obj_008dd#0000</v>
      </c>
      <c r="N59" s="41"/>
      <c r="O59" s="44"/>
      <c r="P59" s="44"/>
      <c r="Q59" s="44"/>
      <c r="S59" s="27"/>
    </row>
    <row r="60" spans="4:19" x14ac:dyDescent="0.2">
      <c r="D60" s="53" t="s">
        <v>70</v>
      </c>
      <c r="E60" s="16" t="s">
        <v>115</v>
      </c>
      <c r="F60" s="61">
        <f t="shared" si="1"/>
        <v>42250</v>
      </c>
      <c r="G60" s="61">
        <f>_xll.qlInterestRateIndexValueDate(M60,F60)</f>
        <v>42254</v>
      </c>
      <c r="H60" s="61">
        <f>_xll.qlInterestRateIndexMaturity(M60,G60)</f>
        <v>42558</v>
      </c>
      <c r="I60" s="68">
        <f>_xll.qlIndexFixing(M60,F60,TRUE,AllTriggers)</f>
        <v>-1.1200000000001829E-3</v>
      </c>
      <c r="J60" s="68" t="str">
        <f t="shared" si="2"/>
        <v>EUR1MSW10M=</v>
      </c>
      <c r="K60" s="68" t="str">
        <f t="shared" si="3"/>
        <v>EUR10X1S=ICAP</v>
      </c>
      <c r="L60" s="58"/>
      <c r="M60" s="17" t="str">
        <f>_xll.qlSwapIndex(,IborIndexFamily,D60,SettlementDays,Currency,Calendar,FixedLegTenor,FixedLegBDC,FixedLegDayCounter,IborIndex,DiscountingCurve,,Trigger)</f>
        <v>obj_0088e#0000</v>
      </c>
      <c r="N60" s="41"/>
      <c r="O60" s="44"/>
      <c r="P60" s="44"/>
      <c r="Q60" s="44"/>
      <c r="S60" s="27"/>
    </row>
    <row r="61" spans="4:19" x14ac:dyDescent="0.2">
      <c r="D61" s="53" t="s">
        <v>71</v>
      </c>
      <c r="E61" s="16" t="s">
        <v>115</v>
      </c>
      <c r="F61" s="61">
        <f t="shared" si="1"/>
        <v>42250</v>
      </c>
      <c r="G61" s="61">
        <f>_xll.qlInterestRateIndexValueDate(M61,F61)</f>
        <v>42254</v>
      </c>
      <c r="H61" s="61">
        <f>_xll.qlInterestRateIndexMaturity(M61,G61)</f>
        <v>42590</v>
      </c>
      <c r="I61" s="68">
        <f>_xll.qlIndexFixing(M61,F61,TRUE,AllTriggers)</f>
        <v>-1.129999999999754E-3</v>
      </c>
      <c r="J61" s="68" t="str">
        <f t="shared" si="2"/>
        <v>EUR1MSW11M=</v>
      </c>
      <c r="K61" s="68" t="str">
        <f t="shared" si="3"/>
        <v>EUR11X1S=ICAP</v>
      </c>
      <c r="L61" s="58"/>
      <c r="M61" s="17" t="str">
        <f>_xll.qlSwapIndex(,IborIndexFamily,D61,SettlementDays,Currency,Calendar,FixedLegTenor,FixedLegBDC,FixedLegDayCounter,IborIndex,DiscountingCurve,,Trigger)</f>
        <v>obj_008a3#0000</v>
      </c>
      <c r="N61" s="41"/>
      <c r="O61" s="44"/>
      <c r="P61" s="44"/>
      <c r="Q61" s="44"/>
      <c r="S61" s="27"/>
    </row>
    <row r="62" spans="4:19" x14ac:dyDescent="0.2">
      <c r="D62" s="54" t="s">
        <v>73</v>
      </c>
      <c r="E62" s="18" t="s">
        <v>115</v>
      </c>
      <c r="F62" s="63">
        <f t="shared" si="1"/>
        <v>42250</v>
      </c>
      <c r="G62" s="63">
        <f>_xll.qlInterestRateIndexValueDate(M62,F62)</f>
        <v>42254</v>
      </c>
      <c r="H62" s="63">
        <f>_xll.qlInterestRateIndexMaturity(M62,G62)</f>
        <v>42620</v>
      </c>
      <c r="I62" s="64">
        <f>_xll.qlIndexFixing(M62,F62,TRUE,AllTriggers)</f>
        <v>-1.1399999990498405E-3</v>
      </c>
      <c r="J62" s="64" t="str">
        <f t="shared" si="2"/>
        <v>EUR1MSW12M=</v>
      </c>
      <c r="K62" s="64" t="str">
        <f t="shared" si="3"/>
        <v>EUR12X1S=ICAP</v>
      </c>
      <c r="L62" s="58"/>
      <c r="M62" s="65" t="str">
        <f>_xll.qlSwapIndex(,IborIndexFamily,D62,SettlementDays,Currency,Calendar,FixedLegTenor,FixedLegBDC,FixedLegDayCounter,IborIndex,DiscountingCurve,,Trigger)</f>
        <v>obj_008b0#0000</v>
      </c>
      <c r="N62" s="41"/>
      <c r="O62" s="42" t="s">
        <v>33</v>
      </c>
      <c r="P62" s="42" t="s">
        <v>56</v>
      </c>
      <c r="Q62" s="42" t="s">
        <v>34</v>
      </c>
      <c r="S62" s="27"/>
    </row>
    <row r="63" spans="4:19" x14ac:dyDescent="0.2">
      <c r="D63" s="53"/>
      <c r="E63" s="60"/>
      <c r="F63" s="61"/>
      <c r="G63" s="61"/>
      <c r="H63" s="61"/>
      <c r="I63" s="68"/>
      <c r="J63" s="68"/>
      <c r="K63" s="68"/>
      <c r="L63" s="58"/>
      <c r="M63" s="59"/>
      <c r="N63" s="41"/>
      <c r="O63" s="43" t="s">
        <v>23</v>
      </c>
      <c r="P63" s="43" t="s">
        <v>40</v>
      </c>
      <c r="Q63" s="43" t="s">
        <v>124</v>
      </c>
      <c r="S63" s="27"/>
    </row>
    <row r="64" spans="4:19" x14ac:dyDescent="0.2">
      <c r="D64" s="53"/>
      <c r="E64" s="60"/>
      <c r="F64" s="61"/>
      <c r="G64" s="61"/>
      <c r="H64" s="61"/>
      <c r="I64" s="68"/>
      <c r="J64" s="68"/>
      <c r="K64" s="68"/>
      <c r="L64" s="58"/>
      <c r="M64" s="59"/>
      <c r="N64" s="41"/>
      <c r="O64" s="44"/>
      <c r="P64" s="44"/>
      <c r="Q64" s="44"/>
      <c r="S64" s="27"/>
    </row>
    <row r="65" spans="4:19" x14ac:dyDescent="0.2">
      <c r="D65" s="53"/>
      <c r="E65" s="16"/>
      <c r="F65" s="61"/>
      <c r="G65" s="61"/>
      <c r="H65" s="61"/>
      <c r="I65" s="68"/>
      <c r="J65" s="35"/>
      <c r="K65" s="35"/>
      <c r="L65" s="58"/>
      <c r="M65" s="59"/>
      <c r="N65" s="41"/>
      <c r="O65" s="44"/>
      <c r="P65" s="44"/>
      <c r="Q65" s="44"/>
      <c r="S65" s="27"/>
    </row>
    <row r="66" spans="4:19" x14ac:dyDescent="0.2">
      <c r="D66" s="53" t="s">
        <v>77</v>
      </c>
      <c r="E66" s="16" t="s">
        <v>115</v>
      </c>
      <c r="F66" s="61">
        <f t="shared" si="1"/>
        <v>42250</v>
      </c>
      <c r="G66" s="61">
        <f>_xll.qlInterestRateIndexValueDate(M66,F66)</f>
        <v>42254</v>
      </c>
      <c r="H66" s="61">
        <f>_xll.qlInterestRateIndexMaturity(M66,G66)</f>
        <v>42711</v>
      </c>
      <c r="I66" s="68">
        <f>_xll.qlIndexFixing(M66,F66,TRUE,AllTriggers)</f>
        <v>-1.1622443611628624E-3</v>
      </c>
      <c r="J66" s="35" t="str">
        <f>Currency&amp;CurveTenor&amp;E66&amp;D66&amp;"="</f>
        <v>EUR1MSW15M=</v>
      </c>
      <c r="K66" s="35"/>
      <c r="L66" s="58"/>
      <c r="M66" s="59" t="str">
        <f>_xll.qlSwapIndex(,IborIndexFamily,D66,SettlementDays,Currency,Calendar,$O$63,$P$63,$Q$63,IborIndex,DiscountingCurve,,Trigger)</f>
        <v>obj_008b2#0000</v>
      </c>
      <c r="N66" s="41"/>
      <c r="O66" s="44"/>
      <c r="P66" s="44"/>
      <c r="Q66" s="44"/>
      <c r="S66" s="27"/>
    </row>
    <row r="67" spans="4:19" x14ac:dyDescent="0.2">
      <c r="D67" s="53"/>
      <c r="E67" s="16"/>
      <c r="F67" s="61"/>
      <c r="G67" s="61"/>
      <c r="H67" s="61"/>
      <c r="I67" s="68"/>
      <c r="J67" s="35"/>
      <c r="K67" s="35"/>
      <c r="L67" s="58"/>
      <c r="M67" s="59"/>
      <c r="N67" s="41"/>
      <c r="O67" s="44"/>
      <c r="P67" s="44"/>
      <c r="Q67" s="44"/>
      <c r="S67" s="27"/>
    </row>
    <row r="68" spans="4:19" x14ac:dyDescent="0.2">
      <c r="D68" s="53"/>
      <c r="E68" s="16"/>
      <c r="F68" s="61"/>
      <c r="G68" s="61"/>
      <c r="H68" s="61"/>
      <c r="I68" s="68"/>
      <c r="J68" s="35"/>
      <c r="K68" s="35"/>
      <c r="L68" s="58"/>
      <c r="M68" s="59"/>
      <c r="N68" s="41"/>
      <c r="O68" s="44"/>
      <c r="P68" s="41"/>
      <c r="Q68" s="44"/>
      <c r="S68" s="27"/>
    </row>
    <row r="69" spans="4:19" x14ac:dyDescent="0.2">
      <c r="D69" s="53" t="s">
        <v>45</v>
      </c>
      <c r="E69" s="16" t="s">
        <v>115</v>
      </c>
      <c r="F69" s="61">
        <f t="shared" si="1"/>
        <v>42250</v>
      </c>
      <c r="G69" s="61">
        <f>_xll.qlInterestRateIndexValueDate(M69,F69)</f>
        <v>42254</v>
      </c>
      <c r="H69" s="61">
        <f>_xll.qlInterestRateIndexMaturity(M69,G69)</f>
        <v>42801</v>
      </c>
      <c r="I69" s="68">
        <f>_xll.qlIndexFixing(M69,F69,TRUE,AllTriggers)</f>
        <v>-1.1245873068636257E-3</v>
      </c>
      <c r="J69" s="35" t="str">
        <f>Currency&amp;CurveTenor&amp;E69&amp;D69&amp;"="</f>
        <v>EUR1MSW18M=</v>
      </c>
      <c r="K69" s="35"/>
      <c r="L69" s="58"/>
      <c r="M69" s="59" t="str">
        <f>_xll.qlSwapIndex(,IborIndexFamily,D69,SettlementDays,Currency,Calendar,$O$63,$P$63,$Q$63,IborIndex,DiscountingCurve,,Trigger)</f>
        <v>obj_008c2#0000</v>
      </c>
      <c r="N69" s="41"/>
      <c r="O69" s="44"/>
      <c r="P69" s="41"/>
      <c r="Q69" s="44"/>
      <c r="S69" s="27"/>
    </row>
    <row r="70" spans="4:19" x14ac:dyDescent="0.2">
      <c r="D70" s="53"/>
      <c r="E70" s="16"/>
      <c r="F70" s="61"/>
      <c r="G70" s="61"/>
      <c r="H70" s="61"/>
      <c r="I70" s="68"/>
      <c r="J70" s="35"/>
      <c r="K70" s="35"/>
      <c r="L70" s="27"/>
      <c r="M70" s="59"/>
      <c r="N70" s="41"/>
      <c r="O70" s="44"/>
      <c r="P70" s="41"/>
      <c r="Q70" s="44"/>
      <c r="S70" s="27"/>
    </row>
    <row r="71" spans="4:19" x14ac:dyDescent="0.2">
      <c r="D71" s="53"/>
      <c r="E71" s="16"/>
      <c r="F71" s="61"/>
      <c r="G71" s="61"/>
      <c r="H71" s="61"/>
      <c r="I71" s="68"/>
      <c r="J71" s="35"/>
      <c r="K71" s="35"/>
      <c r="L71" s="27"/>
      <c r="M71" s="59"/>
      <c r="N71" s="41"/>
      <c r="O71" s="44"/>
      <c r="P71" s="41"/>
      <c r="Q71" s="44"/>
      <c r="S71" s="27"/>
    </row>
    <row r="72" spans="4:19" x14ac:dyDescent="0.2">
      <c r="D72" s="53" t="s">
        <v>82</v>
      </c>
      <c r="E72" s="16" t="s">
        <v>115</v>
      </c>
      <c r="F72" s="61">
        <f t="shared" si="1"/>
        <v>42250</v>
      </c>
      <c r="G72" s="61">
        <f>_xll.qlInterestRateIndexValueDate(M72,F72)</f>
        <v>42254</v>
      </c>
      <c r="H72" s="61">
        <f>_xll.qlInterestRateIndexMaturity(M72,G72)</f>
        <v>42893</v>
      </c>
      <c r="I72" s="68">
        <f>_xll.qlIndexFixing(M72,F72,TRUE,AllTriggers)</f>
        <v>-1.0565437900813142E-3</v>
      </c>
      <c r="J72" s="35" t="str">
        <f>Currency&amp;CurveTenor&amp;E72&amp;D72&amp;"="</f>
        <v>EUR1MSW21M=</v>
      </c>
      <c r="K72" s="35"/>
      <c r="L72" s="27"/>
      <c r="M72" s="59" t="str">
        <f>_xll.qlSwapIndex(,IborIndexFamily,D72,SettlementDays,Currency,Calendar,$O$63,$P$63,$Q$63,IborIndex,DiscountingCurve,,Trigger)</f>
        <v>obj_0090b#0000</v>
      </c>
      <c r="N72" s="41"/>
      <c r="O72" s="44"/>
      <c r="P72" s="44"/>
      <c r="Q72" s="41"/>
      <c r="S72" s="27"/>
    </row>
    <row r="73" spans="4:19" x14ac:dyDescent="0.2">
      <c r="D73" s="53"/>
      <c r="E73" s="16"/>
      <c r="F73" s="61"/>
      <c r="G73" s="61"/>
      <c r="H73" s="61"/>
      <c r="I73" s="68"/>
      <c r="J73" s="35"/>
      <c r="K73" s="35"/>
      <c r="L73" s="27"/>
      <c r="M73" s="59"/>
      <c r="N73" s="41"/>
      <c r="O73" s="44"/>
      <c r="P73" s="41"/>
      <c r="Q73" s="44"/>
      <c r="S73" s="27"/>
    </row>
    <row r="74" spans="4:19" x14ac:dyDescent="0.2">
      <c r="D74" s="53"/>
      <c r="E74" s="16"/>
      <c r="F74" s="61"/>
      <c r="G74" s="61"/>
      <c r="H74" s="61"/>
      <c r="I74" s="68"/>
      <c r="J74" s="35"/>
      <c r="K74" s="35"/>
      <c r="L74" s="27"/>
      <c r="M74" s="59"/>
      <c r="N74" s="41"/>
      <c r="O74" s="44"/>
      <c r="P74" s="41"/>
      <c r="Q74" s="44"/>
      <c r="S74" s="27"/>
    </row>
    <row r="75" spans="4:19" x14ac:dyDescent="0.2">
      <c r="D75" s="53" t="s">
        <v>24</v>
      </c>
      <c r="E75" s="16" t="s">
        <v>115</v>
      </c>
      <c r="F75" s="61">
        <f t="shared" si="1"/>
        <v>42250</v>
      </c>
      <c r="G75" s="61">
        <f>_xll.qlInterestRateIndexValueDate(M75,F75)</f>
        <v>42254</v>
      </c>
      <c r="H75" s="61">
        <f>_xll.qlInterestRateIndexMaturity(M75,G75)</f>
        <v>42985</v>
      </c>
      <c r="I75" s="68">
        <f>_xll.qlIndexFixing(M75,F75,TRUE,AllTriggers)</f>
        <v>-9.5999999997964977E-4</v>
      </c>
      <c r="J75" s="35" t="str">
        <f t="shared" ref="J75:J115" si="4">Currency&amp;CurveTenor&amp;E75&amp;D75&amp;"="</f>
        <v>EUR1MSW2Y=</v>
      </c>
      <c r="K75" s="35" t="s">
        <v>126</v>
      </c>
      <c r="L75" s="27"/>
      <c r="M75" s="59" t="str">
        <f>_xll.qlSwapIndex(,IborIndexFamily,D75,SettlementDays,Currency,Calendar,$O$63,$P$63,$Q$63,IborIndex,DiscountingCurve,,Trigger)</f>
        <v>obj_0090c#0000</v>
      </c>
      <c r="N75" s="41"/>
      <c r="O75" s="44"/>
      <c r="P75" s="41"/>
      <c r="Q75" s="44"/>
      <c r="S75" s="27"/>
    </row>
    <row r="76" spans="4:19" x14ac:dyDescent="0.2">
      <c r="D76" s="53" t="s">
        <v>158</v>
      </c>
      <c r="E76" s="16" t="s">
        <v>115</v>
      </c>
      <c r="F76" s="61">
        <f t="shared" si="1"/>
        <v>42250</v>
      </c>
      <c r="G76" s="61">
        <f>_xll.qlInterestRateIndexValueDate(M76,F76)</f>
        <v>42254</v>
      </c>
      <c r="H76" s="61">
        <f>_xll.qlInterestRateIndexMaturity(M76,G76)</f>
        <v>43076</v>
      </c>
      <c r="I76" s="68">
        <f>_xll.qlIndexFixing(M76,F76,TRUE,AllTriggers)</f>
        <v>-8.4058868565172005E-4</v>
      </c>
      <c r="J76" s="35" t="str">
        <f t="shared" si="4"/>
        <v>EUR1MSW2Y3M=</v>
      </c>
      <c r="K76" s="35"/>
      <c r="L76" s="27"/>
      <c r="M76" s="59" t="str">
        <f>_xll.qlSwapIndex(,IborIndexFamily,D76,SettlementDays,Currency,Calendar,$O$63,$P$63,$Q$63,IborIndex,DiscountingCurve,,Trigger)</f>
        <v>obj_00894#0000</v>
      </c>
      <c r="N76" s="44"/>
      <c r="O76" s="44"/>
      <c r="P76" s="27"/>
      <c r="Q76" s="27"/>
      <c r="S76" s="27"/>
    </row>
    <row r="77" spans="4:19" x14ac:dyDescent="0.2">
      <c r="D77" s="53" t="s">
        <v>159</v>
      </c>
      <c r="E77" s="16" t="s">
        <v>115</v>
      </c>
      <c r="F77" s="61">
        <f t="shared" si="1"/>
        <v>42250</v>
      </c>
      <c r="G77" s="61">
        <f>_xll.qlInterestRateIndexValueDate(M77,F77)</f>
        <v>42254</v>
      </c>
      <c r="H77" s="61">
        <f>_xll.qlInterestRateIndexMaturity(M77,G77)</f>
        <v>43166</v>
      </c>
      <c r="I77" s="68">
        <f>_xll.qlIndexFixing(M77,F77,TRUE,AllTriggers)</f>
        <v>-6.9871287073510521E-4</v>
      </c>
      <c r="J77" s="35" t="str">
        <f t="shared" si="4"/>
        <v>EUR1MSW2Y6M=</v>
      </c>
      <c r="K77" s="35"/>
      <c r="L77" s="27"/>
      <c r="M77" s="59" t="str">
        <f>_xll.qlSwapIndex(,IborIndexFamily,D77,SettlementDays,Currency,Calendar,$O$63,$P$63,$Q$63,IborIndex,DiscountingCurve,,Trigger)</f>
        <v>obj_008ad#0000</v>
      </c>
      <c r="N77" s="44"/>
      <c r="O77" s="44"/>
      <c r="P77" s="27"/>
      <c r="Q77" s="27"/>
      <c r="S77" s="27"/>
    </row>
    <row r="78" spans="4:19" x14ac:dyDescent="0.2">
      <c r="D78" s="53" t="s">
        <v>160</v>
      </c>
      <c r="E78" s="16" t="s">
        <v>115</v>
      </c>
      <c r="F78" s="61">
        <f t="shared" si="1"/>
        <v>42250</v>
      </c>
      <c r="G78" s="61">
        <f>_xll.qlInterestRateIndexValueDate(M78,F78)</f>
        <v>42254</v>
      </c>
      <c r="H78" s="61">
        <f>_xll.qlInterestRateIndexMaturity(M78,G78)</f>
        <v>43258</v>
      </c>
      <c r="I78" s="68">
        <f>_xll.qlIndexFixing(M78,F78,TRUE,AllTriggers)</f>
        <v>-5.2907273349948316E-4</v>
      </c>
      <c r="J78" s="35" t="str">
        <f t="shared" si="4"/>
        <v>EUR1MSW2Y9M=</v>
      </c>
      <c r="K78" s="35"/>
      <c r="L78" s="27"/>
      <c r="M78" s="59" t="str">
        <f>_xll.qlSwapIndex(,IborIndexFamily,D78,SettlementDays,Currency,Calendar,$O$63,$P$63,$Q$63,IborIndex,DiscountingCurve,,Trigger)</f>
        <v>obj_008a6#0000</v>
      </c>
      <c r="N78" s="44"/>
      <c r="O78" s="44"/>
      <c r="P78" s="27"/>
      <c r="Q78" s="27"/>
      <c r="S78" s="27"/>
    </row>
    <row r="79" spans="4:19" x14ac:dyDescent="0.2">
      <c r="D79" s="53" t="s">
        <v>25</v>
      </c>
      <c r="E79" s="16" t="s">
        <v>115</v>
      </c>
      <c r="F79" s="61">
        <f t="shared" si="1"/>
        <v>42250</v>
      </c>
      <c r="G79" s="61">
        <f>_xll.qlInterestRateIndexValueDate(M79,F79)</f>
        <v>42254</v>
      </c>
      <c r="H79" s="61">
        <f>_xll.qlInterestRateIndexMaturity(M79,G79)</f>
        <v>43350</v>
      </c>
      <c r="I79" s="68">
        <f>_xll.qlIndexFixing(M79,F79,TRUE,AllTriggers)</f>
        <v>-3.3000000007221637E-4</v>
      </c>
      <c r="J79" s="35" t="str">
        <f t="shared" si="4"/>
        <v>EUR1MSW3Y=</v>
      </c>
      <c r="K79" s="35" t="s">
        <v>127</v>
      </c>
      <c r="L79" s="44"/>
      <c r="M79" s="59" t="str">
        <f>_xll.qlSwapIndex(,IborIndexFamily,D79,SettlementDays,Currency,Calendar,$O$63,$P$63,$Q$63,IborIndex,DiscountingCurve,,Trigger)</f>
        <v>obj_008b4#0000</v>
      </c>
      <c r="N79" s="44"/>
      <c r="O79" s="44"/>
      <c r="P79" s="27"/>
      <c r="Q79" s="27"/>
    </row>
    <row r="80" spans="4:19" x14ac:dyDescent="0.2">
      <c r="D80" s="53" t="s">
        <v>26</v>
      </c>
      <c r="E80" s="16" t="s">
        <v>115</v>
      </c>
      <c r="F80" s="61">
        <f t="shared" si="1"/>
        <v>42250</v>
      </c>
      <c r="G80" s="61">
        <f>_xll.qlInterestRateIndexValueDate(M80,F80)</f>
        <v>42254</v>
      </c>
      <c r="H80" s="61">
        <f>_xll.qlInterestRateIndexMaturity(M80,G80)</f>
        <v>43717</v>
      </c>
      <c r="I80" s="68">
        <f>_xll.qlIndexFixing(M80,F80,TRUE,AllTriggers)</f>
        <v>7.2999999999887554E-4</v>
      </c>
      <c r="J80" s="35" t="str">
        <f t="shared" si="4"/>
        <v>EUR1MSW4Y=</v>
      </c>
      <c r="K80" s="35" t="s">
        <v>128</v>
      </c>
      <c r="L80" s="44"/>
      <c r="M80" s="59" t="str">
        <f>_xll.qlSwapIndex(,IborIndexFamily,D80,SettlementDays,Currency,Calendar,$O$63,$P$63,$Q$63,IborIndex,DiscountingCurve,,Trigger)</f>
        <v>obj_008cc#0000</v>
      </c>
      <c r="O80" s="44"/>
    </row>
    <row r="81" spans="4:15" x14ac:dyDescent="0.2">
      <c r="D81" s="53" t="s">
        <v>27</v>
      </c>
      <c r="E81" s="16" t="s">
        <v>115</v>
      </c>
      <c r="F81" s="61">
        <f t="shared" si="1"/>
        <v>42250</v>
      </c>
      <c r="G81" s="61">
        <f>_xll.qlInterestRateIndexValueDate(M81,F81)</f>
        <v>42254</v>
      </c>
      <c r="H81" s="61">
        <f>_xll.qlInterestRateIndexMaturity(M81,G81)</f>
        <v>44081</v>
      </c>
      <c r="I81" s="68">
        <f>_xll.qlIndexFixing(M81,F81,TRUE,AllTriggers)</f>
        <v>2.0299999999997577E-3</v>
      </c>
      <c r="J81" s="35" t="str">
        <f t="shared" si="4"/>
        <v>EUR1MSW5Y=</v>
      </c>
      <c r="K81" s="35" t="s">
        <v>129</v>
      </c>
      <c r="M81" s="59" t="str">
        <f>_xll.qlSwapIndex(,IborIndexFamily,D81,SettlementDays,Currency,Calendar,$O$63,$P$63,$Q$63,IborIndex,DiscountingCurve,,Trigger)</f>
        <v>obj_008e8#0000</v>
      </c>
      <c r="O81" s="44"/>
    </row>
    <row r="82" spans="4:15" x14ac:dyDescent="0.2">
      <c r="D82" s="53" t="s">
        <v>85</v>
      </c>
      <c r="E82" s="16" t="s">
        <v>115</v>
      </c>
      <c r="F82" s="61">
        <f t="shared" si="1"/>
        <v>42250</v>
      </c>
      <c r="G82" s="61">
        <f>_xll.qlInterestRateIndexValueDate(M82,F82)</f>
        <v>42254</v>
      </c>
      <c r="H82" s="61">
        <f>_xll.qlInterestRateIndexMaturity(M82,G82)</f>
        <v>44446</v>
      </c>
      <c r="I82" s="68">
        <f>_xll.qlIndexFixing(M82,F82,TRUE,AllTriggers)</f>
        <v>3.4700000000383166E-3</v>
      </c>
      <c r="J82" s="35" t="str">
        <f t="shared" si="4"/>
        <v>EUR1MSW6Y=</v>
      </c>
      <c r="K82" s="35" t="s">
        <v>130</v>
      </c>
      <c r="M82" s="59" t="str">
        <f>_xll.qlSwapIndex(,IborIndexFamily,D82,SettlementDays,Currency,Calendar,$O$63,$P$63,$Q$63,IborIndex,DiscountingCurve,,Trigger)</f>
        <v>obj_008b7#0000</v>
      </c>
      <c r="O82" s="44"/>
    </row>
    <row r="83" spans="4:15" x14ac:dyDescent="0.2">
      <c r="D83" s="53" t="s">
        <v>28</v>
      </c>
      <c r="E83" s="16" t="s">
        <v>115</v>
      </c>
      <c r="F83" s="61">
        <f t="shared" si="1"/>
        <v>42250</v>
      </c>
      <c r="G83" s="61">
        <f>_xll.qlInterestRateIndexValueDate(M83,F83)</f>
        <v>42254</v>
      </c>
      <c r="H83" s="61">
        <f>_xll.qlInterestRateIndexMaturity(M83,G83)</f>
        <v>44811</v>
      </c>
      <c r="I83" s="68">
        <f>_xll.qlIndexFixing(M83,F83,TRUE,AllTriggers)</f>
        <v>4.9399999998242993E-3</v>
      </c>
      <c r="J83" s="35" t="str">
        <f t="shared" si="4"/>
        <v>EUR1MSW7Y=</v>
      </c>
      <c r="K83" s="35" t="s">
        <v>131</v>
      </c>
      <c r="M83" s="59" t="str">
        <f>_xll.qlSwapIndex(,IborIndexFamily,D83,SettlementDays,Currency,Calendar,$O$63,$P$63,$Q$63,IborIndex,DiscountingCurve,,Trigger)</f>
        <v>obj_008da#0000</v>
      </c>
      <c r="O83" s="44"/>
    </row>
    <row r="84" spans="4:15" x14ac:dyDescent="0.2">
      <c r="D84" s="53" t="s">
        <v>86</v>
      </c>
      <c r="E84" s="16" t="s">
        <v>115</v>
      </c>
      <c r="F84" s="61">
        <f t="shared" si="1"/>
        <v>42250</v>
      </c>
      <c r="G84" s="61">
        <f>_xll.qlInterestRateIndexValueDate(M84,F84)</f>
        <v>42254</v>
      </c>
      <c r="H84" s="61">
        <f>_xll.qlInterestRateIndexMaturity(M84,G84)</f>
        <v>45176</v>
      </c>
      <c r="I84" s="68">
        <f>_xll.qlIndexFixing(M84,F84,TRUE,AllTriggers)</f>
        <v>6.3500000000617993E-3</v>
      </c>
      <c r="J84" s="35" t="str">
        <f t="shared" si="4"/>
        <v>EUR1MSW8Y=</v>
      </c>
      <c r="K84" s="35" t="s">
        <v>132</v>
      </c>
      <c r="M84" s="59" t="str">
        <f>_xll.qlSwapIndex(,IborIndexFamily,D84,SettlementDays,Currency,Calendar,$O$63,$P$63,$Q$63,IborIndex,DiscountingCurve,,Trigger)</f>
        <v>obj_0089a#0000</v>
      </c>
      <c r="O84" s="44"/>
    </row>
    <row r="85" spans="4:15" x14ac:dyDescent="0.2">
      <c r="D85" s="53" t="s">
        <v>87</v>
      </c>
      <c r="E85" s="16" t="s">
        <v>115</v>
      </c>
      <c r="F85" s="61">
        <f t="shared" si="1"/>
        <v>42250</v>
      </c>
      <c r="G85" s="61">
        <f>_xll.qlInterestRateIndexValueDate(M85,F85)</f>
        <v>42254</v>
      </c>
      <c r="H85" s="61">
        <f>_xll.qlInterestRateIndexMaturity(M85,G85)</f>
        <v>45544</v>
      </c>
      <c r="I85" s="68">
        <f>_xll.qlIndexFixing(M85,F85,TRUE,AllTriggers)</f>
        <v>7.6499999993293677E-3</v>
      </c>
      <c r="J85" s="35" t="str">
        <f t="shared" si="4"/>
        <v>EUR1MSW9Y=</v>
      </c>
      <c r="K85" s="35" t="s">
        <v>133</v>
      </c>
      <c r="M85" s="59" t="str">
        <f>_xll.qlSwapIndex(,IborIndexFamily,D85,SettlementDays,Currency,Calendar,$O$63,$P$63,$Q$63,IborIndex,DiscountingCurve,,Trigger)</f>
        <v>obj_008dc#0000</v>
      </c>
      <c r="O85" s="44"/>
    </row>
    <row r="86" spans="4:15" x14ac:dyDescent="0.2">
      <c r="D86" s="53" t="s">
        <v>29</v>
      </c>
      <c r="E86" s="16" t="s">
        <v>115</v>
      </c>
      <c r="F86" s="61">
        <f t="shared" si="1"/>
        <v>42250</v>
      </c>
      <c r="G86" s="61">
        <f>_xll.qlInterestRateIndexValueDate(M86,F86)</f>
        <v>42254</v>
      </c>
      <c r="H86" s="61">
        <f>_xll.qlInterestRateIndexMaturity(M86,G86)</f>
        <v>45908</v>
      </c>
      <c r="I86" s="68">
        <f>_xll.qlIndexFixing(M86,F86,TRUE,AllTriggers)</f>
        <v>8.7999999999834877E-3</v>
      </c>
      <c r="J86" s="35" t="str">
        <f t="shared" si="4"/>
        <v>EUR1MSW10Y=</v>
      </c>
      <c r="K86" s="35" t="s">
        <v>134</v>
      </c>
      <c r="M86" s="59" t="str">
        <f>_xll.qlSwapIndex(,IborIndexFamily,D86,SettlementDays,Currency,Calendar,$O$63,$P$63,$Q$63,IborIndex,DiscountingCurve,,Trigger)</f>
        <v>obj_00886#0000</v>
      </c>
      <c r="O86" s="44"/>
    </row>
    <row r="87" spans="4:15" x14ac:dyDescent="0.2">
      <c r="D87" s="53" t="s">
        <v>88</v>
      </c>
      <c r="E87" s="16" t="s">
        <v>115</v>
      </c>
      <c r="F87" s="61">
        <f t="shared" si="1"/>
        <v>42250</v>
      </c>
      <c r="G87" s="61">
        <f>_xll.qlInterestRateIndexValueDate(M87,F87)</f>
        <v>42254</v>
      </c>
      <c r="H87" s="61">
        <f>_xll.qlInterestRateIndexMaturity(M87,G87)</f>
        <v>46272</v>
      </c>
      <c r="I87" s="68">
        <f>_xll.qlIndexFixing(M87,F87,TRUE,AllTriggers)</f>
        <v>9.8096062760444341E-3</v>
      </c>
      <c r="J87" s="35" t="str">
        <f t="shared" si="4"/>
        <v>EUR1MSW11Y=</v>
      </c>
      <c r="K87" s="35" t="s">
        <v>135</v>
      </c>
      <c r="M87" s="59" t="str">
        <f>_xll.qlSwapIndex(,IborIndexFamily,D87,SettlementDays,Currency,Calendar,$O$63,$P$63,$Q$63,IborIndex,DiscountingCurve,,Trigger)</f>
        <v>obj_008d6#0000</v>
      </c>
      <c r="O87" s="44"/>
    </row>
    <row r="88" spans="4:15" x14ac:dyDescent="0.2">
      <c r="D88" s="53" t="s">
        <v>30</v>
      </c>
      <c r="E88" s="16" t="s">
        <v>115</v>
      </c>
      <c r="F88" s="61">
        <f t="shared" si="1"/>
        <v>42250</v>
      </c>
      <c r="G88" s="61">
        <f>_xll.qlInterestRateIndexValueDate(M88,F88)</f>
        <v>42254</v>
      </c>
      <c r="H88" s="61">
        <f>_xll.qlInterestRateIndexMaturity(M88,G88)</f>
        <v>46637</v>
      </c>
      <c r="I88" s="68">
        <f>_xll.qlIndexFixing(M88,F88,TRUE,AllTriggers)</f>
        <v>1.0690000000094431E-2</v>
      </c>
      <c r="J88" s="35" t="str">
        <f t="shared" si="4"/>
        <v>EUR1MSW12Y=</v>
      </c>
      <c r="K88" s="35" t="s">
        <v>136</v>
      </c>
      <c r="M88" s="59" t="str">
        <f>_xll.qlSwapIndex(,IborIndexFamily,D88,SettlementDays,Currency,Calendar,$O$63,$P$63,$Q$63,IborIndex,DiscountingCurve,,Trigger)</f>
        <v>obj_008bb#0000</v>
      </c>
      <c r="O88" s="44"/>
    </row>
    <row r="89" spans="4:15" x14ac:dyDescent="0.2">
      <c r="D89" s="53" t="s">
        <v>89</v>
      </c>
      <c r="E89" s="16" t="s">
        <v>115</v>
      </c>
      <c r="F89" s="61">
        <f t="shared" si="1"/>
        <v>42250</v>
      </c>
      <c r="G89" s="61">
        <f>_xll.qlInterestRateIndexValueDate(M89,F89)</f>
        <v>42254</v>
      </c>
      <c r="H89" s="61">
        <f>_xll.qlInterestRateIndexMaturity(M89,G89)</f>
        <v>47003</v>
      </c>
      <c r="I89" s="68">
        <f>_xll.qlIndexFixing(M89,F89,TRUE,AllTriggers)</f>
        <v>1.1455452470580654E-2</v>
      </c>
      <c r="J89" s="35" t="str">
        <f t="shared" si="4"/>
        <v>EUR1MSW13Y=</v>
      </c>
      <c r="K89" s="35"/>
      <c r="M89" s="59" t="str">
        <f>_xll.qlSwapIndex(,IborIndexFamily,D89,SettlementDays,Currency,Calendar,$O$63,$P$63,$Q$63,IborIndex,DiscountingCurve,,Trigger)</f>
        <v>obj_008f4#0000</v>
      </c>
      <c r="O89" s="44"/>
    </row>
    <row r="90" spans="4:15" x14ac:dyDescent="0.2">
      <c r="D90" s="53" t="s">
        <v>90</v>
      </c>
      <c r="E90" s="16" t="s">
        <v>115</v>
      </c>
      <c r="F90" s="61">
        <f t="shared" si="1"/>
        <v>42250</v>
      </c>
      <c r="G90" s="61">
        <f>_xll.qlInterestRateIndexValueDate(M90,F90)</f>
        <v>42254</v>
      </c>
      <c r="H90" s="61">
        <f>_xll.qlInterestRateIndexMaturity(M90,G90)</f>
        <v>47368</v>
      </c>
      <c r="I90" s="68">
        <f>_xll.qlIndexFixing(M90,F90,TRUE,AllTriggers)</f>
        <v>1.2109265671140405E-2</v>
      </c>
      <c r="J90" s="35" t="str">
        <f t="shared" si="4"/>
        <v>EUR1MSW14Y=</v>
      </c>
      <c r="K90" s="35"/>
      <c r="M90" s="59" t="str">
        <f>_xll.qlSwapIndex(,IborIndexFamily,D90,SettlementDays,Currency,Calendar,$O$63,$P$63,$Q$63,IborIndex,DiscountingCurve,,Trigger)</f>
        <v>obj_0087c#0000</v>
      </c>
      <c r="O90" s="44"/>
    </row>
    <row r="91" spans="4:15" x14ac:dyDescent="0.2">
      <c r="D91" s="53" t="s">
        <v>31</v>
      </c>
      <c r="E91" s="16" t="s">
        <v>115</v>
      </c>
      <c r="F91" s="61">
        <f t="shared" si="1"/>
        <v>42250</v>
      </c>
      <c r="G91" s="61">
        <f>_xll.qlInterestRateIndexValueDate(M91,F91)</f>
        <v>42254</v>
      </c>
      <c r="H91" s="61">
        <f>_xll.qlInterestRateIndexMaturity(M91,G91)</f>
        <v>47735</v>
      </c>
      <c r="I91" s="68">
        <f>_xll.qlIndexFixing(M91,F91,TRUE,AllTriggers)</f>
        <v>1.266999999980957E-2</v>
      </c>
      <c r="J91" s="35" t="str">
        <f t="shared" si="4"/>
        <v>EUR1MSW15Y=</v>
      </c>
      <c r="K91" s="35" t="s">
        <v>137</v>
      </c>
      <c r="M91" s="59" t="str">
        <f>_xll.qlSwapIndex(,IborIndexFamily,D91,SettlementDays,Currency,Calendar,$O$63,$P$63,$Q$63,IborIndex,DiscountingCurve,,Trigger)</f>
        <v>obj_008c3#0000</v>
      </c>
      <c r="O91" s="44"/>
    </row>
    <row r="92" spans="4:15" x14ac:dyDescent="0.2">
      <c r="D92" s="53" t="s">
        <v>91</v>
      </c>
      <c r="E92" s="16" t="s">
        <v>115</v>
      </c>
      <c r="F92" s="61">
        <f t="shared" si="1"/>
        <v>42250</v>
      </c>
      <c r="G92" s="61">
        <f>_xll.qlInterestRateIndexValueDate(M92,F92)</f>
        <v>42254</v>
      </c>
      <c r="H92" s="61">
        <f>_xll.qlInterestRateIndexMaturity(M92,G92)</f>
        <v>48099</v>
      </c>
      <c r="I92" s="68">
        <f>_xll.qlIndexFixing(M92,F92,TRUE,AllTriggers)</f>
        <v>1.3140871699134029E-2</v>
      </c>
      <c r="J92" s="35" t="str">
        <f t="shared" si="4"/>
        <v>EUR1MSW16Y=</v>
      </c>
      <c r="K92" s="35"/>
      <c r="M92" s="59" t="str">
        <f>_xll.qlSwapIndex(,IborIndexFamily,D92,SettlementDays,Currency,Calendar,$O$63,$P$63,$Q$63,IborIndex,DiscountingCurve,,Trigger)</f>
        <v>obj_00884#0000</v>
      </c>
    </row>
    <row r="93" spans="4:15" x14ac:dyDescent="0.2">
      <c r="D93" s="53" t="s">
        <v>92</v>
      </c>
      <c r="E93" s="16" t="s">
        <v>115</v>
      </c>
      <c r="F93" s="61">
        <f t="shared" si="1"/>
        <v>42250</v>
      </c>
      <c r="G93" s="61">
        <f>_xll.qlInterestRateIndexValueDate(M93,F93)</f>
        <v>42254</v>
      </c>
      <c r="H93" s="61">
        <f>_xll.qlInterestRateIndexMaturity(M93,G93)</f>
        <v>48464</v>
      </c>
      <c r="I93" s="68">
        <f>_xll.qlIndexFixing(M93,F93,TRUE,AllTriggers)</f>
        <v>1.3537706303005131E-2</v>
      </c>
      <c r="J93" s="35" t="str">
        <f t="shared" si="4"/>
        <v>EUR1MSW17Y=</v>
      </c>
      <c r="K93" s="35"/>
      <c r="M93" s="59" t="str">
        <f>_xll.qlSwapIndex(,IborIndexFamily,D93,SettlementDays,Currency,Calendar,$O$63,$P$63,$Q$63,IborIndex,DiscountingCurve,,Trigger)</f>
        <v>obj_008eb#0000</v>
      </c>
    </row>
    <row r="94" spans="4:15" x14ac:dyDescent="0.2">
      <c r="D94" s="53" t="s">
        <v>93</v>
      </c>
      <c r="E94" s="16" t="s">
        <v>115</v>
      </c>
      <c r="F94" s="61">
        <f t="shared" si="1"/>
        <v>42250</v>
      </c>
      <c r="G94" s="61">
        <f>_xll.qlInterestRateIndexValueDate(M94,F94)</f>
        <v>42254</v>
      </c>
      <c r="H94" s="61">
        <f>_xll.qlInterestRateIndexMaturity(M94,G94)</f>
        <v>48829</v>
      </c>
      <c r="I94" s="68">
        <f>_xll.qlIndexFixing(M94,F94,TRUE,AllTriggers)</f>
        <v>1.3862547929615068E-2</v>
      </c>
      <c r="J94" s="35" t="str">
        <f t="shared" si="4"/>
        <v>EUR1MSW18Y=</v>
      </c>
      <c r="K94" s="35"/>
      <c r="M94" s="59" t="str">
        <f>_xll.qlSwapIndex(,IborIndexFamily,D94,SettlementDays,Currency,Calendar,$O$63,$P$63,$Q$63,IborIndex,DiscountingCurve,,Trigger)</f>
        <v>obj_00887#0000</v>
      </c>
    </row>
    <row r="95" spans="4:15" x14ac:dyDescent="0.2">
      <c r="D95" s="53" t="s">
        <v>94</v>
      </c>
      <c r="E95" s="16" t="s">
        <v>115</v>
      </c>
      <c r="F95" s="61">
        <f t="shared" si="1"/>
        <v>42250</v>
      </c>
      <c r="G95" s="61">
        <f>_xll.qlInterestRateIndexValueDate(M95,F95)</f>
        <v>42254</v>
      </c>
      <c r="H95" s="61">
        <f>_xll.qlInterestRateIndexMaturity(M95,G95)</f>
        <v>49194</v>
      </c>
      <c r="I95" s="68">
        <f>_xll.qlIndexFixing(M95,F95,TRUE,AllTriggers)</f>
        <v>1.4124383078276017E-2</v>
      </c>
      <c r="J95" s="35" t="str">
        <f t="shared" si="4"/>
        <v>EUR1MSW19Y=</v>
      </c>
      <c r="K95" s="35"/>
      <c r="M95" s="59" t="str">
        <f>_xll.qlSwapIndex(,IborIndexFamily,D95,SettlementDays,Currency,Calendar,$O$63,$P$63,$Q$63,IborIndex,DiscountingCurve,,Trigger)</f>
        <v>obj_008d4#0000</v>
      </c>
    </row>
    <row r="96" spans="4:15" x14ac:dyDescent="0.2">
      <c r="D96" s="53" t="s">
        <v>95</v>
      </c>
      <c r="E96" s="16" t="s">
        <v>115</v>
      </c>
      <c r="F96" s="61">
        <f t="shared" si="1"/>
        <v>42250</v>
      </c>
      <c r="G96" s="61">
        <f>_xll.qlInterestRateIndexValueDate(M96,F96)</f>
        <v>42254</v>
      </c>
      <c r="H96" s="61">
        <f>_xll.qlInterestRateIndexMaturity(M96,G96)</f>
        <v>49559</v>
      </c>
      <c r="I96" s="68">
        <f>_xll.qlIndexFixing(M96,F96,TRUE,AllTriggers)</f>
        <v>1.4330000000714178E-2</v>
      </c>
      <c r="J96" s="35" t="str">
        <f t="shared" si="4"/>
        <v>EUR1MSW20Y=</v>
      </c>
      <c r="K96" s="35" t="s">
        <v>138</v>
      </c>
      <c r="M96" s="59" t="str">
        <f>_xll.qlSwapIndex(,IborIndexFamily,D96,SettlementDays,Currency,Calendar,$O$63,$P$63,$Q$63,IborIndex,DiscountingCurve,,Trigger)</f>
        <v>obj_00888#0000</v>
      </c>
    </row>
    <row r="97" spans="4:13" x14ac:dyDescent="0.2">
      <c r="D97" s="53" t="s">
        <v>96</v>
      </c>
      <c r="E97" s="16" t="s">
        <v>115</v>
      </c>
      <c r="F97" s="61">
        <f t="shared" si="1"/>
        <v>42250</v>
      </c>
      <c r="G97" s="61">
        <f>_xll.qlInterestRateIndexValueDate(M97,F97)</f>
        <v>42254</v>
      </c>
      <c r="H97" s="61">
        <f>_xll.qlInterestRateIndexMaturity(M97,G97)</f>
        <v>49926</v>
      </c>
      <c r="I97" s="68">
        <f>_xll.qlIndexFixing(M97,F97,TRUE,AllTriggers)</f>
        <v>1.448874494580334E-2</v>
      </c>
      <c r="J97" s="35" t="str">
        <f t="shared" si="4"/>
        <v>EUR1MSW21Y=</v>
      </c>
      <c r="K97" s="35"/>
      <c r="M97" s="59" t="str">
        <f>_xll.qlSwapIndex(,IborIndexFamily,D97,SettlementDays,Currency,Calendar,$O$63,$P$63,$Q$63,IborIndex,DiscountingCurve,,Trigger)</f>
        <v>obj_008e7#0000</v>
      </c>
    </row>
    <row r="98" spans="4:13" x14ac:dyDescent="0.2">
      <c r="D98" s="53" t="s">
        <v>97</v>
      </c>
      <c r="E98" s="16" t="s">
        <v>115</v>
      </c>
      <c r="F98" s="61">
        <f t="shared" si="1"/>
        <v>42250</v>
      </c>
      <c r="G98" s="61">
        <f>_xll.qlInterestRateIndexValueDate(M98,F98)</f>
        <v>42254</v>
      </c>
      <c r="H98" s="61">
        <f>_xll.qlInterestRateIndexMaturity(M98,G98)</f>
        <v>50290</v>
      </c>
      <c r="I98" s="68">
        <f>_xll.qlIndexFixing(M98,F98,TRUE,AllTriggers)</f>
        <v>1.4604263207264089E-2</v>
      </c>
      <c r="J98" s="35" t="str">
        <f t="shared" si="4"/>
        <v>EUR1MSW22Y=</v>
      </c>
      <c r="K98" s="35"/>
      <c r="M98" s="59" t="str">
        <f>_xll.qlSwapIndex(,IborIndexFamily,D98,SettlementDays,Currency,Calendar,$O$63,$P$63,$Q$63,IborIndex,DiscountingCurve,,Trigger)</f>
        <v>obj_00881#0000</v>
      </c>
    </row>
    <row r="99" spans="4:13" x14ac:dyDescent="0.2">
      <c r="D99" s="53" t="s">
        <v>98</v>
      </c>
      <c r="E99" s="16" t="s">
        <v>115</v>
      </c>
      <c r="F99" s="61">
        <f t="shared" si="1"/>
        <v>42250</v>
      </c>
      <c r="G99" s="61">
        <f>_xll.qlInterestRateIndexValueDate(M99,F99)</f>
        <v>42254</v>
      </c>
      <c r="H99" s="61">
        <f>_xll.qlInterestRateIndexMaturity(M99,G99)</f>
        <v>50655</v>
      </c>
      <c r="I99" s="68">
        <f>_xll.qlIndexFixing(M99,F99,TRUE,AllTriggers)</f>
        <v>1.468875621921238E-2</v>
      </c>
      <c r="J99" s="35" t="str">
        <f t="shared" si="4"/>
        <v>EUR1MSW23Y=</v>
      </c>
      <c r="K99" s="35"/>
      <c r="M99" s="59" t="str">
        <f>_xll.qlSwapIndex(,IborIndexFamily,D99,SettlementDays,Currency,Calendar,$O$63,$P$63,$Q$63,IborIndex,DiscountingCurve,,Trigger)</f>
        <v>obj_00900#0000</v>
      </c>
    </row>
    <row r="100" spans="4:13" x14ac:dyDescent="0.2">
      <c r="D100" s="53" t="s">
        <v>99</v>
      </c>
      <c r="E100" s="16" t="s">
        <v>115</v>
      </c>
      <c r="F100" s="61">
        <f t="shared" si="1"/>
        <v>42250</v>
      </c>
      <c r="G100" s="61">
        <f>_xll.qlInterestRateIndexValueDate(M100,F100)</f>
        <v>42254</v>
      </c>
      <c r="H100" s="61">
        <f>_xll.qlInterestRateIndexMaturity(M100,G100)</f>
        <v>51020</v>
      </c>
      <c r="I100" s="68">
        <f>_xll.qlIndexFixing(M100,F100,TRUE,AllTriggers)</f>
        <v>1.4750656749801673E-2</v>
      </c>
      <c r="J100" s="35" t="str">
        <f t="shared" si="4"/>
        <v>EUR1MSW24Y=</v>
      </c>
      <c r="K100" s="35"/>
      <c r="M100" s="59" t="str">
        <f>_xll.qlSwapIndex(,IborIndexFamily,D100,SettlementDays,Currency,Calendar,$O$63,$P$63,$Q$63,IborIndex,DiscountingCurve,,Trigger)</f>
        <v>obj_008f8#0000</v>
      </c>
    </row>
    <row r="101" spans="4:13" x14ac:dyDescent="0.2">
      <c r="D101" s="53" t="s">
        <v>100</v>
      </c>
      <c r="E101" s="16" t="s">
        <v>115</v>
      </c>
      <c r="F101" s="61">
        <f t="shared" si="1"/>
        <v>42250</v>
      </c>
      <c r="G101" s="61">
        <f>_xll.qlInterestRateIndexValueDate(M101,F101)</f>
        <v>42254</v>
      </c>
      <c r="H101" s="61">
        <f>_xll.qlInterestRateIndexMaturity(M101,G101)</f>
        <v>51386</v>
      </c>
      <c r="I101" s="68">
        <f>_xll.qlIndexFixing(M101,F101,TRUE,AllTriggers)</f>
        <v>1.4799999999999688E-2</v>
      </c>
      <c r="J101" s="35" t="str">
        <f t="shared" si="4"/>
        <v>EUR1MSW25Y=</v>
      </c>
      <c r="K101" s="35" t="s">
        <v>139</v>
      </c>
      <c r="M101" s="59" t="str">
        <f>_xll.qlSwapIndex(,IborIndexFamily,D101,SettlementDays,Currency,Calendar,$O$63,$P$63,$Q$63,IborIndex,DiscountingCurve,,Trigger)</f>
        <v>obj_0086a#0000</v>
      </c>
    </row>
    <row r="102" spans="4:13" x14ac:dyDescent="0.2">
      <c r="D102" s="53" t="s">
        <v>101</v>
      </c>
      <c r="E102" s="16" t="s">
        <v>115</v>
      </c>
      <c r="F102" s="61">
        <f t="shared" si="1"/>
        <v>42250</v>
      </c>
      <c r="G102" s="61">
        <f>_xll.qlInterestRateIndexValueDate(M102,F102)</f>
        <v>42254</v>
      </c>
      <c r="H102" s="61">
        <f>_xll.qlInterestRateIndexMaturity(M102,G102)</f>
        <v>51753</v>
      </c>
      <c r="I102" s="68">
        <f>_xll.qlIndexFixing(M102,F102,TRUE,AllTriggers)</f>
        <v>1.4841469128303635E-2</v>
      </c>
      <c r="J102" s="35" t="str">
        <f t="shared" si="4"/>
        <v>EUR1MSW26Y=</v>
      </c>
      <c r="K102" s="35"/>
      <c r="M102" s="59" t="str">
        <f>_xll.qlSwapIndex(,IborIndexFamily,D102,SettlementDays,Currency,Calendar,$O$63,$P$63,$Q$63,IborIndex,DiscountingCurve,,Trigger)</f>
        <v>obj_00879#0000</v>
      </c>
    </row>
    <row r="103" spans="4:13" x14ac:dyDescent="0.2">
      <c r="D103" s="53" t="s">
        <v>102</v>
      </c>
      <c r="E103" s="16" t="s">
        <v>115</v>
      </c>
      <c r="F103" s="61">
        <f t="shared" si="1"/>
        <v>42250</v>
      </c>
      <c r="G103" s="61">
        <f>_xll.qlInterestRateIndexValueDate(M103,F103)</f>
        <v>42254</v>
      </c>
      <c r="H103" s="61">
        <f>_xll.qlInterestRateIndexMaturity(M103,G103)</f>
        <v>52117</v>
      </c>
      <c r="I103" s="68">
        <f>_xll.qlIndexFixing(M103,F103,TRUE,AllTriggers)</f>
        <v>1.4879033540502264E-2</v>
      </c>
      <c r="J103" s="35" t="str">
        <f t="shared" si="4"/>
        <v>EUR1MSW27Y=</v>
      </c>
      <c r="K103" s="35"/>
      <c r="M103" s="59" t="str">
        <f>_xll.qlSwapIndex(,IborIndexFamily,D103,SettlementDays,Currency,Calendar,$O$63,$P$63,$Q$63,IborIndex,DiscountingCurve,,Trigger)</f>
        <v>obj_008ab#0000</v>
      </c>
    </row>
    <row r="104" spans="4:13" x14ac:dyDescent="0.2">
      <c r="D104" s="53" t="s">
        <v>103</v>
      </c>
      <c r="E104" s="16" t="s">
        <v>115</v>
      </c>
      <c r="F104" s="61">
        <f t="shared" si="1"/>
        <v>42250</v>
      </c>
      <c r="G104" s="61">
        <f>_xll.qlInterestRateIndexValueDate(M104,F104)</f>
        <v>42254</v>
      </c>
      <c r="H104" s="61">
        <f>_xll.qlInterestRateIndexMaturity(M104,G104)</f>
        <v>52481</v>
      </c>
      <c r="I104" s="68">
        <f>_xll.qlIndexFixing(M104,F104,TRUE,AllTriggers)</f>
        <v>1.4914881178594169E-2</v>
      </c>
      <c r="J104" s="35" t="str">
        <f t="shared" si="4"/>
        <v>EUR1MSW28Y=</v>
      </c>
      <c r="K104" s="35"/>
      <c r="M104" s="59" t="str">
        <f>_xll.qlSwapIndex(,IborIndexFamily,D104,SettlementDays,Currency,Calendar,$O$63,$P$63,$Q$63,IborIndex,DiscountingCurve,,Trigger)</f>
        <v>obj_008c5#0000</v>
      </c>
    </row>
    <row r="105" spans="4:13" x14ac:dyDescent="0.2">
      <c r="D105" s="53" t="s">
        <v>104</v>
      </c>
      <c r="E105" s="16" t="s">
        <v>115</v>
      </c>
      <c r="F105" s="61">
        <f t="shared" si="1"/>
        <v>42250</v>
      </c>
      <c r="G105" s="61">
        <f>_xll.qlInterestRateIndexValueDate(M105,F105)</f>
        <v>42254</v>
      </c>
      <c r="H105" s="61">
        <f>_xll.qlInterestRateIndexMaturity(M105,G105)</f>
        <v>52847</v>
      </c>
      <c r="I105" s="68">
        <f>_xll.qlIndexFixing(M105,F105,TRUE,AllTriggers)</f>
        <v>1.4952115936678403E-2</v>
      </c>
      <c r="J105" s="35" t="str">
        <f t="shared" si="4"/>
        <v>EUR1MSW29Y=</v>
      </c>
      <c r="K105" s="35"/>
      <c r="M105" s="59" t="str">
        <f>_xll.qlSwapIndex(,IborIndexFamily,D105,SettlementDays,Currency,Calendar,$O$63,$P$63,$Q$63,IborIndex,DiscountingCurve,,Trigger)</f>
        <v>obj_00880#0000</v>
      </c>
    </row>
    <row r="106" spans="4:13" x14ac:dyDescent="0.2">
      <c r="D106" s="96" t="s">
        <v>105</v>
      </c>
      <c r="E106" s="86" t="s">
        <v>115</v>
      </c>
      <c r="F106" s="61">
        <f t="shared" si="1"/>
        <v>42250</v>
      </c>
      <c r="G106" s="61">
        <f>_xll.qlInterestRateIndexValueDate(M106,F106)</f>
        <v>42254</v>
      </c>
      <c r="H106" s="61">
        <f>_xll.qlInterestRateIndexMaturity(M106,G106)</f>
        <v>53212</v>
      </c>
      <c r="I106" s="68">
        <f>_xll.qlIndexFixing(M106,F106,TRUE,AllTriggers)</f>
        <v>1.4989999999993196E-2</v>
      </c>
      <c r="J106" s="35" t="str">
        <f t="shared" si="4"/>
        <v>EUR1MSW30Y=</v>
      </c>
      <c r="K106" s="35" t="s">
        <v>140</v>
      </c>
      <c r="M106" s="59" t="str">
        <f>_xll.qlSwapIndex(,IborIndexFamily,D106,SettlementDays,Currency,Calendar,$O$63,$P$63,$Q$63,IborIndex,DiscountingCurve,,Trigger)</f>
        <v>obj_008f1#0000</v>
      </c>
    </row>
    <row r="107" spans="4:13" x14ac:dyDescent="0.2">
      <c r="D107" s="96" t="s">
        <v>116</v>
      </c>
      <c r="E107" s="86" t="s">
        <v>115</v>
      </c>
      <c r="F107" s="61">
        <f t="shared" si="1"/>
        <v>42250</v>
      </c>
      <c r="G107" s="61">
        <f>_xll.qlInterestRateIndexValueDate(M107,F107)</f>
        <v>42254</v>
      </c>
      <c r="H107" s="61">
        <f>_xll.qlInterestRateIndexMaturity(M107,G107)</f>
        <v>53577</v>
      </c>
      <c r="I107" s="68">
        <f>_xll.qlIndexFixing(M107,F107,TRUE,AllTriggers)</f>
        <v>1.5030942678971038E-2</v>
      </c>
      <c r="J107" s="35" t="str">
        <f t="shared" si="4"/>
        <v>EUR1MSW31Y=</v>
      </c>
      <c r="K107" s="35"/>
      <c r="M107" s="59" t="str">
        <f>_xll.qlSwapIndex(,IborIndexFamily,D107,SettlementDays,Currency,Calendar,$O$63,$P$63,$Q$63,IborIndex,DiscountingCurve,,Trigger)</f>
        <v>obj_0085e#0000</v>
      </c>
    </row>
    <row r="108" spans="4:13" x14ac:dyDescent="0.2">
      <c r="D108" s="96" t="s">
        <v>117</v>
      </c>
      <c r="E108" s="86" t="s">
        <v>115</v>
      </c>
      <c r="F108" s="61">
        <f t="shared" si="1"/>
        <v>42250</v>
      </c>
      <c r="G108" s="61">
        <f>_xll.qlInterestRateIndexValueDate(M108,F108)</f>
        <v>42254</v>
      </c>
      <c r="H108" s="61">
        <f>_xll.qlInterestRateIndexMaturity(M108,G108)</f>
        <v>53944</v>
      </c>
      <c r="I108" s="68">
        <f>_xll.qlIndexFixing(M108,F108,TRUE,AllTriggers)</f>
        <v>1.5074135664970742E-2</v>
      </c>
      <c r="J108" s="35" t="str">
        <f t="shared" si="4"/>
        <v>EUR1MSW32Y=</v>
      </c>
      <c r="K108" s="35"/>
      <c r="M108" s="59" t="str">
        <f>_xll.qlSwapIndex(,IborIndexFamily,D108,SettlementDays,Currency,Calendar,$O$63,$P$63,$Q$63,IborIndex,DiscountingCurve,,Trigger)</f>
        <v>obj_00860#0000</v>
      </c>
    </row>
    <row r="109" spans="4:13" x14ac:dyDescent="0.2">
      <c r="D109" s="96" t="s">
        <v>118</v>
      </c>
      <c r="E109" s="86" t="s">
        <v>115</v>
      </c>
      <c r="F109" s="61">
        <f t="shared" si="1"/>
        <v>42250</v>
      </c>
      <c r="G109" s="61">
        <f>_xll.qlInterestRateIndexValueDate(M109,F109)</f>
        <v>42254</v>
      </c>
      <c r="H109" s="61">
        <f>_xll.qlInterestRateIndexMaturity(M109,G109)</f>
        <v>54308</v>
      </c>
      <c r="I109" s="68">
        <f>_xll.qlIndexFixing(M109,F109,TRUE,AllTriggers)</f>
        <v>1.5118394403828688E-2</v>
      </c>
      <c r="J109" s="35" t="str">
        <f t="shared" si="4"/>
        <v>EUR1MSW33Y=</v>
      </c>
      <c r="K109" s="35"/>
      <c r="M109" s="59" t="str">
        <f>_xll.qlSwapIndex(,IborIndexFamily,D109,SettlementDays,Currency,Calendar,$O$63,$P$63,$Q$63,IborIndex,DiscountingCurve,,Trigger)</f>
        <v>obj_0086b#0000</v>
      </c>
    </row>
    <row r="110" spans="4:13" x14ac:dyDescent="0.2">
      <c r="D110" s="96" t="s">
        <v>119</v>
      </c>
      <c r="E110" s="86" t="s">
        <v>115</v>
      </c>
      <c r="F110" s="61">
        <f t="shared" si="1"/>
        <v>42250</v>
      </c>
      <c r="G110" s="61">
        <f>_xll.qlInterestRateIndexValueDate(M110,F110)</f>
        <v>42254</v>
      </c>
      <c r="H110" s="61">
        <f>_xll.qlInterestRateIndexMaturity(M110,G110)</f>
        <v>54673</v>
      </c>
      <c r="I110" s="68">
        <f>_xll.qlIndexFixing(M110,F110,TRUE,AllTriggers)</f>
        <v>1.5160710631492604E-2</v>
      </c>
      <c r="J110" s="35" t="str">
        <f t="shared" si="4"/>
        <v>EUR1MSW34Y=</v>
      </c>
      <c r="K110" s="35"/>
      <c r="M110" s="59" t="str">
        <f>_xll.qlSwapIndex(,IborIndexFamily,D110,SettlementDays,Currency,Calendar,$O$63,$P$63,$Q$63,IborIndex,DiscountingCurve,,Trigger)</f>
        <v>obj_00862#0000</v>
      </c>
    </row>
    <row r="111" spans="4:13" x14ac:dyDescent="0.2">
      <c r="D111" s="96" t="s">
        <v>106</v>
      </c>
      <c r="E111" s="86" t="s">
        <v>115</v>
      </c>
      <c r="F111" s="61">
        <f t="shared" si="1"/>
        <v>42250</v>
      </c>
      <c r="G111" s="61">
        <f>_xll.qlInterestRateIndexValueDate(M111,F111)</f>
        <v>42254</v>
      </c>
      <c r="H111" s="61">
        <f>_xll.qlInterestRateIndexMaturity(M111,G111)</f>
        <v>55038</v>
      </c>
      <c r="I111" s="68">
        <f>_xll.qlIndexFixing(M111,F111,TRUE,AllTriggers)</f>
        <v>1.5200429281295754E-2</v>
      </c>
      <c r="J111" s="35" t="str">
        <f t="shared" si="4"/>
        <v>EUR1MSW35Y=</v>
      </c>
      <c r="K111" s="35"/>
      <c r="M111" s="59" t="str">
        <f>_xll.qlSwapIndex(,IborIndexFamily,D111,SettlementDays,Currency,Calendar,$O$63,$P$63,$Q$63,IborIndex,DiscountingCurve,,Trigger)</f>
        <v>obj_00863#0000</v>
      </c>
    </row>
    <row r="112" spans="4:13" x14ac:dyDescent="0.2">
      <c r="D112" s="96" t="s">
        <v>120</v>
      </c>
      <c r="E112" s="86" t="s">
        <v>115</v>
      </c>
      <c r="F112" s="61">
        <f t="shared" si="1"/>
        <v>42250</v>
      </c>
      <c r="G112" s="61">
        <f>_xll.qlInterestRateIndexValueDate(M112,F112)</f>
        <v>42254</v>
      </c>
      <c r="H112" s="61">
        <f>_xll.qlInterestRateIndexMaturity(M112,G112)</f>
        <v>55403</v>
      </c>
      <c r="I112" s="68">
        <f>_xll.qlIndexFixing(M112,F112,TRUE,AllTriggers)</f>
        <v>1.5236069053042178E-2</v>
      </c>
      <c r="J112" s="35" t="str">
        <f t="shared" si="4"/>
        <v>EUR1MSW36Y=</v>
      </c>
      <c r="K112" s="35"/>
      <c r="M112" s="59" t="str">
        <f>_xll.qlSwapIndex(,IborIndexFamily,D112,SettlementDays,Currency,Calendar,$O$63,$P$63,$Q$63,IborIndex,DiscountingCurve,,Trigger)</f>
        <v>obj_0086e#0000</v>
      </c>
    </row>
    <row r="113" spans="1:13" x14ac:dyDescent="0.2">
      <c r="D113" s="96" t="s">
        <v>121</v>
      </c>
      <c r="E113" s="86" t="s">
        <v>115</v>
      </c>
      <c r="F113" s="61">
        <f t="shared" si="1"/>
        <v>42250</v>
      </c>
      <c r="G113" s="61">
        <f>_xll.qlInterestRateIndexValueDate(M113,F113)</f>
        <v>42254</v>
      </c>
      <c r="H113" s="61">
        <f>_xll.qlInterestRateIndexMaturity(M113,G113)</f>
        <v>55771</v>
      </c>
      <c r="I113" s="68">
        <f>_xll.qlIndexFixing(M113,F113,TRUE,AllTriggers)</f>
        <v>1.5267211610034567E-2</v>
      </c>
      <c r="J113" s="35" t="str">
        <f t="shared" si="4"/>
        <v>EUR1MSW37Y=</v>
      </c>
      <c r="K113" s="35"/>
      <c r="M113" s="59" t="str">
        <f>_xll.qlSwapIndex(,IborIndexFamily,D113,SettlementDays,Currency,Calendar,$O$63,$P$63,$Q$63,IborIndex,DiscountingCurve,,Trigger)</f>
        <v>obj_00865#0000</v>
      </c>
    </row>
    <row r="114" spans="1:13" x14ac:dyDescent="0.2">
      <c r="D114" s="96" t="s">
        <v>122</v>
      </c>
      <c r="E114" s="86" t="s">
        <v>115</v>
      </c>
      <c r="F114" s="61">
        <f t="shared" si="1"/>
        <v>42250</v>
      </c>
      <c r="G114" s="61">
        <f>_xll.qlInterestRateIndexValueDate(M114,F114)</f>
        <v>42254</v>
      </c>
      <c r="H114" s="61">
        <f>_xll.qlInterestRateIndexMaturity(M114,G114)</f>
        <v>56135</v>
      </c>
      <c r="I114" s="68">
        <f>_xll.qlIndexFixing(M114,F114,TRUE,AllTriggers)</f>
        <v>1.529024344755568E-2</v>
      </c>
      <c r="J114" s="35" t="str">
        <f t="shared" si="4"/>
        <v>EUR1MSW38Y=</v>
      </c>
      <c r="K114" s="35"/>
      <c r="M114" s="59" t="str">
        <f>_xll.qlSwapIndex(,IborIndexFamily,D114,SettlementDays,Currency,Calendar,$O$63,$P$63,$Q$63,IborIndex,DiscountingCurve,,Trigger)</f>
        <v>obj_0085a#0000</v>
      </c>
    </row>
    <row r="115" spans="1:13" x14ac:dyDescent="0.2">
      <c r="A115" s="44"/>
      <c r="C115" s="44"/>
      <c r="D115" s="96" t="s">
        <v>123</v>
      </c>
      <c r="E115" s="86" t="s">
        <v>115</v>
      </c>
      <c r="F115" s="61">
        <f t="shared" si="1"/>
        <v>42250</v>
      </c>
      <c r="G115" s="61">
        <f>_xll.qlInterestRateIndexValueDate(M115,F115)</f>
        <v>42254</v>
      </c>
      <c r="H115" s="61">
        <f>_xll.qlInterestRateIndexMaturity(M115,G115)</f>
        <v>56499</v>
      </c>
      <c r="I115" s="68">
        <f>_xll.qlIndexFixing(M115,F115,TRUE,AllTriggers)</f>
        <v>1.5304963295280883E-2</v>
      </c>
      <c r="J115" s="35" t="str">
        <f t="shared" si="4"/>
        <v>EUR1MSW39Y=</v>
      </c>
      <c r="K115" s="35"/>
      <c r="M115" s="59" t="str">
        <f>_xll.qlSwapIndex(,IborIndexFamily,D115,SettlementDays,Currency,Calendar,$O$63,$P$63,$Q$63,IborIndex,DiscountingCurve,,Trigger)</f>
        <v>obj_00871#0000</v>
      </c>
    </row>
    <row r="116" spans="1:13" x14ac:dyDescent="0.2">
      <c r="A116" s="44"/>
      <c r="C116" s="44"/>
      <c r="D116" s="96" t="s">
        <v>107</v>
      </c>
      <c r="E116" s="86" t="s">
        <v>115</v>
      </c>
      <c r="F116" s="61">
        <f t="shared" ref="F116:F118" si="5">EvaluationDate</f>
        <v>42250</v>
      </c>
      <c r="G116" s="61">
        <f>_xll.qlInterestRateIndexValueDate(M116,F116)</f>
        <v>42254</v>
      </c>
      <c r="H116" s="61">
        <f>_xll.qlInterestRateIndexMaturity(M116,G116)</f>
        <v>56864</v>
      </c>
      <c r="I116" s="68">
        <f>_xll.qlIndexFixing(M116,F116,TRUE,AllTriggers)</f>
        <v>1.5309999999999269E-2</v>
      </c>
      <c r="J116" s="35" t="str">
        <f>Currency&amp;CurveTenor&amp;E116&amp;D116&amp;"="</f>
        <v>EUR1MSW40Y=</v>
      </c>
      <c r="K116" s="35" t="s">
        <v>141</v>
      </c>
      <c r="M116" s="59" t="str">
        <f>_xll.qlSwapIndex(,IborIndexFamily,D116,SettlementDays,Currency,Calendar,$O$63,$P$63,$Q$63,IborIndex,DiscountingCurve,,Trigger)</f>
        <v>obj_008ae#0000</v>
      </c>
    </row>
    <row r="117" spans="1:13" x14ac:dyDescent="0.2">
      <c r="A117" s="44"/>
      <c r="C117" s="44"/>
      <c r="D117" s="96" t="s">
        <v>108</v>
      </c>
      <c r="E117" s="86" t="s">
        <v>115</v>
      </c>
      <c r="F117" s="61">
        <f t="shared" si="5"/>
        <v>42250</v>
      </c>
      <c r="G117" s="61">
        <f>_xll.qlInterestRateIndexValueDate(M117,F117)</f>
        <v>42254</v>
      </c>
      <c r="H117" s="61">
        <f>_xll.qlInterestRateIndexMaturity(M117,G117)</f>
        <v>60517</v>
      </c>
      <c r="I117" s="68">
        <f>_xll.qlIndexFixing(M117,F117,TRUE,AllTriggers)</f>
        <v>1.5040000000447811E-2</v>
      </c>
      <c r="J117" s="35" t="str">
        <f>Currency&amp;CurveTenor&amp;E117&amp;D117&amp;"="</f>
        <v>EUR1MSW50Y=</v>
      </c>
      <c r="K117" s="35" t="s">
        <v>142</v>
      </c>
      <c r="M117" s="59" t="str">
        <f>_xll.qlSwapIndex(,IborIndexFamily,D117,SettlementDays,Currency,Calendar,$O$63,$P$63,$Q$63,IborIndex,DiscountingCurve,,Trigger)</f>
        <v>obj_008a4#0000</v>
      </c>
    </row>
    <row r="118" spans="1:13" x14ac:dyDescent="0.2">
      <c r="A118" s="44"/>
      <c r="C118" s="44"/>
      <c r="D118" s="99" t="s">
        <v>109</v>
      </c>
      <c r="E118" s="87" t="s">
        <v>115</v>
      </c>
      <c r="F118" s="63">
        <f t="shared" si="5"/>
        <v>42250</v>
      </c>
      <c r="G118" s="63">
        <f>_xll.qlInterestRateIndexValueDate(M118,F118)</f>
        <v>42254</v>
      </c>
      <c r="H118" s="63">
        <f>_xll.qlInterestRateIndexMaturity(M118,G118)</f>
        <v>64171</v>
      </c>
      <c r="I118" s="64">
        <f>_xll.qlIndexFixing(M118,F118,TRUE,AllTriggers)</f>
        <v>1.4960000000304651E-2</v>
      </c>
      <c r="J118" s="64" t="str">
        <f>Currency&amp;CurveTenor&amp;E118&amp;D118&amp;"="</f>
        <v>EUR1MSW60Y=</v>
      </c>
      <c r="K118" s="64" t="s">
        <v>143</v>
      </c>
      <c r="M118" s="65" t="str">
        <f>_xll.qlSwapIndex(,IborIndexFamily,D118,SettlementDays,Currency,Calendar,$O$63,$P$63,$Q$63,IborIndex,DiscountingCurve,,Trigger)</f>
        <v>obj_008e4#0000</v>
      </c>
    </row>
    <row r="119" spans="1:13" x14ac:dyDescent="0.2">
      <c r="A119" s="44"/>
      <c r="C119" s="44"/>
    </row>
    <row r="120" spans="1:13" x14ac:dyDescent="0.2">
      <c r="A120" s="44"/>
      <c r="C120" s="44"/>
    </row>
    <row r="121" spans="1:13" x14ac:dyDescent="0.2">
      <c r="A121" s="44"/>
      <c r="C121" s="44"/>
    </row>
    <row r="122" spans="1:13" x14ac:dyDescent="0.2">
      <c r="A122" s="44"/>
      <c r="C122" s="44"/>
    </row>
    <row r="123" spans="1:13" x14ac:dyDescent="0.2">
      <c r="A123" s="44"/>
      <c r="C123" s="44"/>
    </row>
    <row r="124" spans="1:13" x14ac:dyDescent="0.2">
      <c r="A124" s="44"/>
      <c r="C124" s="44"/>
    </row>
    <row r="125" spans="1:13" x14ac:dyDescent="0.2">
      <c r="A125" s="44"/>
      <c r="C125" s="44"/>
    </row>
    <row r="126" spans="1:13" x14ac:dyDescent="0.2">
      <c r="A126" s="44"/>
      <c r="C126" s="44"/>
    </row>
    <row r="127" spans="1:13" x14ac:dyDescent="0.2">
      <c r="A127" s="44"/>
      <c r="C127" s="44"/>
    </row>
    <row r="128" spans="1:13" x14ac:dyDescent="0.2">
      <c r="A128" s="44"/>
      <c r="C128" s="44"/>
    </row>
    <row r="129" spans="1:3" x14ac:dyDescent="0.2">
      <c r="A129" s="44"/>
      <c r="C129" s="44"/>
    </row>
    <row r="130" spans="1:3" x14ac:dyDescent="0.2">
      <c r="A130" s="44"/>
      <c r="C130" s="44"/>
    </row>
    <row r="131" spans="1:3" x14ac:dyDescent="0.2">
      <c r="A131" s="44"/>
      <c r="C131" s="44"/>
    </row>
  </sheetData>
  <dataValidations disablePrompts="1" count="2">
    <dataValidation type="list" allowBlank="1" showInputMessage="1" showErrorMessage="1" sqref="Q6 Q48 Q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48 P6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18"/>
  <sheetViews>
    <sheetView showGridLines="0" workbookViewId="0">
      <selection activeCell="D5" sqref="D5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4"/>
      <c r="C1" s="44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27"/>
      <c r="C6" s="27"/>
      <c r="D6" s="93"/>
      <c r="E6" s="105"/>
      <c r="F6" s="94"/>
      <c r="G6" s="94"/>
      <c r="H6" s="94"/>
      <c r="I6" s="95"/>
      <c r="J6" s="95"/>
      <c r="K6" s="88"/>
      <c r="L6" s="27"/>
      <c r="M6" s="127"/>
      <c r="N6" s="44"/>
      <c r="O6" s="43" t="b">
        <v>1</v>
      </c>
      <c r="P6" s="43" t="s">
        <v>144</v>
      </c>
      <c r="Q6" s="72" t="s">
        <v>125</v>
      </c>
      <c r="R6" s="27"/>
      <c r="S6" s="27"/>
    </row>
    <row r="7" spans="1:19" x14ac:dyDescent="0.2">
      <c r="A7" s="27"/>
      <c r="B7" s="27"/>
      <c r="C7" s="27"/>
      <c r="D7" s="96"/>
      <c r="E7" s="106"/>
      <c r="F7" s="97"/>
      <c r="G7" s="97"/>
      <c r="H7" s="97"/>
      <c r="I7" s="89"/>
      <c r="J7" s="89"/>
      <c r="K7" s="89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96" t="s">
        <v>111</v>
      </c>
      <c r="E8" s="106" t="s">
        <v>145</v>
      </c>
      <c r="F8" s="97">
        <f t="shared" ref="F8:F14" si="0">EvaluationDate</f>
        <v>42250</v>
      </c>
      <c r="G8" s="97">
        <f>_xll.qlInterestRateIndexValueDate(M8,F8)</f>
        <v>42254</v>
      </c>
      <c r="H8" s="97">
        <f>_xll.qlInterestRateIndexMaturity(M8,G8)</f>
        <v>42255</v>
      </c>
      <c r="I8" s="89">
        <f>_xll.qlIndexFixing(M8,F8,TRUE,AllTriggers)</f>
        <v>-3.764054489296953E-4</v>
      </c>
      <c r="J8" s="89" t="str">
        <f t="shared" ref="J8:J14" si="1">Currency&amp;CurveTenor&amp;E8&amp;UPPER(D8)&amp;"="</f>
        <v>EUR3MDPSN=</v>
      </c>
      <c r="K8" s="89"/>
      <c r="L8" s="27"/>
      <c r="M8" s="59" t="str">
        <f>_xll.qlIborIndex(,IborIndexFamily,IF(D8="SN","1D",D8),SettlementDays,Currency,Calendar,BDayConvention,EndOfMonth,DayCounter,YieldCurve,,Trigger)</f>
        <v>obj_00909#0000</v>
      </c>
      <c r="N8" s="41"/>
      <c r="R8" s="27"/>
      <c r="S8" s="27"/>
    </row>
    <row r="9" spans="1:19" x14ac:dyDescent="0.2">
      <c r="A9" s="27"/>
      <c r="B9" s="27"/>
      <c r="C9" s="27"/>
      <c r="D9" s="96" t="s">
        <v>115</v>
      </c>
      <c r="E9" s="106" t="s">
        <v>145</v>
      </c>
      <c r="F9" s="97">
        <f t="shared" si="0"/>
        <v>42250</v>
      </c>
      <c r="G9" s="97">
        <f>_xll.qlInterestRateIndexValueDate(M9,F9)</f>
        <v>42254</v>
      </c>
      <c r="H9" s="97">
        <f>_xll.qlInterestRateIndexMaturity(M9,G9)</f>
        <v>42261</v>
      </c>
      <c r="I9" s="89">
        <f>_xll.qlIndexFixing(M9,F9,TRUE,AllTriggers)</f>
        <v>-3.7640426827412199E-4</v>
      </c>
      <c r="J9" s="89" t="str">
        <f t="shared" si="1"/>
        <v>EUR3MDPSW=</v>
      </c>
      <c r="K9" s="89"/>
      <c r="L9" s="27"/>
      <c r="M9" s="17" t="str">
        <f>_xll.qlEuribor(,D9,YieldCurve,,Trigger)</f>
        <v>obj_00854#0000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96" t="s">
        <v>16</v>
      </c>
      <c r="E10" s="106" t="s">
        <v>145</v>
      </c>
      <c r="F10" s="97">
        <f t="shared" si="0"/>
        <v>42250</v>
      </c>
      <c r="G10" s="97">
        <f>_xll.qlInterestRateIndexValueDate(M10,F10)</f>
        <v>42254</v>
      </c>
      <c r="H10" s="97">
        <f>_xll.qlInterestRateIndexMaturity(M10,G10)</f>
        <v>42268</v>
      </c>
      <c r="I10" s="89">
        <f>_xll.qlIndexFixing(M10,F10,TRUE,AllTriggers)</f>
        <v>-3.7640289082453899E-4</v>
      </c>
      <c r="J10" s="89" t="str">
        <f t="shared" si="1"/>
        <v>EUR3MDP2W=</v>
      </c>
      <c r="K10" s="89"/>
      <c r="L10" s="27"/>
      <c r="M10" s="17" t="str">
        <f>_xll.qlEuribor(,D10,YieldCurve,,Trigger)</f>
        <v>obj_0084a#0000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96" t="s">
        <v>74</v>
      </c>
      <c r="E11" s="106" t="s">
        <v>145</v>
      </c>
      <c r="F11" s="97">
        <f t="shared" si="0"/>
        <v>42250</v>
      </c>
      <c r="G11" s="97">
        <f>_xll.qlInterestRateIndexValueDate(M11,F11)</f>
        <v>42254</v>
      </c>
      <c r="H11" s="97">
        <f>_xll.qlInterestRateIndexMaturity(M11,G11)</f>
        <v>42275</v>
      </c>
      <c r="I11" s="89">
        <f>_xll.qlIndexFixing(M11,F11,TRUE,AllTriggers)</f>
        <v>-3.7640151338256899E-4</v>
      </c>
      <c r="J11" s="89" t="str">
        <f t="shared" si="1"/>
        <v>EUR3MDP3W=</v>
      </c>
      <c r="K11" s="89"/>
      <c r="L11" s="27"/>
      <c r="M11" s="17" t="str">
        <f>_xll.qlEuribor(,D11,YieldCurve,,Trigger)</f>
        <v>obj_0084b#0000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96" t="s">
        <v>17</v>
      </c>
      <c r="E12" s="106" t="s">
        <v>145</v>
      </c>
      <c r="F12" s="97">
        <f t="shared" si="0"/>
        <v>42250</v>
      </c>
      <c r="G12" s="98">
        <f>_xll.qlInterestRateIndexValueDate(M12,F12)</f>
        <v>42254</v>
      </c>
      <c r="H12" s="97">
        <f>_xll.qlInterestRateIndexMaturity(M12,G12)</f>
        <v>42284</v>
      </c>
      <c r="I12" s="89">
        <f>_xll.qlIndexFixing(M12,F12,TRUE,AllTriggers)</f>
        <v>-3.6800000000081212E-4</v>
      </c>
      <c r="J12" s="89" t="str">
        <f t="shared" si="1"/>
        <v>EUR3MDP1M=</v>
      </c>
      <c r="K12" s="89"/>
      <c r="L12" s="27"/>
      <c r="M12" s="17" t="str">
        <f>_xll.qlEuribor(,D12,YieldCurve,,Trigger)</f>
        <v>obj_00848#0000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27"/>
      <c r="C13" s="27"/>
      <c r="D13" s="96" t="s">
        <v>18</v>
      </c>
      <c r="E13" s="106" t="s">
        <v>145</v>
      </c>
      <c r="F13" s="97">
        <f t="shared" si="0"/>
        <v>42250</v>
      </c>
      <c r="G13" s="98">
        <f>_xll.qlInterestRateIndexValueDate(M13,F13)</f>
        <v>42254</v>
      </c>
      <c r="H13" s="97">
        <f>_xll.qlInterestRateIndexMaturity(M13,G13)</f>
        <v>42317</v>
      </c>
      <c r="I13" s="89">
        <f>_xll.qlIndexFixing(M13,F13,TRUE,AllTriggers)</f>
        <v>-3.6700000000143367E-4</v>
      </c>
      <c r="J13" s="89" t="str">
        <f t="shared" si="1"/>
        <v>EUR3MDP2M=</v>
      </c>
      <c r="K13" s="89"/>
      <c r="L13" s="27"/>
      <c r="M13" s="91" t="str">
        <f>_xll.qlEuribor(,D13,YieldCurve,,Trigger)</f>
        <v>obj_00851#0000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27"/>
      <c r="C14" s="27"/>
      <c r="D14" s="96" t="s">
        <v>19</v>
      </c>
      <c r="E14" s="106" t="s">
        <v>145</v>
      </c>
      <c r="F14" s="97">
        <f t="shared" si="0"/>
        <v>42250</v>
      </c>
      <c r="G14" s="98">
        <f>_xll.qlInterestRateIndexValueDate(IborIndex,F14)</f>
        <v>42254</v>
      </c>
      <c r="H14" s="97">
        <f>_xll.qlInterestRateIndexMaturity(IborIndex,G14)</f>
        <v>42345</v>
      </c>
      <c r="I14" s="89">
        <f>_xll.qlIndexFixing(IborIndex,F14,TRUE,AllTriggers)</f>
        <v>-3.6900000000001493E-4</v>
      </c>
      <c r="J14" s="89" t="str">
        <f t="shared" si="1"/>
        <v>EUR3MDP3M=</v>
      </c>
      <c r="K14" s="89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27"/>
      <c r="C15" s="27"/>
      <c r="D15" s="156"/>
      <c r="E15" s="195"/>
      <c r="F15" s="196"/>
      <c r="G15" s="196"/>
      <c r="H15" s="196"/>
      <c r="I15" s="197"/>
      <c r="J15" s="197"/>
      <c r="K15" s="197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27"/>
      <c r="M19" s="91"/>
      <c r="N19" s="41"/>
      <c r="O19" s="41"/>
      <c r="P19" s="41"/>
      <c r="Q19" s="41"/>
      <c r="R19" s="41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R23" s="27"/>
      <c r="S23" s="27"/>
    </row>
    <row r="24" spans="1:19" x14ac:dyDescent="0.2">
      <c r="A24" s="27"/>
      <c r="B24" s="27"/>
      <c r="C24" s="27"/>
      <c r="D24" s="93" t="str">
        <f>_xll.qlIMMNextCode(EvaluationDate-1)</f>
        <v>U5</v>
      </c>
      <c r="E24" s="85" t="s">
        <v>150</v>
      </c>
      <c r="F24" s="94">
        <f>_xll.qlInterestRateIndexFixingDate(IborIndex,G24)</f>
        <v>42261</v>
      </c>
      <c r="G24" s="104">
        <f>_xll.qlIMMdate(D24)</f>
        <v>42263</v>
      </c>
      <c r="H24" s="94">
        <f>_xll.qlInterestRateIndexMaturity(IborIndex,G24)</f>
        <v>42354</v>
      </c>
      <c r="I24" s="192">
        <f>(1-_xll.qlIndexFixing(IborIndex,F24,TRUE,AllTriggers))*100</f>
        <v>100.03750000000002</v>
      </c>
      <c r="J24" s="100" t="str">
        <f t="shared" ref="J24:J31" si="2">Currency&amp;CurveTenor&amp;E24&amp;UPPER(D24)</f>
        <v>EUR3MFUTU5</v>
      </c>
      <c r="K24" s="100" t="str">
        <f>"FEI"&amp;D24</f>
        <v>FEIU5</v>
      </c>
      <c r="R24" s="27"/>
      <c r="S24" s="27"/>
    </row>
    <row r="25" spans="1:19" x14ac:dyDescent="0.2">
      <c r="A25" s="27"/>
      <c r="B25" s="27"/>
      <c r="C25" s="27"/>
      <c r="D25" s="96" t="str">
        <f>_xll.qlIMMNextCode(D24)</f>
        <v>Z5</v>
      </c>
      <c r="E25" s="86" t="s">
        <v>150</v>
      </c>
      <c r="F25" s="97">
        <f>_xll.qlInterestRateIndexFixingDate(IborIndex,G25)</f>
        <v>42352</v>
      </c>
      <c r="G25" s="98">
        <f>_xll.qlIMMdate(D25)</f>
        <v>42354</v>
      </c>
      <c r="H25" s="97">
        <f>_xll.qlInterestRateIndexMaturity(IborIndex,G25)</f>
        <v>42445</v>
      </c>
      <c r="I25" s="193">
        <f>(1-_xll.qlIndexFixing(IborIndex,F25,TRUE,AllTriggers))*100</f>
        <v>100.04249999999995</v>
      </c>
      <c r="J25" s="89" t="str">
        <f t="shared" si="2"/>
        <v>EUR3MFUTZ5</v>
      </c>
      <c r="K25" s="89" t="str">
        <f t="shared" ref="K25:K31" si="3">"FEI"&amp;D25</f>
        <v>FEIZ5</v>
      </c>
      <c r="R25" s="27"/>
      <c r="S25" s="27"/>
    </row>
    <row r="26" spans="1:19" x14ac:dyDescent="0.2">
      <c r="A26" s="27"/>
      <c r="B26" s="27"/>
      <c r="C26" s="27"/>
      <c r="D26" s="96" t="str">
        <f>_xll.qlIMMNextCode(D25)</f>
        <v>H6</v>
      </c>
      <c r="E26" s="86" t="s">
        <v>150</v>
      </c>
      <c r="F26" s="97">
        <f>_xll.qlInterestRateIndexFixingDate(IborIndex,G26)</f>
        <v>42443</v>
      </c>
      <c r="G26" s="98">
        <f>_xll.qlIMMdate(D26)</f>
        <v>42445</v>
      </c>
      <c r="H26" s="97">
        <f>_xll.qlInterestRateIndexMaturity(IborIndex,G26)</f>
        <v>42537</v>
      </c>
      <c r="I26" s="193">
        <f>(1-_xll.qlIndexFixing(IborIndex,F26,TRUE,AllTriggers))*100</f>
        <v>100.04250000000002</v>
      </c>
      <c r="J26" s="89" t="str">
        <f t="shared" si="2"/>
        <v>EUR3MFUTH6</v>
      </c>
      <c r="K26" s="89" t="str">
        <f t="shared" si="3"/>
        <v>FEIH6</v>
      </c>
      <c r="R26" s="27"/>
      <c r="S26" s="27"/>
    </row>
    <row r="27" spans="1:19" x14ac:dyDescent="0.2">
      <c r="A27" s="27"/>
      <c r="B27" s="27"/>
      <c r="C27" s="27"/>
      <c r="D27" s="96" t="str">
        <f>_xll.qlIMMNextCode(D26)</f>
        <v>M6</v>
      </c>
      <c r="E27" s="86" t="s">
        <v>150</v>
      </c>
      <c r="F27" s="97">
        <f>_xll.qlInterestRateIndexFixingDate(IborIndex,G27)</f>
        <v>42534</v>
      </c>
      <c r="G27" s="98">
        <f>_xll.qlIMMdate(D27)</f>
        <v>42536</v>
      </c>
      <c r="H27" s="97">
        <f>_xll.qlInterestRateIndexMaturity(IborIndex,G27)</f>
        <v>42628</v>
      </c>
      <c r="I27" s="193">
        <f>(1-_xll.qlIndexFixing(IborIndex,F27,TRUE,AllTriggers))*100</f>
        <v>100.03750000012901</v>
      </c>
      <c r="J27" s="89" t="str">
        <f t="shared" si="2"/>
        <v>EUR3MFUTM6</v>
      </c>
      <c r="K27" s="89" t="str">
        <f t="shared" si="3"/>
        <v>FEIM6</v>
      </c>
      <c r="R27" s="27"/>
      <c r="S27" s="27"/>
    </row>
    <row r="28" spans="1:19" x14ac:dyDescent="0.2">
      <c r="A28" s="27"/>
      <c r="B28" s="27"/>
      <c r="C28" s="27"/>
      <c r="D28" s="96" t="str">
        <f>_xll.qlIMMNextCode(D27)</f>
        <v>U6</v>
      </c>
      <c r="E28" s="86" t="s">
        <v>150</v>
      </c>
      <c r="F28" s="98">
        <f>_xll.qlInterestRateIndexFixingDate(IborIndex,G28)</f>
        <v>42632</v>
      </c>
      <c r="G28" s="98">
        <f>_xll.qlIMMdate(D28)</f>
        <v>42634</v>
      </c>
      <c r="H28" s="98">
        <f>_xll.qlInterestRateIndexMaturity(IborIndex,G28)</f>
        <v>42725</v>
      </c>
      <c r="I28" s="194">
        <f>(1-_xll.qlIndexFixing(IborIndex,F28,TRUE,AllTriggers))*100</f>
        <v>100.01749999998171</v>
      </c>
      <c r="J28" s="90" t="str">
        <f t="shared" si="2"/>
        <v>EUR3MFUTU6</v>
      </c>
      <c r="K28" s="90" t="str">
        <f t="shared" si="3"/>
        <v>FEIU6</v>
      </c>
      <c r="R28" s="27"/>
      <c r="S28" s="27"/>
    </row>
    <row r="29" spans="1:19" x14ac:dyDescent="0.2">
      <c r="A29" s="27"/>
      <c r="B29" s="27"/>
      <c r="C29" s="27"/>
      <c r="D29" s="96" t="str">
        <f>_xll.qlIMMNextCode(D28)</f>
        <v>Z6</v>
      </c>
      <c r="E29" s="86" t="s">
        <v>150</v>
      </c>
      <c r="F29" s="98">
        <f>_xll.qlInterestRateIndexFixingDate(IborIndex,G29)</f>
        <v>42723</v>
      </c>
      <c r="G29" s="98">
        <f>_xll.qlIMMdate(D29)</f>
        <v>42725</v>
      </c>
      <c r="H29" s="98">
        <f>_xll.qlInterestRateIndexMaturity(IborIndex,G29)</f>
        <v>42815</v>
      </c>
      <c r="I29" s="194">
        <f>(1-_xll.qlIndexFixing(IborIndex,F29,TRUE,AllTriggers))*100</f>
        <v>99.997500000002589</v>
      </c>
      <c r="J29" s="90" t="str">
        <f t="shared" si="2"/>
        <v>EUR3MFUTZ6</v>
      </c>
      <c r="K29" s="90" t="str">
        <f t="shared" si="3"/>
        <v>FEIZ6</v>
      </c>
      <c r="R29" s="27"/>
      <c r="S29" s="27"/>
    </row>
    <row r="30" spans="1:19" x14ac:dyDescent="0.2">
      <c r="A30" s="27"/>
      <c r="B30" s="27"/>
      <c r="C30" s="27"/>
      <c r="D30" s="96" t="str">
        <f>_xll.qlIMMNextCode(D29)</f>
        <v>H7</v>
      </c>
      <c r="E30" s="86" t="s">
        <v>150</v>
      </c>
      <c r="F30" s="98">
        <f>_xll.qlInterestRateIndexFixingDate(IborIndex,G30)</f>
        <v>42807</v>
      </c>
      <c r="G30" s="98">
        <f>_xll.qlIMMdate(D30)</f>
        <v>42809</v>
      </c>
      <c r="H30" s="98">
        <f>_xll.qlInterestRateIndexMaturity(IborIndex,G30)</f>
        <v>42901</v>
      </c>
      <c r="I30" s="194">
        <f>(1-_xll.qlIndexFixing(IborIndex,F30,TRUE,AllTriggers))*100</f>
        <v>99.962500000211804</v>
      </c>
      <c r="J30" s="90" t="str">
        <f t="shared" si="2"/>
        <v>EUR3MFUTH7</v>
      </c>
      <c r="K30" s="90" t="str">
        <f t="shared" si="3"/>
        <v>FEIH7</v>
      </c>
      <c r="R30" s="27"/>
      <c r="S30" s="27"/>
    </row>
    <row r="31" spans="1:19" x14ac:dyDescent="0.2">
      <c r="A31" s="27"/>
      <c r="B31" s="27"/>
      <c r="C31" s="27"/>
      <c r="D31" s="96" t="str">
        <f>_xll.qlIMMNextCode(D30)</f>
        <v>M7</v>
      </c>
      <c r="E31" s="86" t="s">
        <v>150</v>
      </c>
      <c r="F31" s="98">
        <f>_xll.qlInterestRateIndexFixingDate(IborIndex,G31)</f>
        <v>42905</v>
      </c>
      <c r="G31" s="98">
        <f>_xll.qlIMMdate(D31)</f>
        <v>42907</v>
      </c>
      <c r="H31" s="98">
        <f>_xll.qlInterestRateIndexMaturity(IborIndex,G31)</f>
        <v>42999</v>
      </c>
      <c r="I31" s="194">
        <f>(1-_xll.qlIndexFixing(IborIndex,F31,TRUE,AllTriggers))*100</f>
        <v>99.922500000262801</v>
      </c>
      <c r="J31" s="90" t="str">
        <f t="shared" si="2"/>
        <v>EUR3MFUTM7</v>
      </c>
      <c r="K31" s="90" t="str">
        <f t="shared" si="3"/>
        <v>FEIM7</v>
      </c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R33" s="44"/>
      <c r="S33" s="44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R38" s="27"/>
      <c r="S38" s="27"/>
    </row>
    <row r="39" spans="1:20" x14ac:dyDescent="0.2">
      <c r="A39" s="44"/>
      <c r="B39" s="44"/>
      <c r="C39" s="44"/>
      <c r="D39" s="116"/>
      <c r="E39" s="117"/>
      <c r="F39" s="117"/>
      <c r="G39" s="117"/>
      <c r="H39" s="117"/>
      <c r="I39" s="124"/>
      <c r="J39" s="117"/>
      <c r="K39" s="117"/>
    </row>
    <row r="40" spans="1:20" x14ac:dyDescent="0.2">
      <c r="A40" s="44"/>
      <c r="B40" s="44"/>
      <c r="C40" s="44"/>
      <c r="D40" s="116"/>
      <c r="E40" s="117"/>
      <c r="F40" s="117"/>
      <c r="G40" s="117"/>
      <c r="H40" s="117"/>
      <c r="I40" s="124"/>
      <c r="J40" s="117"/>
      <c r="K40" s="117"/>
    </row>
    <row r="41" spans="1:20" x14ac:dyDescent="0.2">
      <c r="D41" s="116"/>
      <c r="E41" s="117"/>
      <c r="F41" s="117"/>
      <c r="G41" s="117"/>
      <c r="H41" s="117"/>
      <c r="I41" s="124"/>
      <c r="J41" s="117"/>
      <c r="K41" s="117"/>
    </row>
    <row r="42" spans="1:20" x14ac:dyDescent="0.2">
      <c r="D42" s="116"/>
      <c r="E42" s="117"/>
      <c r="F42" s="117"/>
      <c r="G42" s="117"/>
      <c r="H42" s="117"/>
      <c r="I42" s="124"/>
      <c r="J42" s="117"/>
      <c r="K42" s="117"/>
    </row>
    <row r="43" spans="1:20" x14ac:dyDescent="0.2">
      <c r="D43" s="116"/>
      <c r="E43" s="117"/>
      <c r="F43" s="117"/>
      <c r="G43" s="117"/>
      <c r="H43" s="117"/>
      <c r="I43" s="124"/>
      <c r="J43" s="117"/>
      <c r="K43" s="117"/>
    </row>
    <row r="44" spans="1:20" x14ac:dyDescent="0.2">
      <c r="D44" s="116"/>
      <c r="E44" s="117"/>
      <c r="F44" s="117"/>
      <c r="G44" s="117"/>
      <c r="H44" s="117"/>
      <c r="I44" s="124"/>
      <c r="J44" s="117"/>
      <c r="K44" s="117"/>
      <c r="T44" s="44"/>
    </row>
    <row r="45" spans="1:20" x14ac:dyDescent="0.2">
      <c r="D45" s="116"/>
      <c r="E45" s="117"/>
      <c r="F45" s="117"/>
      <c r="G45" s="117"/>
      <c r="H45" s="117"/>
      <c r="I45" s="124"/>
      <c r="J45" s="117"/>
      <c r="K45" s="117"/>
    </row>
    <row r="46" spans="1:20" x14ac:dyDescent="0.2">
      <c r="D46" s="116"/>
      <c r="E46" s="117"/>
      <c r="F46" s="117"/>
      <c r="G46" s="117"/>
      <c r="H46" s="117"/>
      <c r="I46" s="124"/>
      <c r="J46" s="117"/>
      <c r="K46" s="117"/>
    </row>
    <row r="47" spans="1:20" x14ac:dyDescent="0.2">
      <c r="D47" s="119"/>
      <c r="E47" s="120"/>
      <c r="F47" s="120"/>
      <c r="G47" s="120"/>
      <c r="H47" s="120"/>
      <c r="I47" s="125"/>
      <c r="J47" s="120"/>
      <c r="K47" s="120"/>
    </row>
    <row r="48" spans="1:20" x14ac:dyDescent="0.2">
      <c r="D48" s="122"/>
      <c r="E48" s="114"/>
      <c r="F48" s="114"/>
      <c r="G48" s="114"/>
      <c r="H48" s="114"/>
      <c r="I48" s="123"/>
      <c r="J48" s="114"/>
      <c r="K48" s="114"/>
    </row>
    <row r="49" spans="4:17" x14ac:dyDescent="0.2">
      <c r="D49" s="116"/>
      <c r="E49" s="117"/>
      <c r="F49" s="117"/>
      <c r="G49" s="117"/>
      <c r="H49" s="117"/>
      <c r="I49" s="124"/>
      <c r="J49" s="117"/>
      <c r="K49" s="117"/>
    </row>
    <row r="50" spans="4:17" x14ac:dyDescent="0.2">
      <c r="D50" s="116"/>
      <c r="E50" s="117"/>
      <c r="F50" s="117"/>
      <c r="G50" s="117"/>
      <c r="H50" s="117"/>
      <c r="I50" s="124"/>
      <c r="J50" s="117"/>
      <c r="K50" s="117"/>
    </row>
    <row r="51" spans="4:17" x14ac:dyDescent="0.2">
      <c r="D51" s="116"/>
      <c r="E51" s="117"/>
      <c r="F51" s="117"/>
      <c r="G51" s="117"/>
      <c r="H51" s="117"/>
      <c r="I51" s="124"/>
      <c r="J51" s="117"/>
      <c r="K51" s="117"/>
    </row>
    <row r="52" spans="4:17" x14ac:dyDescent="0.2">
      <c r="D52" s="116"/>
      <c r="E52" s="117"/>
      <c r="F52" s="117"/>
      <c r="G52" s="117"/>
      <c r="H52" s="117"/>
      <c r="I52" s="124"/>
      <c r="J52" s="117"/>
      <c r="K52" s="117"/>
    </row>
    <row r="53" spans="4:17" x14ac:dyDescent="0.2">
      <c r="D53" s="116"/>
      <c r="E53" s="117"/>
      <c r="F53" s="117"/>
      <c r="G53" s="117"/>
      <c r="H53" s="117"/>
      <c r="I53" s="124"/>
      <c r="J53" s="117"/>
      <c r="K53" s="117"/>
    </row>
    <row r="54" spans="4:17" x14ac:dyDescent="0.2">
      <c r="D54" s="116"/>
      <c r="E54" s="117"/>
      <c r="F54" s="117"/>
      <c r="G54" s="117"/>
      <c r="H54" s="117"/>
      <c r="I54" s="124"/>
      <c r="J54" s="117"/>
      <c r="K54" s="117"/>
    </row>
    <row r="55" spans="4:17" x14ac:dyDescent="0.2">
      <c r="D55" s="116"/>
      <c r="E55" s="117"/>
      <c r="F55" s="117"/>
      <c r="G55" s="117"/>
      <c r="H55" s="117"/>
      <c r="I55" s="124"/>
      <c r="J55" s="117"/>
      <c r="K55" s="117"/>
    </row>
    <row r="56" spans="4:17" x14ac:dyDescent="0.2">
      <c r="D56" s="116"/>
      <c r="E56" s="117"/>
      <c r="F56" s="117"/>
      <c r="G56" s="117"/>
      <c r="H56" s="117"/>
      <c r="I56" s="124"/>
      <c r="J56" s="117"/>
      <c r="K56" s="117"/>
    </row>
    <row r="57" spans="4:17" x14ac:dyDescent="0.2">
      <c r="D57" s="116"/>
      <c r="E57" s="117"/>
      <c r="F57" s="117"/>
      <c r="G57" s="117"/>
      <c r="H57" s="117"/>
      <c r="I57" s="124"/>
      <c r="J57" s="117"/>
      <c r="K57" s="117"/>
    </row>
    <row r="58" spans="4:17" x14ac:dyDescent="0.2">
      <c r="D58" s="116"/>
      <c r="E58" s="117"/>
      <c r="F58" s="117"/>
      <c r="G58" s="117"/>
      <c r="H58" s="117"/>
      <c r="I58" s="124"/>
      <c r="J58" s="117"/>
      <c r="K58" s="117"/>
    </row>
    <row r="59" spans="4:17" x14ac:dyDescent="0.2">
      <c r="D59" s="116"/>
      <c r="E59" s="117"/>
      <c r="F59" s="117"/>
      <c r="G59" s="117"/>
      <c r="H59" s="117"/>
      <c r="I59" s="124"/>
      <c r="J59" s="117"/>
      <c r="K59" s="117"/>
    </row>
    <row r="60" spans="4:17" x14ac:dyDescent="0.2">
      <c r="D60" s="116"/>
      <c r="E60" s="117"/>
      <c r="F60" s="117"/>
      <c r="G60" s="117"/>
      <c r="H60" s="117"/>
      <c r="I60" s="124"/>
      <c r="J60" s="117"/>
      <c r="K60" s="117"/>
    </row>
    <row r="61" spans="4:17" x14ac:dyDescent="0.2">
      <c r="D61" s="116"/>
      <c r="E61" s="117"/>
      <c r="F61" s="117"/>
      <c r="G61" s="117"/>
      <c r="H61" s="117"/>
      <c r="I61" s="124"/>
      <c r="J61" s="117"/>
      <c r="K61" s="117"/>
    </row>
    <row r="62" spans="4:17" x14ac:dyDescent="0.2">
      <c r="D62" s="119"/>
      <c r="E62" s="120"/>
      <c r="F62" s="120"/>
      <c r="G62" s="120"/>
      <c r="H62" s="120"/>
      <c r="I62" s="125"/>
      <c r="J62" s="120"/>
      <c r="K62" s="120"/>
      <c r="M62" s="42" t="s">
        <v>37</v>
      </c>
      <c r="N62" s="41"/>
      <c r="O62" s="42" t="s">
        <v>33</v>
      </c>
      <c r="P62" s="42" t="s">
        <v>56</v>
      </c>
      <c r="Q62" s="42" t="s">
        <v>34</v>
      </c>
    </row>
    <row r="63" spans="4:17" x14ac:dyDescent="0.2">
      <c r="D63" s="93"/>
      <c r="E63" s="85"/>
      <c r="F63" s="104"/>
      <c r="G63" s="104"/>
      <c r="H63" s="104"/>
      <c r="I63" s="95"/>
      <c r="J63" s="95"/>
      <c r="K63" s="95"/>
      <c r="L63" s="58"/>
      <c r="M63" s="59"/>
      <c r="N63" s="41"/>
      <c r="O63" s="43" t="s">
        <v>23</v>
      </c>
      <c r="P63" s="43" t="s">
        <v>40</v>
      </c>
      <c r="Q63" s="43" t="s">
        <v>124</v>
      </c>
    </row>
    <row r="64" spans="4:17" x14ac:dyDescent="0.2">
      <c r="D64" s="96"/>
      <c r="E64" s="86"/>
      <c r="F64" s="98"/>
      <c r="G64" s="98"/>
      <c r="H64" s="98"/>
      <c r="I64" s="90"/>
      <c r="J64" s="90"/>
      <c r="K64" s="90"/>
      <c r="L64" s="58"/>
      <c r="M64" s="59"/>
      <c r="N64" s="41"/>
      <c r="O64" s="44"/>
      <c r="P64" s="41"/>
      <c r="Q64" s="44"/>
    </row>
    <row r="65" spans="4:17" x14ac:dyDescent="0.2">
      <c r="D65" s="96"/>
      <c r="E65" s="86"/>
      <c r="F65" s="98"/>
      <c r="G65" s="98"/>
      <c r="H65" s="98"/>
      <c r="I65" s="90"/>
      <c r="J65" s="90"/>
      <c r="K65" s="90"/>
      <c r="L65" s="58"/>
      <c r="M65" s="59"/>
      <c r="N65" s="41"/>
      <c r="O65" s="44"/>
      <c r="P65" s="41"/>
      <c r="Q65" s="44"/>
    </row>
    <row r="66" spans="4:17" x14ac:dyDescent="0.2">
      <c r="D66" s="96"/>
      <c r="E66" s="86"/>
      <c r="F66" s="98"/>
      <c r="G66" s="98"/>
      <c r="H66" s="98"/>
      <c r="I66" s="90"/>
      <c r="J66" s="90"/>
      <c r="K66" s="90"/>
      <c r="L66" s="58"/>
      <c r="M66" s="59"/>
      <c r="N66" s="41"/>
      <c r="O66" s="44"/>
      <c r="P66" s="41"/>
      <c r="Q66" s="44"/>
    </row>
    <row r="67" spans="4:17" x14ac:dyDescent="0.2">
      <c r="D67" s="96"/>
      <c r="E67" s="86"/>
      <c r="F67" s="98"/>
      <c r="G67" s="98"/>
      <c r="H67" s="98"/>
      <c r="I67" s="90"/>
      <c r="J67" s="90"/>
      <c r="K67" s="90"/>
      <c r="L67" s="58"/>
      <c r="M67" s="59"/>
      <c r="N67" s="41"/>
      <c r="O67" s="44"/>
      <c r="P67" s="41"/>
      <c r="Q67" s="44"/>
    </row>
    <row r="68" spans="4:17" x14ac:dyDescent="0.2">
      <c r="D68" s="96"/>
      <c r="E68" s="86"/>
      <c r="F68" s="98"/>
      <c r="G68" s="98"/>
      <c r="H68" s="98"/>
      <c r="I68" s="90"/>
      <c r="J68" s="90"/>
      <c r="K68" s="90"/>
      <c r="L68" s="58"/>
      <c r="M68" s="59"/>
      <c r="N68" s="41"/>
      <c r="O68" s="44"/>
      <c r="P68" s="41"/>
      <c r="Q68" s="44"/>
    </row>
    <row r="69" spans="4:17" x14ac:dyDescent="0.2">
      <c r="D69" s="96"/>
      <c r="E69" s="86"/>
      <c r="F69" s="98"/>
      <c r="G69" s="98"/>
      <c r="H69" s="98"/>
      <c r="I69" s="90"/>
      <c r="J69" s="90"/>
      <c r="K69" s="90"/>
      <c r="L69" s="58"/>
      <c r="M69" s="59"/>
      <c r="N69" s="41"/>
      <c r="O69" s="44"/>
      <c r="P69" s="41"/>
      <c r="Q69" s="44"/>
    </row>
    <row r="70" spans="4:17" x14ac:dyDescent="0.2">
      <c r="D70" s="96"/>
      <c r="E70" s="86"/>
      <c r="F70" s="91"/>
      <c r="G70" s="91"/>
      <c r="H70" s="91"/>
      <c r="I70" s="108"/>
      <c r="J70" s="108"/>
      <c r="K70" s="91"/>
      <c r="L70" s="27"/>
      <c r="M70" s="59"/>
      <c r="N70" s="41"/>
      <c r="O70" s="44"/>
      <c r="P70" s="41"/>
      <c r="Q70" s="44"/>
    </row>
    <row r="71" spans="4:17" x14ac:dyDescent="0.2">
      <c r="D71" s="96"/>
      <c r="E71" s="86"/>
      <c r="F71" s="91"/>
      <c r="G71" s="91"/>
      <c r="H71" s="91"/>
      <c r="I71" s="108"/>
      <c r="J71" s="108"/>
      <c r="K71" s="91"/>
      <c r="L71" s="27"/>
      <c r="M71" s="59"/>
      <c r="N71" s="41"/>
      <c r="O71" s="44"/>
      <c r="P71" s="41"/>
      <c r="Q71" s="44"/>
    </row>
    <row r="72" spans="4:17" x14ac:dyDescent="0.2">
      <c r="D72" s="96"/>
      <c r="E72" s="86"/>
      <c r="F72" s="91"/>
      <c r="G72" s="91"/>
      <c r="H72" s="91"/>
      <c r="I72" s="108"/>
      <c r="J72" s="108"/>
      <c r="K72" s="91"/>
      <c r="L72" s="27"/>
      <c r="M72" s="59"/>
      <c r="N72" s="41"/>
      <c r="O72" s="44"/>
      <c r="P72" s="41"/>
      <c r="Q72" s="44"/>
    </row>
    <row r="73" spans="4:17" x14ac:dyDescent="0.2">
      <c r="D73" s="96"/>
      <c r="E73" s="86"/>
      <c r="F73" s="91"/>
      <c r="G73" s="91"/>
      <c r="H73" s="91"/>
      <c r="I73" s="108"/>
      <c r="J73" s="108"/>
      <c r="K73" s="91"/>
      <c r="L73" s="27"/>
      <c r="M73" s="59"/>
      <c r="N73" s="41"/>
      <c r="O73" s="44"/>
      <c r="P73" s="41"/>
      <c r="Q73" s="44"/>
    </row>
    <row r="74" spans="4:17" x14ac:dyDescent="0.2">
      <c r="D74" s="96"/>
      <c r="E74" s="86"/>
      <c r="F74" s="91"/>
      <c r="G74" s="91"/>
      <c r="H74" s="91"/>
      <c r="I74" s="108"/>
      <c r="J74" s="108"/>
      <c r="K74" s="91"/>
      <c r="L74" s="27"/>
      <c r="M74" s="59"/>
      <c r="N74" s="41"/>
      <c r="O74" s="44"/>
      <c r="P74" s="41"/>
      <c r="Q74" s="44"/>
    </row>
    <row r="75" spans="4:17" x14ac:dyDescent="0.2">
      <c r="D75" s="96"/>
      <c r="E75" s="86"/>
      <c r="F75" s="91"/>
      <c r="G75" s="91"/>
      <c r="H75" s="91"/>
      <c r="I75" s="108"/>
      <c r="J75" s="108"/>
      <c r="K75" s="91"/>
      <c r="L75" s="27"/>
      <c r="M75" s="59"/>
      <c r="N75" s="41"/>
      <c r="O75" s="44"/>
      <c r="P75" s="41"/>
      <c r="Q75" s="44"/>
    </row>
    <row r="76" spans="4:17" x14ac:dyDescent="0.2">
      <c r="D76" s="96"/>
      <c r="E76" s="86"/>
      <c r="F76" s="91"/>
      <c r="G76" s="91"/>
      <c r="H76" s="91"/>
      <c r="I76" s="108"/>
      <c r="J76" s="108"/>
      <c r="K76" s="91"/>
      <c r="L76" s="27"/>
      <c r="M76" s="59"/>
      <c r="N76" s="41"/>
      <c r="O76" s="41"/>
      <c r="P76" s="41"/>
      <c r="Q76" s="41"/>
    </row>
    <row r="77" spans="4:17" x14ac:dyDescent="0.2">
      <c r="D77" s="96"/>
      <c r="E77" s="86"/>
      <c r="F77" s="91"/>
      <c r="G77" s="91"/>
      <c r="H77" s="91"/>
      <c r="I77" s="108"/>
      <c r="J77" s="108"/>
      <c r="K77" s="91"/>
      <c r="L77" s="41"/>
      <c r="M77" s="59"/>
      <c r="N77" s="41"/>
      <c r="O77" s="41"/>
      <c r="P77" s="41"/>
      <c r="Q77" s="41"/>
    </row>
    <row r="78" spans="4:17" x14ac:dyDescent="0.2">
      <c r="D78" s="96"/>
      <c r="E78" s="86"/>
      <c r="F78" s="91"/>
      <c r="G78" s="91"/>
      <c r="H78" s="91"/>
      <c r="I78" s="108"/>
      <c r="J78" s="108"/>
      <c r="K78" s="91"/>
      <c r="L78" s="41"/>
      <c r="M78" s="59"/>
      <c r="N78" s="41"/>
      <c r="O78" s="41"/>
      <c r="P78" s="41"/>
      <c r="Q78" s="41"/>
    </row>
    <row r="79" spans="4:17" x14ac:dyDescent="0.2">
      <c r="D79" s="96" t="s">
        <v>25</v>
      </c>
      <c r="E79" s="86" t="s">
        <v>115</v>
      </c>
      <c r="F79" s="97">
        <f t="shared" ref="F79:F118" si="4">EvaluationDate</f>
        <v>42250</v>
      </c>
      <c r="G79" s="97">
        <f>_xll.qlInterestRateIndexValueDate(M79,F79)</f>
        <v>42254</v>
      </c>
      <c r="H79" s="97">
        <f>_xll.qlInterestRateIndexMaturity(M79,G79)</f>
        <v>43350</v>
      </c>
      <c r="I79" s="89">
        <f>_xll.qlIndexFixing(M79,F79,TRUE,AllTriggers)</f>
        <v>6.2999999996072426E-4</v>
      </c>
      <c r="J79" s="108" t="str">
        <f t="shared" ref="J79:J118" si="5">Currency&amp;CurveTenor&amp;E79&amp;UPPER(D79)&amp;"="</f>
        <v>EUR3MSW3Y=</v>
      </c>
      <c r="K79" s="91" t="str">
        <f t="shared" ref="K79:K88" si="6">Currency&amp;"AB"&amp;SUBSTITUTE(CurveTenor,"M","E")&amp;D79&amp;"=ICAP"</f>
        <v>EURAB3E3Y=ICAP</v>
      </c>
      <c r="L79" s="41"/>
      <c r="M79" s="59" t="str">
        <f>_xll.qlSwapIndex(,IborIndexFamily,D79,SettlementDays,Currency,Calendar,FixedLegTenor,FixedLegBDC,FixedLegDayCounter,IborIndex,DiscountingCurve,,Trigger)</f>
        <v>obj_0088c#0000</v>
      </c>
      <c r="N79" s="41"/>
      <c r="O79" s="41"/>
      <c r="P79" s="41"/>
      <c r="Q79" s="41"/>
    </row>
    <row r="80" spans="4:17" x14ac:dyDescent="0.2">
      <c r="D80" s="96" t="s">
        <v>26</v>
      </c>
      <c r="E80" s="86" t="s">
        <v>115</v>
      </c>
      <c r="F80" s="97">
        <f t="shared" si="4"/>
        <v>42250</v>
      </c>
      <c r="G80" s="97">
        <f>_xll.qlInterestRateIndexValueDate(M80,F80)</f>
        <v>42254</v>
      </c>
      <c r="H80" s="97">
        <f>_xll.qlInterestRateIndexMaturity(M80,G80)</f>
        <v>43717</v>
      </c>
      <c r="I80" s="89">
        <f>_xll.qlIndexFixing(M80,F80,TRUE,AllTriggers)</f>
        <v>1.7699999999968949E-3</v>
      </c>
      <c r="J80" s="108" t="str">
        <f t="shared" si="5"/>
        <v>EUR3MSW4Y=</v>
      </c>
      <c r="K80" s="91" t="str">
        <f t="shared" si="6"/>
        <v>EURAB3E4Y=ICAP</v>
      </c>
      <c r="L80" s="41"/>
      <c r="M80" s="59" t="str">
        <f>_xll.qlSwapIndex(,IborIndexFamily,D80,SettlementDays,Currency,Calendar,FixedLegTenor,FixedLegBDC,FixedLegDayCounter,IborIndex,DiscountingCurve,,Trigger)</f>
        <v>obj_00872#0000</v>
      </c>
      <c r="N80" s="41"/>
      <c r="O80" s="41"/>
      <c r="P80" s="41"/>
      <c r="Q80" s="41"/>
    </row>
    <row r="81" spans="4:17" x14ac:dyDescent="0.2">
      <c r="D81" s="96" t="s">
        <v>27</v>
      </c>
      <c r="E81" s="86" t="s">
        <v>115</v>
      </c>
      <c r="F81" s="97">
        <f t="shared" si="4"/>
        <v>42250</v>
      </c>
      <c r="G81" s="97">
        <f>_xll.qlInterestRateIndexValueDate(M81,F81)</f>
        <v>42254</v>
      </c>
      <c r="H81" s="97">
        <f>_xll.qlInterestRateIndexMaturity(M81,G81)</f>
        <v>44081</v>
      </c>
      <c r="I81" s="89">
        <f>_xll.qlIndexFixing(M81,F81,TRUE,AllTriggers)</f>
        <v>3.0800000000128129E-3</v>
      </c>
      <c r="J81" s="108" t="str">
        <f t="shared" si="5"/>
        <v>EUR3MSW5Y=</v>
      </c>
      <c r="K81" s="91" t="str">
        <f t="shared" si="6"/>
        <v>EURAB3E5Y=ICAP</v>
      </c>
      <c r="L81" s="41"/>
      <c r="M81" s="59" t="str">
        <f>_xll.qlSwapIndex(,IborIndexFamily,D81,SettlementDays,Currency,Calendar,FixedLegTenor,FixedLegBDC,FixedLegDayCounter,IborIndex,DiscountingCurve,,Trigger)</f>
        <v>obj_008bc#0000</v>
      </c>
      <c r="N81" s="41"/>
      <c r="O81" s="41"/>
      <c r="P81" s="41"/>
      <c r="Q81" s="41"/>
    </row>
    <row r="82" spans="4:17" x14ac:dyDescent="0.2">
      <c r="D82" s="96" t="s">
        <v>85</v>
      </c>
      <c r="E82" s="86" t="s">
        <v>115</v>
      </c>
      <c r="F82" s="97">
        <f t="shared" si="4"/>
        <v>42250</v>
      </c>
      <c r="G82" s="97">
        <f>_xll.qlInterestRateIndexValueDate(M82,F82)</f>
        <v>42254</v>
      </c>
      <c r="H82" s="97">
        <f>_xll.qlInterestRateIndexMaturity(M82,G82)</f>
        <v>44446</v>
      </c>
      <c r="I82" s="89">
        <f>_xll.qlIndexFixing(M82,F82,TRUE,AllTriggers)</f>
        <v>4.5399999999846509E-3</v>
      </c>
      <c r="J82" s="108" t="str">
        <f t="shared" si="5"/>
        <v>EUR3MSW6Y=</v>
      </c>
      <c r="K82" s="91" t="str">
        <f t="shared" si="6"/>
        <v>EURAB3E6Y=ICAP</v>
      </c>
      <c r="L82" s="41"/>
      <c r="M82" s="59" t="str">
        <f>_xll.qlSwapIndex(,IborIndexFamily,D82,SettlementDays,Currency,Calendar,FixedLegTenor,FixedLegBDC,FixedLegDayCounter,IborIndex,DiscountingCurve,,Trigger)</f>
        <v>obj_008ec#0000</v>
      </c>
      <c r="N82" s="41"/>
      <c r="O82" s="41"/>
      <c r="P82" s="41"/>
      <c r="Q82" s="41"/>
    </row>
    <row r="83" spans="4:17" x14ac:dyDescent="0.2">
      <c r="D83" s="96" t="s">
        <v>28</v>
      </c>
      <c r="E83" s="86" t="s">
        <v>115</v>
      </c>
      <c r="F83" s="97">
        <f t="shared" si="4"/>
        <v>42250</v>
      </c>
      <c r="G83" s="97">
        <f>_xll.qlInterestRateIndexValueDate(M83,F83)</f>
        <v>42254</v>
      </c>
      <c r="H83" s="97">
        <f>_xll.qlInterestRateIndexMaturity(M83,G83)</f>
        <v>44811</v>
      </c>
      <c r="I83" s="89">
        <f>_xll.qlIndexFixing(M83,F83,TRUE,AllTriggers)</f>
        <v>5.9999999995996927E-3</v>
      </c>
      <c r="J83" s="108" t="str">
        <f t="shared" si="5"/>
        <v>EUR3MSW7Y=</v>
      </c>
      <c r="K83" s="91" t="str">
        <f t="shared" si="6"/>
        <v>EURAB3E7Y=ICAP</v>
      </c>
      <c r="L83" s="41"/>
      <c r="M83" s="59" t="str">
        <f>_xll.qlSwapIndex(,IborIndexFamily,D83,SettlementDays,Currency,Calendar,FixedLegTenor,FixedLegBDC,FixedLegDayCounter,IborIndex,DiscountingCurve,,Trigger)</f>
        <v>obj_00891#0000</v>
      </c>
      <c r="N83" s="41"/>
      <c r="O83" s="41"/>
      <c r="P83" s="41"/>
      <c r="Q83" s="41"/>
    </row>
    <row r="84" spans="4:17" x14ac:dyDescent="0.2">
      <c r="D84" s="96" t="s">
        <v>86</v>
      </c>
      <c r="E84" s="86" t="s">
        <v>115</v>
      </c>
      <c r="F84" s="97">
        <f t="shared" si="4"/>
        <v>42250</v>
      </c>
      <c r="G84" s="97">
        <f>_xll.qlInterestRateIndexValueDate(M84,F84)</f>
        <v>42254</v>
      </c>
      <c r="H84" s="97">
        <f>_xll.qlInterestRateIndexMaturity(M84,G84)</f>
        <v>45176</v>
      </c>
      <c r="I84" s="89">
        <f>_xll.qlIndexFixing(M84,F84,TRUE,AllTriggers)</f>
        <v>7.4099999998192981E-3</v>
      </c>
      <c r="J84" s="108" t="str">
        <f t="shared" si="5"/>
        <v>EUR3MSW8Y=</v>
      </c>
      <c r="K84" s="91" t="str">
        <f t="shared" si="6"/>
        <v>EURAB3E8Y=ICAP</v>
      </c>
      <c r="L84" s="41"/>
      <c r="M84" s="59" t="str">
        <f>_xll.qlSwapIndex(,IborIndexFamily,D84,SettlementDays,Currency,Calendar,FixedLegTenor,FixedLegBDC,FixedLegDayCounter,IborIndex,DiscountingCurve,,Trigger)</f>
        <v>obj_0088f#0000</v>
      </c>
      <c r="N84" s="41"/>
      <c r="O84" s="41"/>
      <c r="P84" s="41"/>
      <c r="Q84" s="41"/>
    </row>
    <row r="85" spans="4:17" x14ac:dyDescent="0.2">
      <c r="D85" s="96" t="s">
        <v>87</v>
      </c>
      <c r="E85" s="86" t="s">
        <v>115</v>
      </c>
      <c r="F85" s="97">
        <f t="shared" si="4"/>
        <v>42250</v>
      </c>
      <c r="G85" s="97">
        <f>_xll.qlInterestRateIndexValueDate(M85,F85)</f>
        <v>42254</v>
      </c>
      <c r="H85" s="97">
        <f>_xll.qlInterestRateIndexMaturity(M85,G85)</f>
        <v>45544</v>
      </c>
      <c r="I85" s="89">
        <f>_xll.qlIndexFixing(M85,F85,TRUE,AllTriggers)</f>
        <v>8.6999999999961119E-3</v>
      </c>
      <c r="J85" s="108" t="str">
        <f t="shared" si="5"/>
        <v>EUR3MSW9Y=</v>
      </c>
      <c r="K85" s="91" t="str">
        <f t="shared" si="6"/>
        <v>EURAB3E9Y=ICAP</v>
      </c>
      <c r="L85" s="41"/>
      <c r="M85" s="59" t="str">
        <f>_xll.qlSwapIndex(,IborIndexFamily,D85,SettlementDays,Currency,Calendar,FixedLegTenor,FixedLegBDC,FixedLegDayCounter,IborIndex,DiscountingCurve,,Trigger)</f>
        <v>obj_008fc#0000</v>
      </c>
      <c r="N85" s="41"/>
      <c r="O85" s="41"/>
      <c r="P85" s="41"/>
      <c r="Q85" s="41"/>
    </row>
    <row r="86" spans="4:17" x14ac:dyDescent="0.2">
      <c r="D86" s="96" t="s">
        <v>29</v>
      </c>
      <c r="E86" s="86" t="s">
        <v>115</v>
      </c>
      <c r="F86" s="97">
        <f t="shared" si="4"/>
        <v>42250</v>
      </c>
      <c r="G86" s="97">
        <f>_xll.qlInterestRateIndexValueDate(M86,F86)</f>
        <v>42254</v>
      </c>
      <c r="H86" s="97">
        <f>_xll.qlInterestRateIndexMaturity(M86,G86)</f>
        <v>45908</v>
      </c>
      <c r="I86" s="89">
        <f>_xll.qlIndexFixing(M86,F86,TRUE,AllTriggers)</f>
        <v>9.8499999996396123E-3</v>
      </c>
      <c r="J86" s="108" t="str">
        <f t="shared" si="5"/>
        <v>EUR3MSW10Y=</v>
      </c>
      <c r="K86" s="91" t="str">
        <f t="shared" si="6"/>
        <v>EURAB3E10Y=ICAP</v>
      </c>
      <c r="L86" s="41"/>
      <c r="M86" s="59" t="str">
        <f>_xll.qlSwapIndex(,IborIndexFamily,D86,SettlementDays,Currency,Calendar,FixedLegTenor,FixedLegBDC,FixedLegDayCounter,IborIndex,DiscountingCurve,,Trigger)</f>
        <v>obj_0087b#0000</v>
      </c>
      <c r="N86" s="41"/>
      <c r="O86" s="41"/>
      <c r="P86" s="41"/>
      <c r="Q86" s="41"/>
    </row>
    <row r="87" spans="4:17" x14ac:dyDescent="0.2">
      <c r="D87" s="96" t="s">
        <v>88</v>
      </c>
      <c r="E87" s="86" t="s">
        <v>115</v>
      </c>
      <c r="F87" s="97">
        <f t="shared" si="4"/>
        <v>42250</v>
      </c>
      <c r="G87" s="97">
        <f>_xll.qlInterestRateIndexValueDate(M87,F87)</f>
        <v>42254</v>
      </c>
      <c r="H87" s="97">
        <f>_xll.qlInterestRateIndexMaturity(M87,G87)</f>
        <v>46272</v>
      </c>
      <c r="I87" s="89">
        <f>_xll.qlIndexFixing(M87,F87,TRUE,AllTriggers)</f>
        <v>1.0849241235836714E-2</v>
      </c>
      <c r="J87" s="108" t="str">
        <f t="shared" si="5"/>
        <v>EUR3MSW11Y=</v>
      </c>
      <c r="K87" s="91" t="str">
        <f t="shared" si="6"/>
        <v>EURAB3E11Y=ICAP</v>
      </c>
      <c r="L87" s="41"/>
      <c r="M87" s="59" t="str">
        <f>_xll.qlSwapIndex(,IborIndexFamily,D87,SettlementDays,Currency,Calendar,FixedLegTenor,FixedLegBDC,FixedLegDayCounter,IborIndex,DiscountingCurve,,Trigger)</f>
        <v>obj_00902#0000</v>
      </c>
      <c r="N87" s="41"/>
      <c r="O87" s="41"/>
      <c r="P87" s="41"/>
      <c r="Q87" s="41"/>
    </row>
    <row r="88" spans="4:17" x14ac:dyDescent="0.2">
      <c r="D88" s="96" t="s">
        <v>30</v>
      </c>
      <c r="E88" s="86" t="s">
        <v>115</v>
      </c>
      <c r="F88" s="97">
        <f t="shared" si="4"/>
        <v>42250</v>
      </c>
      <c r="G88" s="97">
        <f>_xll.qlInterestRateIndexValueDate(M88,F88)</f>
        <v>42254</v>
      </c>
      <c r="H88" s="97">
        <f>_xll.qlInterestRateIndexMaturity(M88,G88)</f>
        <v>46637</v>
      </c>
      <c r="I88" s="89">
        <f>_xll.qlIndexFixing(M88,F88,TRUE,AllTriggers)</f>
        <v>1.1710000000088419E-2</v>
      </c>
      <c r="J88" s="108" t="str">
        <f t="shared" si="5"/>
        <v>EUR3MSW12Y=</v>
      </c>
      <c r="K88" s="91" t="str">
        <f t="shared" si="6"/>
        <v>EURAB3E12Y=ICAP</v>
      </c>
      <c r="L88" s="41"/>
      <c r="M88" s="59" t="str">
        <f>_xll.qlSwapIndex(,IborIndexFamily,D88,SettlementDays,Currency,Calendar,FixedLegTenor,FixedLegBDC,FixedLegDayCounter,IborIndex,DiscountingCurve,,Trigger)</f>
        <v>obj_008de#0000</v>
      </c>
    </row>
    <row r="89" spans="4:17" x14ac:dyDescent="0.2">
      <c r="D89" s="96" t="s">
        <v>89</v>
      </c>
      <c r="E89" s="86" t="s">
        <v>115</v>
      </c>
      <c r="F89" s="97">
        <f t="shared" si="4"/>
        <v>42250</v>
      </c>
      <c r="G89" s="97">
        <f>_xll.qlInterestRateIndexValueDate(M89,F89)</f>
        <v>42254</v>
      </c>
      <c r="H89" s="97">
        <f>_xll.qlInterestRateIndexMaturity(M89,G89)</f>
        <v>47003</v>
      </c>
      <c r="I89" s="89">
        <f>_xll.qlIndexFixing(M89,F89,TRUE,AllTriggers)</f>
        <v>1.2455604856830862E-2</v>
      </c>
      <c r="J89" s="108" t="str">
        <f t="shared" si="5"/>
        <v>EUR3MSW13Y=</v>
      </c>
      <c r="K89" s="91"/>
      <c r="M89" s="59" t="str">
        <f>_xll.qlSwapIndex(,IborIndexFamily,D89,SettlementDays,Currency,Calendar,FixedLegTenor,FixedLegBDC,FixedLegDayCounter,IborIndex,DiscountingCurve,,Trigger)</f>
        <v>obj_00874#0000</v>
      </c>
    </row>
    <row r="90" spans="4:17" x14ac:dyDescent="0.2">
      <c r="D90" s="96" t="s">
        <v>90</v>
      </c>
      <c r="E90" s="86" t="s">
        <v>115</v>
      </c>
      <c r="F90" s="97">
        <f t="shared" si="4"/>
        <v>42250</v>
      </c>
      <c r="G90" s="97">
        <f>_xll.qlInterestRateIndexValueDate(M90,F90)</f>
        <v>42254</v>
      </c>
      <c r="H90" s="97">
        <f>_xll.qlInterestRateIndexMaturity(M90,G90)</f>
        <v>47368</v>
      </c>
      <c r="I90" s="89">
        <f>_xll.qlIndexFixing(M90,F90,TRUE,AllTriggers)</f>
        <v>1.308981517111483E-2</v>
      </c>
      <c r="J90" s="108" t="str">
        <f t="shared" si="5"/>
        <v>EUR3MSW14Y=</v>
      </c>
      <c r="K90" s="91"/>
      <c r="M90" s="59" t="str">
        <f>_xll.qlSwapIndex(,IborIndexFamily,D90,SettlementDays,Currency,Calendar,FixedLegTenor,FixedLegBDC,FixedLegDayCounter,IborIndex,DiscountingCurve,,Trigger)</f>
        <v>obj_00882#0000</v>
      </c>
    </row>
    <row r="91" spans="4:17" x14ac:dyDescent="0.2">
      <c r="D91" s="96" t="s">
        <v>31</v>
      </c>
      <c r="E91" s="86" t="s">
        <v>115</v>
      </c>
      <c r="F91" s="97">
        <f t="shared" si="4"/>
        <v>42250</v>
      </c>
      <c r="G91" s="97">
        <f>_xll.qlInterestRateIndexValueDate(M91,F91)</f>
        <v>42254</v>
      </c>
      <c r="H91" s="97">
        <f>_xll.qlInterestRateIndexMaturity(M91,G91)</f>
        <v>47735</v>
      </c>
      <c r="I91" s="89">
        <f>_xll.qlIndexFixing(M91,F91,TRUE,AllTriggers)</f>
        <v>1.3629999999367469E-2</v>
      </c>
      <c r="J91" s="108" t="str">
        <f t="shared" si="5"/>
        <v>EUR3MSW15Y=</v>
      </c>
      <c r="K91" s="91" t="str">
        <f>Currency&amp;"AB"&amp;SUBSTITUTE(CurveTenor,"M","E")&amp;D91&amp;"=ICAP"</f>
        <v>EURAB3E15Y=ICAP</v>
      </c>
      <c r="M91" s="59" t="str">
        <f>_xll.qlSwapIndex(,IborIndexFamily,D91,SettlementDays,Currency,Calendar,FixedLegTenor,FixedLegBDC,FixedLegDayCounter,IborIndex,DiscountingCurve,,Trigger)</f>
        <v>obj_008db#0000</v>
      </c>
    </row>
    <row r="92" spans="4:17" x14ac:dyDescent="0.2">
      <c r="D92" s="96" t="s">
        <v>91</v>
      </c>
      <c r="E92" s="86" t="s">
        <v>115</v>
      </c>
      <c r="F92" s="97">
        <f t="shared" si="4"/>
        <v>42250</v>
      </c>
      <c r="G92" s="97">
        <f>_xll.qlInterestRateIndexValueDate(M92,F92)</f>
        <v>42254</v>
      </c>
      <c r="H92" s="97">
        <f>_xll.qlInterestRateIndexMaturity(M92,G92)</f>
        <v>48099</v>
      </c>
      <c r="I92" s="89">
        <f>_xll.qlIndexFixing(M92,F92,TRUE,AllTriggers)</f>
        <v>1.407883560118801E-2</v>
      </c>
      <c r="J92" s="108" t="str">
        <f t="shared" si="5"/>
        <v>EUR3MSW16Y=</v>
      </c>
      <c r="K92" s="91"/>
      <c r="M92" s="59" t="str">
        <f>_xll.qlSwapIndex(,IborIndexFamily,D92,SettlementDays,Currency,Calendar,FixedLegTenor,FixedLegBDC,FixedLegDayCounter,IborIndex,DiscountingCurve,,Trigger)</f>
        <v>obj_008ee#0000</v>
      </c>
    </row>
    <row r="93" spans="4:17" x14ac:dyDescent="0.2">
      <c r="D93" s="96" t="s">
        <v>92</v>
      </c>
      <c r="E93" s="86" t="s">
        <v>115</v>
      </c>
      <c r="F93" s="97">
        <f t="shared" si="4"/>
        <v>42250</v>
      </c>
      <c r="G93" s="97">
        <f>_xll.qlInterestRateIndexValueDate(M93,F93)</f>
        <v>42254</v>
      </c>
      <c r="H93" s="97">
        <f>_xll.qlInterestRateIndexMaturity(M93,G93)</f>
        <v>48464</v>
      </c>
      <c r="I93" s="89">
        <f>_xll.qlIndexFixing(M93,F93,TRUE,AllTriggers)</f>
        <v>1.445272295249647E-2</v>
      </c>
      <c r="J93" s="108" t="str">
        <f t="shared" si="5"/>
        <v>EUR3MSW17Y=</v>
      </c>
      <c r="K93" s="91"/>
      <c r="M93" s="59" t="str">
        <f>_xll.qlSwapIndex(,IborIndexFamily,D93,SettlementDays,Currency,Calendar,FixedLegTenor,FixedLegBDC,FixedLegDayCounter,IborIndex,DiscountingCurve,,Trigger)</f>
        <v>obj_008b3#0000</v>
      </c>
    </row>
    <row r="94" spans="4:17" x14ac:dyDescent="0.2">
      <c r="D94" s="96" t="s">
        <v>93</v>
      </c>
      <c r="E94" s="86" t="s">
        <v>115</v>
      </c>
      <c r="F94" s="97">
        <f t="shared" si="4"/>
        <v>42250</v>
      </c>
      <c r="G94" s="97">
        <f>_xll.qlInterestRateIndexValueDate(M94,F94)</f>
        <v>42254</v>
      </c>
      <c r="H94" s="97">
        <f>_xll.qlInterestRateIndexMaturity(M94,G94)</f>
        <v>48829</v>
      </c>
      <c r="I94" s="89">
        <f>_xll.qlIndexFixing(M94,F94,TRUE,AllTriggers)</f>
        <v>1.4754524295403436E-2</v>
      </c>
      <c r="J94" s="108" t="str">
        <f t="shared" si="5"/>
        <v>EUR3MSW18Y=</v>
      </c>
      <c r="K94" s="91"/>
      <c r="M94" s="59" t="str">
        <f>_xll.qlSwapIndex(,IborIndexFamily,D94,SettlementDays,Currency,Calendar,FixedLegTenor,FixedLegBDC,FixedLegDayCounter,IborIndex,DiscountingCurve,,Trigger)</f>
        <v>obj_008ef#0000</v>
      </c>
    </row>
    <row r="95" spans="4:17" x14ac:dyDescent="0.2">
      <c r="D95" s="96" t="s">
        <v>94</v>
      </c>
      <c r="E95" s="86" t="s">
        <v>115</v>
      </c>
      <c r="F95" s="97">
        <f t="shared" si="4"/>
        <v>42250</v>
      </c>
      <c r="G95" s="97">
        <f>_xll.qlInterestRateIndexValueDate(M95,F95)</f>
        <v>42254</v>
      </c>
      <c r="H95" s="97">
        <f>_xll.qlInterestRateIndexMaturity(M95,G95)</f>
        <v>49194</v>
      </c>
      <c r="I95" s="89">
        <f>_xll.qlIndexFixing(M95,F95,TRUE,AllTriggers)</f>
        <v>1.4994362851569708E-2</v>
      </c>
      <c r="J95" s="108" t="str">
        <f t="shared" si="5"/>
        <v>EUR3MSW19Y=</v>
      </c>
      <c r="K95" s="91"/>
      <c r="M95" s="59" t="str">
        <f>_xll.qlSwapIndex(,IborIndexFamily,D95,SettlementDays,Currency,Calendar,FixedLegTenor,FixedLegBDC,FixedLegDayCounter,IborIndex,DiscountingCurve,,Trigger)</f>
        <v>obj_00876#0000</v>
      </c>
    </row>
    <row r="96" spans="4:17" x14ac:dyDescent="0.2">
      <c r="D96" s="96" t="s">
        <v>95</v>
      </c>
      <c r="E96" s="86" t="s">
        <v>115</v>
      </c>
      <c r="F96" s="97">
        <f t="shared" si="4"/>
        <v>42250</v>
      </c>
      <c r="G96" s="97">
        <f>_xll.qlInterestRateIndexValueDate(M96,F96)</f>
        <v>42254</v>
      </c>
      <c r="H96" s="97">
        <f>_xll.qlInterestRateIndexMaturity(M96,G96)</f>
        <v>49559</v>
      </c>
      <c r="I96" s="89">
        <f>_xll.qlIndexFixing(M96,F96,TRUE,AllTriggers)</f>
        <v>1.5180000000335663E-2</v>
      </c>
      <c r="J96" s="108" t="str">
        <f t="shared" si="5"/>
        <v>EUR3MSW20Y=</v>
      </c>
      <c r="K96" s="91" t="str">
        <f>Currency&amp;"AB"&amp;SUBSTITUTE(CurveTenor,"M","E")&amp;D96&amp;"=ICAP"</f>
        <v>EURAB3E20Y=ICAP</v>
      </c>
      <c r="M96" s="59" t="str">
        <f>_xll.qlSwapIndex(,IborIndexFamily,D96,SettlementDays,Currency,Calendar,FixedLegTenor,FixedLegBDC,FixedLegDayCounter,IborIndex,DiscountingCurve,,Trigger)</f>
        <v>obj_008f7#0000</v>
      </c>
    </row>
    <row r="97" spans="4:13" x14ac:dyDescent="0.2">
      <c r="D97" s="96" t="s">
        <v>96</v>
      </c>
      <c r="E97" s="86" t="s">
        <v>115</v>
      </c>
      <c r="F97" s="97">
        <f t="shared" si="4"/>
        <v>42250</v>
      </c>
      <c r="G97" s="97">
        <f>_xll.qlInterestRateIndexValueDate(M97,F97)</f>
        <v>42254</v>
      </c>
      <c r="H97" s="97">
        <f>_xll.qlInterestRateIndexMaturity(M97,G97)</f>
        <v>49926</v>
      </c>
      <c r="I97" s="89">
        <f>_xll.qlIndexFixing(M97,F97,TRUE,AllTriggers)</f>
        <v>1.5321466211944653E-2</v>
      </c>
      <c r="J97" s="108" t="str">
        <f t="shared" si="5"/>
        <v>EUR3MSW21Y=</v>
      </c>
      <c r="K97" s="91"/>
      <c r="M97" s="59" t="str">
        <f>_xll.qlSwapIndex(,IborIndexFamily,D97,SettlementDays,Currency,Calendar,FixedLegTenor,FixedLegBDC,FixedLegDayCounter,IborIndex,DiscountingCurve,,Trigger)</f>
        <v>obj_008ca#0000</v>
      </c>
    </row>
    <row r="98" spans="4:13" x14ac:dyDescent="0.2">
      <c r="D98" s="96" t="s">
        <v>97</v>
      </c>
      <c r="E98" s="86" t="s">
        <v>115</v>
      </c>
      <c r="F98" s="97">
        <f t="shared" si="4"/>
        <v>42250</v>
      </c>
      <c r="G98" s="97">
        <f>_xll.qlInterestRateIndexValueDate(M98,F98)</f>
        <v>42254</v>
      </c>
      <c r="H98" s="97">
        <f>_xll.qlInterestRateIndexMaturity(M98,G98)</f>
        <v>50290</v>
      </c>
      <c r="I98" s="89">
        <f>_xll.qlIndexFixing(M98,F98,TRUE,AllTriggers)</f>
        <v>1.5422039070058107E-2</v>
      </c>
      <c r="J98" s="108" t="str">
        <f t="shared" si="5"/>
        <v>EUR3MSW22Y=</v>
      </c>
      <c r="K98" s="91"/>
      <c r="M98" s="59" t="str">
        <f>_xll.qlSwapIndex(,IborIndexFamily,D98,SettlementDays,Currency,Calendar,FixedLegTenor,FixedLegBDC,FixedLegDayCounter,IborIndex,DiscountingCurve,,Trigger)</f>
        <v>obj_008b8#0000</v>
      </c>
    </row>
    <row r="99" spans="4:13" x14ac:dyDescent="0.2">
      <c r="D99" s="96" t="s">
        <v>98</v>
      </c>
      <c r="E99" s="86" t="s">
        <v>115</v>
      </c>
      <c r="F99" s="97">
        <f t="shared" si="4"/>
        <v>42250</v>
      </c>
      <c r="G99" s="97">
        <f>_xll.qlInterestRateIndexValueDate(M99,F99)</f>
        <v>42254</v>
      </c>
      <c r="H99" s="97">
        <f>_xll.qlInterestRateIndexMaturity(M99,G99)</f>
        <v>50655</v>
      </c>
      <c r="I99" s="89">
        <f>_xll.qlIndexFixing(M99,F99,TRUE,AllTriggers)</f>
        <v>1.5493167269495726E-2</v>
      </c>
      <c r="J99" s="108" t="str">
        <f t="shared" si="5"/>
        <v>EUR3MSW23Y=</v>
      </c>
      <c r="K99" s="91"/>
      <c r="M99" s="59" t="str">
        <f>_xll.qlSwapIndex(,IborIndexFamily,D99,SettlementDays,Currency,Calendar,FixedLegTenor,FixedLegBDC,FixedLegDayCounter,IborIndex,DiscountingCurve,,Trigger)</f>
        <v>obj_008c9#0000</v>
      </c>
    </row>
    <row r="100" spans="4:13" x14ac:dyDescent="0.2">
      <c r="D100" s="96" t="s">
        <v>99</v>
      </c>
      <c r="E100" s="86" t="s">
        <v>115</v>
      </c>
      <c r="F100" s="97">
        <f t="shared" si="4"/>
        <v>42250</v>
      </c>
      <c r="G100" s="97">
        <f>_xll.qlInterestRateIndexValueDate(M100,F100)</f>
        <v>42254</v>
      </c>
      <c r="H100" s="97">
        <f>_xll.qlInterestRateIndexMaturity(M100,G100)</f>
        <v>51020</v>
      </c>
      <c r="I100" s="89">
        <f>_xll.qlIndexFixing(M100,F100,TRUE,AllTriggers)</f>
        <v>1.5542676702283615E-2</v>
      </c>
      <c r="J100" s="108" t="str">
        <f t="shared" si="5"/>
        <v>EUR3MSW24Y=</v>
      </c>
      <c r="K100" s="91"/>
      <c r="M100" s="59" t="str">
        <f>_xll.qlSwapIndex(,IborIndexFamily,D100,SettlementDays,Currency,Calendar,FixedLegTenor,FixedLegBDC,FixedLegDayCounter,IborIndex,DiscountingCurve,,Trigger)</f>
        <v>obj_008c4#0000</v>
      </c>
    </row>
    <row r="101" spans="4:13" x14ac:dyDescent="0.2">
      <c r="D101" s="96" t="s">
        <v>100</v>
      </c>
      <c r="E101" s="86" t="s">
        <v>115</v>
      </c>
      <c r="F101" s="97">
        <f t="shared" si="4"/>
        <v>42250</v>
      </c>
      <c r="G101" s="97">
        <f>_xll.qlInterestRateIndexValueDate(M101,F101)</f>
        <v>42254</v>
      </c>
      <c r="H101" s="97">
        <f>_xll.qlInterestRateIndexMaturity(M101,G101)</f>
        <v>51386</v>
      </c>
      <c r="I101" s="89">
        <f>_xll.qlIndexFixing(M101,F101,TRUE,AllTriggers)</f>
        <v>1.5580000000007468E-2</v>
      </c>
      <c r="J101" s="108" t="str">
        <f t="shared" si="5"/>
        <v>EUR3MSW25Y=</v>
      </c>
      <c r="K101" s="91" t="str">
        <f>Currency&amp;"AB"&amp;SUBSTITUTE(CurveTenor,"M","E")&amp;D101&amp;"=ICAP"</f>
        <v>EURAB3E25Y=ICAP</v>
      </c>
      <c r="M101" s="59" t="str">
        <f>_xll.qlSwapIndex(,IborIndexFamily,D101,SettlementDays,Currency,Calendar,FixedLegTenor,FixedLegBDC,FixedLegDayCounter,IborIndex,DiscountingCurve,,Trigger)</f>
        <v>obj_008a1#0000</v>
      </c>
    </row>
    <row r="102" spans="4:13" x14ac:dyDescent="0.2">
      <c r="D102" s="96" t="s">
        <v>101</v>
      </c>
      <c r="E102" s="86" t="s">
        <v>115</v>
      </c>
      <c r="F102" s="97">
        <f t="shared" si="4"/>
        <v>42250</v>
      </c>
      <c r="G102" s="97">
        <f>_xll.qlInterestRateIndexValueDate(M102,F102)</f>
        <v>42254</v>
      </c>
      <c r="H102" s="97">
        <f>_xll.qlInterestRateIndexMaturity(M102,G102)</f>
        <v>51753</v>
      </c>
      <c r="I102" s="89">
        <f>_xll.qlIndexFixing(M102,F102,TRUE,AllTriggers)</f>
        <v>1.5609186175082956E-2</v>
      </c>
      <c r="J102" s="108" t="str">
        <f t="shared" si="5"/>
        <v>EUR3MSW26Y=</v>
      </c>
      <c r="K102" s="91"/>
      <c r="M102" s="59" t="str">
        <f>_xll.qlSwapIndex(,IborIndexFamily,D102,SettlementDays,Currency,Calendar,FixedLegTenor,FixedLegBDC,FixedLegDayCounter,IborIndex,DiscountingCurve,,Trigger)</f>
        <v>obj_008ac#0000</v>
      </c>
    </row>
    <row r="103" spans="4:13" x14ac:dyDescent="0.2">
      <c r="D103" s="96" t="s">
        <v>102</v>
      </c>
      <c r="E103" s="86" t="s">
        <v>115</v>
      </c>
      <c r="F103" s="97">
        <f t="shared" si="4"/>
        <v>42250</v>
      </c>
      <c r="G103" s="97">
        <f>_xll.qlInterestRateIndexValueDate(M103,F103)</f>
        <v>42254</v>
      </c>
      <c r="H103" s="97">
        <f>_xll.qlInterestRateIndexMaturity(M103,G103)</f>
        <v>52117</v>
      </c>
      <c r="I103" s="89">
        <f>_xll.qlIndexFixing(M103,F103,TRUE,AllTriggers)</f>
        <v>1.5634477131561183E-2</v>
      </c>
      <c r="J103" s="108" t="str">
        <f t="shared" si="5"/>
        <v>EUR3MSW27Y=</v>
      </c>
      <c r="K103" s="91"/>
      <c r="M103" s="59" t="str">
        <f>_xll.qlSwapIndex(,IborIndexFamily,D103,SettlementDays,Currency,Calendar,FixedLegTenor,FixedLegBDC,FixedLegDayCounter,IborIndex,DiscountingCurve,,Trigger)</f>
        <v>obj_008be#0000</v>
      </c>
    </row>
    <row r="104" spans="4:13" x14ac:dyDescent="0.2">
      <c r="D104" s="96" t="s">
        <v>103</v>
      </c>
      <c r="E104" s="86" t="s">
        <v>115</v>
      </c>
      <c r="F104" s="97">
        <f t="shared" si="4"/>
        <v>42250</v>
      </c>
      <c r="G104" s="97">
        <f>_xll.qlInterestRateIndexValueDate(M104,F104)</f>
        <v>42254</v>
      </c>
      <c r="H104" s="97">
        <f>_xll.qlInterestRateIndexMaturity(M104,G104)</f>
        <v>52481</v>
      </c>
      <c r="I104" s="89">
        <f>_xll.qlIndexFixing(M104,F104,TRUE,AllTriggers)</f>
        <v>1.5658157750688115E-2</v>
      </c>
      <c r="J104" s="108" t="str">
        <f t="shared" si="5"/>
        <v>EUR3MSW28Y=</v>
      </c>
      <c r="K104" s="91"/>
      <c r="M104" s="59" t="str">
        <f>_xll.qlSwapIndex(,IborIndexFamily,D104,SettlementDays,Currency,Calendar,FixedLegTenor,FixedLegBDC,FixedLegDayCounter,IborIndex,DiscountingCurve,,Trigger)</f>
        <v>obj_00883#0000</v>
      </c>
    </row>
    <row r="105" spans="4:13" x14ac:dyDescent="0.2">
      <c r="D105" s="96" t="s">
        <v>104</v>
      </c>
      <c r="E105" s="86" t="s">
        <v>115</v>
      </c>
      <c r="F105" s="97">
        <f t="shared" si="4"/>
        <v>42250</v>
      </c>
      <c r="G105" s="97">
        <f>_xll.qlInterestRateIndexValueDate(M105,F105)</f>
        <v>42254</v>
      </c>
      <c r="H105" s="97">
        <f>_xll.qlInterestRateIndexMaturity(M105,G105)</f>
        <v>52847</v>
      </c>
      <c r="I105" s="89">
        <f>_xll.qlIndexFixing(M105,F105,TRUE,AllTriggers)</f>
        <v>1.5683516742875422E-2</v>
      </c>
      <c r="J105" s="108" t="str">
        <f t="shared" si="5"/>
        <v>EUR3MSW29Y=</v>
      </c>
      <c r="K105" s="91"/>
      <c r="M105" s="59" t="str">
        <f>_xll.qlSwapIndex(,IborIndexFamily,D105,SettlementDays,Currency,Calendar,FixedLegTenor,FixedLegBDC,FixedLegDayCounter,IborIndex,DiscountingCurve,,Trigger)</f>
        <v>obj_008f0#0000</v>
      </c>
    </row>
    <row r="106" spans="4:13" x14ac:dyDescent="0.2">
      <c r="D106" s="96" t="s">
        <v>105</v>
      </c>
      <c r="E106" s="86" t="s">
        <v>115</v>
      </c>
      <c r="F106" s="97">
        <f t="shared" si="4"/>
        <v>42250</v>
      </c>
      <c r="G106" s="97">
        <f>_xll.qlInterestRateIndexValueDate(M106,F106)</f>
        <v>42254</v>
      </c>
      <c r="H106" s="97">
        <f>_xll.qlInterestRateIndexMaturity(M106,G106)</f>
        <v>53212</v>
      </c>
      <c r="I106" s="89">
        <f>_xll.qlIndexFixing(M106,F106,TRUE,AllTriggers)</f>
        <v>1.5709999999970314E-2</v>
      </c>
      <c r="J106" s="108" t="str">
        <f t="shared" si="5"/>
        <v>EUR3MSW30Y=</v>
      </c>
      <c r="K106" s="91" t="str">
        <f>Currency&amp;"AB"&amp;SUBSTITUTE(CurveTenor,"M","E")&amp;D106&amp;"=ICAP"</f>
        <v>EURAB3E30Y=ICAP</v>
      </c>
      <c r="M106" s="59" t="str">
        <f>_xll.qlSwapIndex(,IborIndexFamily,D106,SettlementDays,Currency,Calendar,FixedLegTenor,FixedLegBDC,FixedLegDayCounter,IborIndex,DiscountingCurve,,Trigger)</f>
        <v>obj_008ce#0000</v>
      </c>
    </row>
    <row r="107" spans="4:13" x14ac:dyDescent="0.2">
      <c r="D107" s="96" t="s">
        <v>116</v>
      </c>
      <c r="E107" s="86" t="s">
        <v>115</v>
      </c>
      <c r="F107" s="97">
        <f t="shared" si="4"/>
        <v>42250</v>
      </c>
      <c r="G107" s="97">
        <f>_xll.qlInterestRateIndexValueDate(M107,F107)</f>
        <v>42254</v>
      </c>
      <c r="H107" s="97">
        <f>_xll.qlInterestRateIndexMaturity(M107,G107)</f>
        <v>53577</v>
      </c>
      <c r="I107" s="89">
        <f>_xll.qlIndexFixing(M107,F107,TRUE,AllTriggers)</f>
        <v>1.5740196426529865E-2</v>
      </c>
      <c r="J107" s="108" t="str">
        <f t="shared" si="5"/>
        <v>EUR3MSW31Y=</v>
      </c>
      <c r="K107" s="91"/>
      <c r="M107" s="59" t="str">
        <f>_xll.qlSwapIndex(,IborIndexFamily,D107,SettlementDays,Currency,Calendar,FixedLegTenor,FixedLegBDC,FixedLegDayCounter,IborIndex,DiscountingCurve,,Trigger)</f>
        <v>obj_008f6#0000</v>
      </c>
    </row>
    <row r="108" spans="4:13" x14ac:dyDescent="0.2">
      <c r="D108" s="96" t="s">
        <v>117</v>
      </c>
      <c r="E108" s="86" t="s">
        <v>115</v>
      </c>
      <c r="F108" s="97">
        <f t="shared" si="4"/>
        <v>42250</v>
      </c>
      <c r="G108" s="97">
        <f>_xll.qlInterestRateIndexValueDate(M108,F108)</f>
        <v>42254</v>
      </c>
      <c r="H108" s="97">
        <f>_xll.qlInterestRateIndexMaturity(M108,G108)</f>
        <v>53944</v>
      </c>
      <c r="I108" s="89">
        <f>_xll.qlIndexFixing(M108,F108,TRUE,AllTriggers)</f>
        <v>1.5773258346872862E-2</v>
      </c>
      <c r="J108" s="108" t="str">
        <f t="shared" si="5"/>
        <v>EUR3MSW32Y=</v>
      </c>
      <c r="K108" s="91"/>
      <c r="M108" s="59" t="str">
        <f>_xll.qlSwapIndex(,IborIndexFamily,D108,SettlementDays,Currency,Calendar,FixedLegTenor,FixedLegBDC,FixedLegDayCounter,IborIndex,DiscountingCurve,,Trigger)</f>
        <v>obj_008d1#0000</v>
      </c>
    </row>
    <row r="109" spans="4:13" x14ac:dyDescent="0.2">
      <c r="D109" s="96" t="s">
        <v>118</v>
      </c>
      <c r="E109" s="86" t="s">
        <v>115</v>
      </c>
      <c r="F109" s="97">
        <f t="shared" si="4"/>
        <v>42250</v>
      </c>
      <c r="G109" s="97">
        <f>_xll.qlInterestRateIndexValueDate(M109,F109)</f>
        <v>42254</v>
      </c>
      <c r="H109" s="97">
        <f>_xll.qlInterestRateIndexMaturity(M109,G109)</f>
        <v>54308</v>
      </c>
      <c r="I109" s="89">
        <f>_xll.qlIndexFixing(M109,F109,TRUE,AllTriggers)</f>
        <v>1.5808159519437561E-2</v>
      </c>
      <c r="J109" s="108" t="str">
        <f t="shared" si="5"/>
        <v>EUR3MSW33Y=</v>
      </c>
      <c r="K109" s="91"/>
      <c r="M109" s="59" t="str">
        <f>_xll.qlSwapIndex(,IborIndexFamily,D109,SettlementDays,Currency,Calendar,FixedLegTenor,FixedLegBDC,FixedLegDayCounter,IborIndex,DiscountingCurve,,Trigger)</f>
        <v>obj_00901#0000</v>
      </c>
    </row>
    <row r="110" spans="4:13" x14ac:dyDescent="0.2">
      <c r="D110" s="96" t="s">
        <v>119</v>
      </c>
      <c r="E110" s="86" t="s">
        <v>115</v>
      </c>
      <c r="F110" s="97">
        <f t="shared" si="4"/>
        <v>42250</v>
      </c>
      <c r="G110" s="97">
        <f>_xll.qlInterestRateIndexValueDate(M110,F110)</f>
        <v>42254</v>
      </c>
      <c r="H110" s="97">
        <f>_xll.qlInterestRateIndexMaturity(M110,G110)</f>
        <v>54673</v>
      </c>
      <c r="I110" s="89">
        <f>_xll.qlIndexFixing(M110,F110,TRUE,AllTriggers)</f>
        <v>1.5841671799361978E-2</v>
      </c>
      <c r="J110" s="108" t="str">
        <f t="shared" si="5"/>
        <v>EUR3MSW34Y=</v>
      </c>
      <c r="K110" s="91"/>
      <c r="M110" s="59" t="str">
        <f>_xll.qlSwapIndex(,IborIndexFamily,D110,SettlementDays,Currency,Calendar,FixedLegTenor,FixedLegBDC,FixedLegDayCounter,IborIndex,DiscountingCurve,,Trigger)</f>
        <v>obj_008aa#0000</v>
      </c>
    </row>
    <row r="111" spans="4:13" x14ac:dyDescent="0.2">
      <c r="D111" s="96" t="s">
        <v>106</v>
      </c>
      <c r="E111" s="86" t="s">
        <v>115</v>
      </c>
      <c r="F111" s="97">
        <f t="shared" si="4"/>
        <v>42250</v>
      </c>
      <c r="G111" s="97">
        <f>_xll.qlInterestRateIndexValueDate(M111,F111)</f>
        <v>42254</v>
      </c>
      <c r="H111" s="97">
        <f>_xll.qlInterestRateIndexMaturity(M111,G111)</f>
        <v>55038</v>
      </c>
      <c r="I111" s="89">
        <f>_xll.qlIndexFixing(M111,F111,TRUE,AllTriggers)</f>
        <v>1.5873189309674605E-2</v>
      </c>
      <c r="J111" s="108" t="str">
        <f t="shared" si="5"/>
        <v>EUR3MSW35Y=</v>
      </c>
      <c r="K111" s="91"/>
      <c r="M111" s="59" t="str">
        <f>_xll.qlSwapIndex(,IborIndexFamily,D111,SettlementDays,Currency,Calendar,FixedLegTenor,FixedLegBDC,FixedLegDayCounter,IborIndex,DiscountingCurve,,Trigger)</f>
        <v>obj_008cd#0000</v>
      </c>
    </row>
    <row r="112" spans="4:13" x14ac:dyDescent="0.2">
      <c r="D112" s="96" t="s">
        <v>120</v>
      </c>
      <c r="E112" s="86" t="s">
        <v>115</v>
      </c>
      <c r="F112" s="97">
        <f t="shared" si="4"/>
        <v>42250</v>
      </c>
      <c r="G112" s="97">
        <f>_xll.qlInterestRateIndexValueDate(M112,F112)</f>
        <v>42254</v>
      </c>
      <c r="H112" s="97">
        <f>_xll.qlInterestRateIndexMaturity(M112,G112)</f>
        <v>55403</v>
      </c>
      <c r="I112" s="89">
        <f>_xll.qlIndexFixing(M112,F112,TRUE,AllTriggers)</f>
        <v>1.5901207630441401E-2</v>
      </c>
      <c r="J112" s="108" t="str">
        <f t="shared" si="5"/>
        <v>EUR3MSW36Y=</v>
      </c>
      <c r="K112" s="91"/>
      <c r="M112" s="59" t="str">
        <f>_xll.qlSwapIndex(,IborIndexFamily,D112,SettlementDays,Currency,Calendar,FixedLegTenor,FixedLegBDC,FixedLegDayCounter,IborIndex,DiscountingCurve,,Trigger)</f>
        <v>obj_008d5#0000</v>
      </c>
    </row>
    <row r="113" spans="4:13" x14ac:dyDescent="0.2">
      <c r="D113" s="96" t="s">
        <v>121</v>
      </c>
      <c r="E113" s="86" t="s">
        <v>115</v>
      </c>
      <c r="F113" s="97">
        <f t="shared" si="4"/>
        <v>42250</v>
      </c>
      <c r="G113" s="97">
        <f>_xll.qlInterestRateIndexValueDate(M113,F113)</f>
        <v>42254</v>
      </c>
      <c r="H113" s="97">
        <f>_xll.qlInterestRateIndexMaturity(M113,G113)</f>
        <v>55771</v>
      </c>
      <c r="I113" s="89">
        <f>_xll.qlIndexFixing(M113,F113,TRUE,AllTriggers)</f>
        <v>1.592526432499149E-2</v>
      </c>
      <c r="J113" s="108" t="str">
        <f t="shared" si="5"/>
        <v>EUR3MSW37Y=</v>
      </c>
      <c r="K113" s="91"/>
      <c r="M113" s="59" t="str">
        <f>_xll.qlSwapIndex(,IborIndexFamily,D113,SettlementDays,Currency,Calendar,FixedLegTenor,FixedLegBDC,FixedLegDayCounter,IborIndex,DiscountingCurve,,Trigger)</f>
        <v>obj_00897#0000</v>
      </c>
    </row>
    <row r="114" spans="4:13" x14ac:dyDescent="0.2">
      <c r="D114" s="96" t="s">
        <v>122</v>
      </c>
      <c r="E114" s="86" t="s">
        <v>115</v>
      </c>
      <c r="F114" s="97">
        <f t="shared" si="4"/>
        <v>42250</v>
      </c>
      <c r="G114" s="97">
        <f>_xll.qlInterestRateIndexValueDate(M114,F114)</f>
        <v>42254</v>
      </c>
      <c r="H114" s="97">
        <f>_xll.qlInterestRateIndexMaturity(M114,G114)</f>
        <v>56135</v>
      </c>
      <c r="I114" s="89">
        <f>_xll.qlIndexFixing(M114,F114,TRUE,AllTriggers)</f>
        <v>1.5941784549377339E-2</v>
      </c>
      <c r="J114" s="108" t="str">
        <f t="shared" si="5"/>
        <v>EUR3MSW38Y=</v>
      </c>
      <c r="K114" s="91"/>
      <c r="M114" s="59" t="str">
        <f>_xll.qlSwapIndex(,IborIndexFamily,D114,SettlementDays,Currency,Calendar,FixedLegTenor,FixedLegBDC,FixedLegDayCounter,IborIndex,DiscountingCurve,,Trigger)</f>
        <v>obj_00893#0000</v>
      </c>
    </row>
    <row r="115" spans="4:13" x14ac:dyDescent="0.2">
      <c r="D115" s="96" t="s">
        <v>123</v>
      </c>
      <c r="E115" s="86" t="s">
        <v>115</v>
      </c>
      <c r="F115" s="97">
        <f t="shared" si="4"/>
        <v>42250</v>
      </c>
      <c r="G115" s="97">
        <f>_xll.qlInterestRateIndexValueDate(M115,F115)</f>
        <v>42254</v>
      </c>
      <c r="H115" s="97">
        <f>_xll.qlInterestRateIndexMaturity(M115,G115)</f>
        <v>56499</v>
      </c>
      <c r="I115" s="89">
        <f>_xll.qlIndexFixing(M115,F115,TRUE,AllTriggers)</f>
        <v>1.595049939911846E-2</v>
      </c>
      <c r="J115" s="108" t="str">
        <f t="shared" si="5"/>
        <v>EUR3MSW39Y=</v>
      </c>
      <c r="K115" s="91"/>
      <c r="M115" s="59" t="str">
        <f>_xll.qlSwapIndex(,IborIndexFamily,D115,SettlementDays,Currency,Calendar,FixedLegTenor,FixedLegBDC,FixedLegDayCounter,IborIndex,DiscountingCurve,,Trigger)</f>
        <v>obj_0089d#0000</v>
      </c>
    </row>
    <row r="116" spans="4:13" x14ac:dyDescent="0.2">
      <c r="D116" s="96" t="s">
        <v>107</v>
      </c>
      <c r="E116" s="86" t="s">
        <v>115</v>
      </c>
      <c r="F116" s="97">
        <f t="shared" si="4"/>
        <v>42250</v>
      </c>
      <c r="G116" s="97">
        <f>_xll.qlInterestRateIndexValueDate(M116,F116)</f>
        <v>42254</v>
      </c>
      <c r="H116" s="97">
        <f>_xll.qlInterestRateIndexMaturity(M116,G116)</f>
        <v>56864</v>
      </c>
      <c r="I116" s="89">
        <f>_xll.qlIndexFixing(M116,F116,TRUE,AllTriggers)</f>
        <v>1.5949999999662037E-2</v>
      </c>
      <c r="J116" s="108" t="str">
        <f t="shared" si="5"/>
        <v>EUR3MSW40Y=</v>
      </c>
      <c r="K116" s="91" t="str">
        <f>Currency&amp;"AB"&amp;SUBSTITUTE(CurveTenor,"M","E")&amp;D116&amp;"=ICAP"</f>
        <v>EURAB3E40Y=ICAP</v>
      </c>
      <c r="M116" s="59" t="str">
        <f>_xll.qlSwapIndex(,IborIndexFamily,D116,SettlementDays,Currency,Calendar,FixedLegTenor,FixedLegBDC,FixedLegDayCounter,IborIndex,DiscountingCurve,,Trigger)</f>
        <v>obj_00892#0000</v>
      </c>
    </row>
    <row r="117" spans="4:13" x14ac:dyDescent="0.2">
      <c r="D117" s="96" t="s">
        <v>108</v>
      </c>
      <c r="E117" s="86" t="s">
        <v>115</v>
      </c>
      <c r="F117" s="97">
        <f t="shared" si="4"/>
        <v>42250</v>
      </c>
      <c r="G117" s="97">
        <f>_xll.qlInterestRateIndexValueDate(M117,F117)</f>
        <v>42254</v>
      </c>
      <c r="H117" s="97">
        <f>_xll.qlInterestRateIndexMaturity(M117,G117)</f>
        <v>60517</v>
      </c>
      <c r="I117" s="89">
        <f>_xll.qlIndexFixing(M117,F117,TRUE,AllTriggers)</f>
        <v>1.563999999999292E-2</v>
      </c>
      <c r="J117" s="108" t="str">
        <f t="shared" si="5"/>
        <v>EUR3MSW50Y=</v>
      </c>
      <c r="K117" s="91" t="str">
        <f>Currency&amp;"AB"&amp;SUBSTITUTE(CurveTenor,"M","E")&amp;D117&amp;"=ICAP"</f>
        <v>EURAB3E50Y=ICAP</v>
      </c>
      <c r="M117" s="59" t="str">
        <f>_xll.qlSwapIndex(,IborIndexFamily,D117,SettlementDays,Currency,Calendar,FixedLegTenor,FixedLegBDC,FixedLegDayCounter,IborIndex,DiscountingCurve,,Trigger)</f>
        <v>obj_008b5#0000</v>
      </c>
    </row>
    <row r="118" spans="4:13" x14ac:dyDescent="0.2">
      <c r="D118" s="99" t="s">
        <v>109</v>
      </c>
      <c r="E118" s="87" t="s">
        <v>115</v>
      </c>
      <c r="F118" s="107">
        <f t="shared" si="4"/>
        <v>42250</v>
      </c>
      <c r="G118" s="107">
        <f>_xll.qlInterestRateIndexValueDate(M118,F118)</f>
        <v>42254</v>
      </c>
      <c r="H118" s="107">
        <f>_xll.qlInterestRateIndexMaturity(M118,G118)</f>
        <v>64171</v>
      </c>
      <c r="I118" s="101">
        <f>_xll.qlIndexFixing(M118,F118,TRUE,AllTriggers)</f>
        <v>1.5520000000040529E-2</v>
      </c>
      <c r="J118" s="109" t="str">
        <f t="shared" si="5"/>
        <v>EUR3MSW60Y=</v>
      </c>
      <c r="K118" s="92" t="str">
        <f>Currency&amp;"AB"&amp;SUBSTITUTE(CurveTenor,"M","E")&amp;D118&amp;"=ICAP"</f>
        <v>EURAB3E60Y=ICAP</v>
      </c>
      <c r="M118" s="65" t="str">
        <f>_xll.qlSwapIndex(,IborIndexFamily,D118,SettlementDays,Currency,Calendar,FixedLegTenor,FixedLegBDC,FixedLegDayCounter,IborIndex,DiscountingCurve,,Trigger)</f>
        <v>obj_00870#0000</v>
      </c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B5" sqref="B5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42250</v>
      </c>
      <c r="G8" s="32">
        <f>_xll.qlInterestRateIndexValueDate(M8,F8)</f>
        <v>42254</v>
      </c>
      <c r="H8" s="32">
        <f>_xll.qlInterestRateIndexMaturity(M8,G8)</f>
        <v>42255</v>
      </c>
      <c r="I8" s="24">
        <f>_xll.qlIndexFixing(M8,F8,TRUE,AllTriggers)</f>
        <v>3.0459604398735962E-4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obj_008d3#0000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42250</v>
      </c>
      <c r="G9" s="32">
        <f>_xll.qlInterestRateIndexValueDate(M9,F9)</f>
        <v>42254</v>
      </c>
      <c r="H9" s="32">
        <f>_xll.qlInterestRateIndexMaturity(M9,G9)</f>
        <v>42261</v>
      </c>
      <c r="I9" s="24">
        <f>_xll.qlIndexFixing(M9,F9,TRUE,AllTriggers)</f>
        <v>3.0459681710607152E-4</v>
      </c>
      <c r="J9" s="24" t="str">
        <f t="shared" si="1"/>
        <v>EUR6MDPSW=</v>
      </c>
      <c r="K9" s="24"/>
      <c r="L9" s="27"/>
      <c r="M9" s="17" t="str">
        <f>_xll.qlEuribor(,D9,YieldCurve,,Trigger)</f>
        <v>obj_0084e#0000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42250</v>
      </c>
      <c r="G10" s="32">
        <f>_xll.qlInterestRateIndexValueDate(M10,F10)</f>
        <v>42254</v>
      </c>
      <c r="H10" s="32">
        <f>_xll.qlInterestRateIndexMaturity(M10,G10)</f>
        <v>42268</v>
      </c>
      <c r="I10" s="24">
        <f>_xll.qlIndexFixing(M10,F10,TRUE,AllTriggers)</f>
        <v>3.0459771912167658E-4</v>
      </c>
      <c r="J10" s="24" t="str">
        <f t="shared" si="1"/>
        <v>EUR6MDP2W=</v>
      </c>
      <c r="K10" s="24"/>
      <c r="L10" s="27"/>
      <c r="M10" s="17" t="str">
        <f>_xll.qlEuribor(,D10,YieldCurve,,Trigger)</f>
        <v>obj_00849#0000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42250</v>
      </c>
      <c r="G11" s="32">
        <f>_xll.qlInterestRateIndexValueDate(M11,F11)</f>
        <v>42254</v>
      </c>
      <c r="H11" s="32">
        <f>_xll.qlInterestRateIndexMaturity(M11,G11)</f>
        <v>42275</v>
      </c>
      <c r="I11" s="24">
        <f>_xll.qlIndexFixing(M11,F11,TRUE,AllTriggers)</f>
        <v>3.045986211487011E-4</v>
      </c>
      <c r="J11" s="24" t="str">
        <f t="shared" si="1"/>
        <v>EUR6MDP3W=</v>
      </c>
      <c r="K11" s="24"/>
      <c r="L11" s="27"/>
      <c r="M11" s="17" t="str">
        <f>_xll.qlEuribor(,D11,YieldCurve,,Trigger)</f>
        <v>obj_0084d#0000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42250</v>
      </c>
      <c r="G12" s="32">
        <f>_xll.qlInterestRateIndexValueDate(M12,F12)</f>
        <v>42254</v>
      </c>
      <c r="H12" s="32">
        <f>_xll.qlInterestRateIndexMaturity(M12,G12)</f>
        <v>42284</v>
      </c>
      <c r="I12" s="24">
        <f>_xll.qlIndexFixing(M12,F12,TRUE,AllTriggers)</f>
        <v>3.129999999984534E-4</v>
      </c>
      <c r="J12" s="24" t="str">
        <f t="shared" si="1"/>
        <v>EUR6MDP1M=</v>
      </c>
      <c r="K12" s="24"/>
      <c r="L12" s="27"/>
      <c r="M12" s="17" t="str">
        <f>_xll.qlEuribor(,D12,YieldCurve,,Trigger)</f>
        <v>obj_0084c#0000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42250</v>
      </c>
      <c r="G13" s="32">
        <f>_xll.qlInterestRateIndexValueDate(M13,F13)</f>
        <v>42254</v>
      </c>
      <c r="H13" s="32">
        <f>_xll.qlInterestRateIndexMaturity(M13,G13)</f>
        <v>42317</v>
      </c>
      <c r="I13" s="24">
        <f>_xll.qlIndexFixing(M13,F13,TRUE,AllTriggers)</f>
        <v>3.1799999999978671E-4</v>
      </c>
      <c r="J13" s="24" t="str">
        <f t="shared" si="1"/>
        <v>EUR6MDP2M=</v>
      </c>
      <c r="K13" s="24"/>
      <c r="L13" s="27"/>
      <c r="M13" s="17" t="str">
        <f>_xll.qlEuribor(,D13,YieldCurve,,Trigger)</f>
        <v>obj_00853#0000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42250</v>
      </c>
      <c r="G14" s="32">
        <f>_xll.qlInterestRateIndexValueDate(M14,F14)</f>
        <v>42254</v>
      </c>
      <c r="H14" s="32">
        <f>_xll.qlInterestRateIndexMaturity(M14,G14)</f>
        <v>42345</v>
      </c>
      <c r="I14" s="24">
        <f>_xll.qlIndexFixing(M14,F14,TRUE,AllTriggers)</f>
        <v>3.1800000000017714E-4</v>
      </c>
      <c r="J14" s="24" t="str">
        <f t="shared" si="1"/>
        <v>EUR6MDP3M=</v>
      </c>
      <c r="K14" s="24"/>
      <c r="L14" s="27"/>
      <c r="M14" s="17" t="str">
        <f>_xll.qlEuribor(,D14,YieldCurve,,Trigger)</f>
        <v>obj_00852#0000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42250</v>
      </c>
      <c r="G15" s="32">
        <f>_xll.qlInterestRateIndexValueDate(M15,F15)</f>
        <v>42254</v>
      </c>
      <c r="H15" s="32">
        <f>_xll.qlInterestRateIndexMaturity(M15,G15)</f>
        <v>42376</v>
      </c>
      <c r="I15" s="24">
        <f>_xll.qlIndexFixing(M15,F15,TRUE,AllTriggers)</f>
        <v>3.2399999999916101E-4</v>
      </c>
      <c r="J15" s="24" t="str">
        <f t="shared" si="1"/>
        <v>EUR6MDP4M=</v>
      </c>
      <c r="K15" s="24"/>
      <c r="L15" s="27"/>
      <c r="M15" s="17" t="str">
        <f>_xll.qlEuribor(,D15,YieldCurve,,Trigger)</f>
        <v>obj_00850#0000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42250</v>
      </c>
      <c r="G16" s="32">
        <f>_xll.qlInterestRateIndexValueDate(M16,F16)</f>
        <v>42254</v>
      </c>
      <c r="H16" s="32">
        <f>_xll.qlInterestRateIndexMaturity(M16,G16)</f>
        <v>42408</v>
      </c>
      <c r="I16" s="24">
        <f>_xll.qlIndexFixing(M16,F16,TRUE,AllTriggers)</f>
        <v>3.0400000000020602E-4</v>
      </c>
      <c r="J16" s="24" t="str">
        <f t="shared" si="1"/>
        <v>EUR6MDP5M=</v>
      </c>
      <c r="K16" s="24"/>
      <c r="L16" s="27"/>
      <c r="M16" s="17" t="str">
        <f>_xll.qlEuribor(,D16,YieldCurve,,Trigger)</f>
        <v>obj_0084f#0000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42250</v>
      </c>
      <c r="G17" s="32">
        <f>_xll.qlInterestRateIndexValueDate(IborIndex,F17)</f>
        <v>42254</v>
      </c>
      <c r="H17" s="32">
        <f>_xll.qlInterestRateIndexMaturity(IborIndex,G17)</f>
        <v>42436</v>
      </c>
      <c r="I17" s="24">
        <f>_xll.qlIndexFixing(IborIndex,F17,TRUE,AllTriggers)</f>
        <v>3.0400000000000636E-4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52" t="s">
        <v>68</v>
      </c>
      <c r="E24" s="15" t="s">
        <v>67</v>
      </c>
      <c r="F24" s="31">
        <f>_xll.qlInterestRateIndexFixingDate(IborIndex,G24)</f>
        <v>42282</v>
      </c>
      <c r="G24" s="70">
        <f>_xll.qlCalendarAdvance(Calendar,SettlementDate,B24&amp;"M","mf",TRUE)</f>
        <v>42284</v>
      </c>
      <c r="H24" s="31">
        <f>_xll.qlInterestRateIndexMaturity(IborIndex,G24)</f>
        <v>42467</v>
      </c>
      <c r="I24" s="25">
        <f>_xll.qlIndexFixing(IborIndex,F24,TRUE,AllTriggers)</f>
        <v>3.1000000000008712E-4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53" t="s">
        <v>69</v>
      </c>
      <c r="E25" s="16" t="s">
        <v>67</v>
      </c>
      <c r="F25" s="32">
        <f>_xll.qlInterestRateIndexFixingDate(IborIndex,G25)</f>
        <v>42313</v>
      </c>
      <c r="G25" s="61">
        <f>_xll.qlCalendarAdvance(Calendar,SettlementDate,B25&amp;"M","mf",TRUE)</f>
        <v>42317</v>
      </c>
      <c r="H25" s="32">
        <f>_xll.qlInterestRateIndexMaturity(IborIndex,G25)</f>
        <v>42499</v>
      </c>
      <c r="I25" s="24">
        <f>_xll.qlIndexFixing(IborIndex,F25,TRUE,AllTriggers)</f>
        <v>3.2000000000007603E-4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53" t="s">
        <v>22</v>
      </c>
      <c r="E26" s="16" t="s">
        <v>67</v>
      </c>
      <c r="F26" s="61">
        <f>_xll.qlInterestRateIndexFixingDate(IborIndex,G26)</f>
        <v>42341</v>
      </c>
      <c r="G26" s="61">
        <f>_xll.qlCalendarAdvance(Calendar,SettlementDate,B26&amp;"M","mf",TRUE)</f>
        <v>42345</v>
      </c>
      <c r="H26" s="61">
        <f>_xll.qlInterestRateIndexMaturity(IborIndex,G26)</f>
        <v>42528</v>
      </c>
      <c r="I26" s="68">
        <f>_xll.qlIndexFixing(IborIndex,F26,TRUE,AllTriggers)</f>
        <v>3.2999999999982501E-4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53" t="s">
        <v>70</v>
      </c>
      <c r="E27" s="16" t="s">
        <v>67</v>
      </c>
      <c r="F27" s="61">
        <f>_xll.qlInterestRateIndexFixingDate(IborIndex,G27)</f>
        <v>42374</v>
      </c>
      <c r="G27" s="61">
        <f>_xll.qlCalendarAdvance(Calendar,SettlementDate,B27&amp;"M","mf",TRUE)</f>
        <v>42376</v>
      </c>
      <c r="H27" s="61">
        <f>_xll.qlInterestRateIndexMaturity(IborIndex,G27)</f>
        <v>42558</v>
      </c>
      <c r="I27" s="68">
        <f>_xll.qlIndexFixing(IborIndex,F27,TRUE,AllTriggers)</f>
        <v>3.4999999999812042E-4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53" t="s">
        <v>71</v>
      </c>
      <c r="E28" s="16" t="s">
        <v>67</v>
      </c>
      <c r="F28" s="61">
        <f>_xll.qlInterestRateIndexFixingDate(IborIndex,G28)</f>
        <v>42404</v>
      </c>
      <c r="G28" s="61">
        <f>_xll.qlCalendarAdvance(Calendar,SettlementDate,B28&amp;"M","mf",TRUE)</f>
        <v>42408</v>
      </c>
      <c r="H28" s="61">
        <f>_xll.qlInterestRateIndexMaturity(IborIndex,G28)</f>
        <v>42590</v>
      </c>
      <c r="I28" s="68">
        <f>_xll.qlIndexFixing(IborIndex,F28,TRUE,AllTriggers)</f>
        <v>3.6999999999886635E-4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53" t="s">
        <v>73</v>
      </c>
      <c r="E29" s="16" t="s">
        <v>67</v>
      </c>
      <c r="F29" s="61">
        <f>_xll.qlInterestRateIndexFixingDate(IborIndex,G29)</f>
        <v>42432</v>
      </c>
      <c r="G29" s="61">
        <f>_xll.qlCalendarAdvance(Calendar,SettlementDate,B29&amp;"M","mf",TRUE)</f>
        <v>42436</v>
      </c>
      <c r="H29" s="61">
        <f>_xll.qlInterestRateIndexMaturity(IborIndex,G29)</f>
        <v>42620</v>
      </c>
      <c r="I29" s="68">
        <f>_xll.qlIndexFixing(IborIndex,F29,TRUE,AllTriggers)</f>
        <v>3.8999999999760244E-4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53" t="s">
        <v>75</v>
      </c>
      <c r="E30" s="16" t="s">
        <v>67</v>
      </c>
      <c r="F30" s="61">
        <f>_xll.qlInterestRateIndexFixingDate(IborIndex,G30)</f>
        <v>42465</v>
      </c>
      <c r="G30" s="61">
        <f>_xll.qlCalendarAdvance(Calendar,SettlementDate,B30&amp;"M","mf",TRUE)</f>
        <v>42467</v>
      </c>
      <c r="H30" s="61">
        <f>_xll.qlInterestRateIndexMaturity(IborIndex,G30)</f>
        <v>42650</v>
      </c>
      <c r="I30" s="68">
        <f>_xll.qlIndexFixing(IborIndex,F30,TRUE,AllTriggers)</f>
        <v>4.2999999999982489E-4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53" t="s">
        <v>76</v>
      </c>
      <c r="E31" s="16" t="s">
        <v>67</v>
      </c>
      <c r="F31" s="61">
        <f>_xll.qlInterestRateIndexFixingDate(IborIndex,G31)</f>
        <v>42495</v>
      </c>
      <c r="G31" s="61">
        <f>_xll.qlCalendarAdvance(Calendar,SettlementDate,B31&amp;"M","mf",TRUE)</f>
        <v>42499</v>
      </c>
      <c r="H31" s="61">
        <f>_xll.qlInterestRateIndexMaturity(IborIndex,G31)</f>
        <v>42683</v>
      </c>
      <c r="I31" s="68">
        <f>_xll.qlIndexFixing(IborIndex,F31,TRUE,AllTriggers)</f>
        <v>4.6999999999995114E-4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53" t="s">
        <v>77</v>
      </c>
      <c r="E32" s="16" t="s">
        <v>67</v>
      </c>
      <c r="F32" s="61">
        <f>_xll.qlInterestRateIndexFixingDate(IborIndex,G32)</f>
        <v>42524</v>
      </c>
      <c r="G32" s="61">
        <f>_xll.qlCalendarAdvance(Calendar,SettlementDate,B32&amp;"M","mf",TRUE)</f>
        <v>42528</v>
      </c>
      <c r="H32" s="61">
        <f>_xll.qlInterestRateIndexMaturity(IborIndex,G32)</f>
        <v>42711</v>
      </c>
      <c r="I32" s="68">
        <f>_xll.qlIndexFixing(IborIndex,F32,TRUE,AllTriggers)</f>
        <v>5.2000000000017429E-4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53" t="s">
        <v>78</v>
      </c>
      <c r="E33" s="16" t="s">
        <v>67</v>
      </c>
      <c r="F33" s="61">
        <f>_xll.qlInterestRateIndexFixingDate(IborIndex,G33)</f>
        <v>42556</v>
      </c>
      <c r="G33" s="61">
        <f>_xll.qlCalendarAdvance(Calendar,SettlementDate,B33&amp;"M","mf",TRUE)</f>
        <v>42558</v>
      </c>
      <c r="H33" s="61">
        <f>_xll.qlInterestRateIndexMaturity(IborIndex,G33)</f>
        <v>42744</v>
      </c>
      <c r="I33" s="68">
        <f>_xll.qlIndexFixing(IborIndex,F33,TRUE,AllTriggers)</f>
        <v>5.9999999999576516E-4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53" t="s">
        <v>79</v>
      </c>
      <c r="E34" s="16" t="s">
        <v>67</v>
      </c>
      <c r="F34" s="61">
        <f>_xll.qlInterestRateIndexFixingDate(IborIndex,G34)</f>
        <v>42586</v>
      </c>
      <c r="G34" s="61">
        <f>_xll.qlCalendarAdvance(Calendar,SettlementDate,B34&amp;"M","mf",TRUE)</f>
        <v>42590</v>
      </c>
      <c r="H34" s="61">
        <f>_xll.qlInterestRateIndexMaturity(IborIndex,G34)</f>
        <v>42774</v>
      </c>
      <c r="I34" s="68">
        <f>_xll.qlIndexFixing(IborIndex,F34,TRUE,AllTriggers)</f>
        <v>6.7999999999628752E-4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53" t="s">
        <v>45</v>
      </c>
      <c r="E35" s="16" t="s">
        <v>67</v>
      </c>
      <c r="F35" s="61">
        <f>_xll.qlInterestRateIndexFixingDate(IborIndex,G35)</f>
        <v>42618</v>
      </c>
      <c r="G35" s="61">
        <f>_xll.qlCalendarAdvance(Calendar,SettlementDate,B35&amp;"M","mf",TRUE)</f>
        <v>42620</v>
      </c>
      <c r="H35" s="61">
        <f>_xll.qlInterestRateIndexMaturity(IborIndex,G35)</f>
        <v>42801</v>
      </c>
      <c r="I35" s="68">
        <f>_xll.qlIndexFixing(IborIndex,F35,TRUE,AllTriggers)</f>
        <v>7.5999999999376143E-4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179</v>
      </c>
      <c r="D36" s="53" t="s">
        <v>80</v>
      </c>
      <c r="E36" s="16" t="s">
        <v>67</v>
      </c>
      <c r="F36" s="61">
        <f>_xll.qlInterestRateIndexFixingDate(IborIndex,G36)</f>
        <v>42648</v>
      </c>
      <c r="G36" s="61">
        <f>_xll.qlCalendarAdvance(Calendar,SettlementDate,B36&amp;"M","mf",TRUE)</f>
        <v>42650</v>
      </c>
      <c r="H36" s="61">
        <f>_xll.qlInterestRateIndexMaturity(IborIndex,G36)</f>
        <v>42832</v>
      </c>
      <c r="I36" s="68">
        <f>_xll.qlIndexFixing(IborIndex,F36,TRUE,AllTriggers)</f>
        <v>8.6000000000001223E-4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179</v>
      </c>
      <c r="D37" s="53" t="s">
        <v>81</v>
      </c>
      <c r="E37" s="16" t="s">
        <v>67</v>
      </c>
      <c r="F37" s="61">
        <f>_xll.qlInterestRateIndexFixingDate(IborIndex,G37)</f>
        <v>42677</v>
      </c>
      <c r="G37" s="61">
        <f>_xll.qlCalendarAdvance(Calendar,SettlementDate,B37&amp;"M","mf",TRUE)</f>
        <v>42681</v>
      </c>
      <c r="H37" s="61">
        <f>_xll.qlInterestRateIndexMaturity(IborIndex,G37)</f>
        <v>42863</v>
      </c>
      <c r="I37" s="68">
        <f>_xll.qlIndexFixing(IborIndex,F37,TRUE,AllTriggers)</f>
        <v>9.6999999679657067E-4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179</v>
      </c>
      <c r="D38" s="53" t="s">
        <v>82</v>
      </c>
      <c r="E38" s="16" t="s">
        <v>67</v>
      </c>
      <c r="F38" s="61">
        <f>_xll.qlInterestRateIndexFixingDate(IborIndex,G38)</f>
        <v>42709</v>
      </c>
      <c r="G38" s="61">
        <f>_xll.qlCalendarAdvance(Calendar,SettlementDate,B38&amp;"M","mf",TRUE)</f>
        <v>42711</v>
      </c>
      <c r="H38" s="61">
        <f>_xll.qlInterestRateIndexMaturity(IborIndex,G38)</f>
        <v>42893</v>
      </c>
      <c r="I38" s="68">
        <f>_xll.qlIndexFixing(IborIndex,F38,TRUE,AllTriggers)</f>
        <v>1.0799999999998723E-3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179</v>
      </c>
      <c r="D39" s="53" t="s">
        <v>83</v>
      </c>
      <c r="E39" s="16" t="s">
        <v>67</v>
      </c>
      <c r="F39" s="61">
        <f>_xll.qlInterestRateIndexFixingDate(IborIndex,G39)</f>
        <v>42740</v>
      </c>
      <c r="G39" s="61">
        <f>_xll.qlCalendarAdvance(Calendar,SettlementDate,B39&amp;"M","mf",TRUE)</f>
        <v>42744</v>
      </c>
      <c r="H39" s="61">
        <f>_xll.qlInterestRateIndexMaturity(IborIndex,G39)</f>
        <v>42926</v>
      </c>
      <c r="I39" s="68">
        <f>_xll.qlIndexFixing(IborIndex,F39,TRUE,AllTriggers)</f>
        <v>1.2099999999897876E-3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179</v>
      </c>
      <c r="D40" s="53" t="s">
        <v>84</v>
      </c>
      <c r="E40" s="16" t="s">
        <v>67</v>
      </c>
      <c r="F40" s="61">
        <f>_xll.qlInterestRateIndexFixingDate(IborIndex,G40)</f>
        <v>42769</v>
      </c>
      <c r="G40" s="61">
        <f>_xll.qlCalendarAdvance(Calendar,SettlementDate,B40&amp;"M","mf",TRUE)</f>
        <v>42773</v>
      </c>
      <c r="H40" s="61">
        <f>_xll.qlInterestRateIndexMaturity(IborIndex,G40)</f>
        <v>42954</v>
      </c>
      <c r="I40" s="68">
        <f>_xll.qlIndexFixing(IborIndex,F40,TRUE,AllTriggers)</f>
        <v>1.3499999995593695E-3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179</v>
      </c>
      <c r="D41" s="53" t="s">
        <v>149</v>
      </c>
      <c r="E41" s="16" t="s">
        <v>67</v>
      </c>
      <c r="F41" s="61">
        <f>_xll.qlInterestRateIndexFixingDate(IborIndex,G41)</f>
        <v>42797</v>
      </c>
      <c r="G41" s="61">
        <f>_xll.qlCalendarAdvance(Calendar,SettlementDate,B41&amp;"M","mf",TRUE)</f>
        <v>42801</v>
      </c>
      <c r="H41" s="61">
        <f>_xll.qlInterestRateIndexMaturity(IborIndex,G41)</f>
        <v>42985</v>
      </c>
      <c r="I41" s="68">
        <f>_xll.qlIndexFixing(IborIndex,F41,TRUE,AllTriggers)</f>
        <v>1.4799999999845854E-3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17"/>
      <c r="K42" s="117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17"/>
      <c r="K43" s="117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17"/>
      <c r="K44" s="117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17"/>
      <c r="K45" s="117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17"/>
      <c r="K46" s="117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0"/>
      <c r="K47" s="120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14"/>
      <c r="K48" s="11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17"/>
      <c r="K49" s="117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17"/>
      <c r="K50" s="117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17"/>
      <c r="K51" s="117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17"/>
      <c r="K52" s="117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17"/>
      <c r="K53" s="117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17"/>
      <c r="K54" s="117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17"/>
      <c r="K55" s="117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17"/>
      <c r="K56" s="117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17"/>
      <c r="K57" s="117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17"/>
      <c r="K58" s="117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17"/>
      <c r="K59" s="117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17"/>
      <c r="K60" s="117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0"/>
      <c r="K62" s="120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52"/>
      <c r="E63" s="15"/>
      <c r="F63" s="70"/>
      <c r="G63" s="31"/>
      <c r="H63" s="31"/>
      <c r="I63" s="25"/>
      <c r="J63" s="25"/>
      <c r="K63" s="25"/>
      <c r="L63" s="27"/>
      <c r="M63" s="59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53"/>
      <c r="E64" s="16"/>
      <c r="F64" s="61"/>
      <c r="G64" s="32"/>
      <c r="H64" s="32"/>
      <c r="I64" s="24"/>
      <c r="J64" s="24"/>
      <c r="K64" s="24"/>
      <c r="L64" s="27"/>
      <c r="M64" s="59"/>
      <c r="N64" s="41"/>
      <c r="O64" s="44"/>
      <c r="P64" s="41"/>
      <c r="Q64" s="44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53"/>
      <c r="E65" s="16"/>
      <c r="F65" s="61"/>
      <c r="G65" s="32"/>
      <c r="H65" s="32"/>
      <c r="I65" s="24"/>
      <c r="J65" s="24"/>
      <c r="K65" s="24"/>
      <c r="L65" s="27"/>
      <c r="M65" s="59"/>
      <c r="N65" s="41"/>
      <c r="O65" s="44"/>
      <c r="P65" s="41"/>
      <c r="Q65" s="44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53"/>
      <c r="E66" s="16"/>
      <c r="F66" s="61"/>
      <c r="G66" s="32"/>
      <c r="H66" s="32"/>
      <c r="I66" s="24"/>
      <c r="J66" s="24"/>
      <c r="K66" s="24"/>
      <c r="L66" s="27"/>
      <c r="M66" s="59"/>
      <c r="N66" s="41"/>
      <c r="O66" s="44"/>
      <c r="P66" s="41"/>
      <c r="Q66" s="44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117"/>
      <c r="N67" s="41"/>
      <c r="O67" s="44"/>
      <c r="P67" s="41"/>
      <c r="Q67" s="44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117"/>
      <c r="N68" s="41"/>
      <c r="O68" s="44"/>
      <c r="P68" s="41"/>
      <c r="Q68" s="44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117"/>
      <c r="N69" s="41"/>
      <c r="O69" s="44"/>
      <c r="P69" s="41"/>
      <c r="Q69" s="44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117"/>
      <c r="N70" s="41"/>
      <c r="O70" s="44"/>
      <c r="P70" s="41"/>
      <c r="Q70" s="44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117"/>
      <c r="N71" s="41"/>
      <c r="O71" s="44"/>
      <c r="P71" s="41"/>
      <c r="Q71" s="44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117"/>
      <c r="N72" s="41"/>
      <c r="O72" s="41"/>
      <c r="P72" s="41"/>
      <c r="Q72" s="4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17"/>
      <c r="K74" s="117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17"/>
      <c r="K75" s="117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116"/>
      <c r="E76" s="117"/>
      <c r="F76" s="117"/>
      <c r="G76" s="117"/>
      <c r="H76" s="117"/>
      <c r="I76" s="124"/>
      <c r="J76" s="117"/>
      <c r="K76" s="117"/>
      <c r="L76" s="5"/>
      <c r="M76" s="117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116"/>
      <c r="E77" s="117"/>
      <c r="F77" s="117"/>
      <c r="G77" s="117"/>
      <c r="H77" s="117"/>
      <c r="I77" s="124"/>
      <c r="J77" s="117"/>
      <c r="K77" s="117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116"/>
      <c r="E78" s="117"/>
      <c r="F78" s="117"/>
      <c r="G78" s="117"/>
      <c r="H78" s="117"/>
      <c r="I78" s="124"/>
      <c r="J78" s="117"/>
      <c r="K78" s="117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53" t="s">
        <v>25</v>
      </c>
      <c r="E79" s="16" t="s">
        <v>115</v>
      </c>
      <c r="F79" s="61">
        <f t="shared" ref="F79:F115" si="4">EvaluationDate</f>
        <v>42250</v>
      </c>
      <c r="G79" s="32">
        <f>_xll.qlInterestRateIndexValueDate(M79,F79)</f>
        <v>42254</v>
      </c>
      <c r="H79" s="32">
        <f>_xll.qlInterestRateIndexMaturity(M79,G79)</f>
        <v>43350</v>
      </c>
      <c r="I79" s="24">
        <f>_xll.qlIndexFixing(M79,F79,,AllTriggers)</f>
        <v>1.5600000000012364E-3</v>
      </c>
      <c r="J79" s="24" t="str">
        <f t="shared" ref="J79:J106" si="5">Currency&amp;CurveTenor&amp;E79&amp;B76&amp;C76&amp;IF(E79="FRA",SUBSTITUTE(D79,"M",""),D79)&amp;"="</f>
        <v>EUR6MSW3Y=</v>
      </c>
      <c r="K79" s="24" t="str">
        <f t="shared" ref="K79:K106" si="6">Currency&amp;"AB"&amp;SUBSTITUTE(CurveTenor,"M","E")&amp;D79&amp;"=ICAP"</f>
        <v>EURAB6E3Y=ICAP</v>
      </c>
      <c r="L79" s="44"/>
      <c r="M79" s="59" t="str">
        <f>_xll.qlSwapIndex(,IborIndexFamily,D79,SettlementDays,Currency,Calendar,FixedLegTenor,FixedLegBDC,FixedLegDayCounter,IborIndex,DiscountingCurve,,Trigger)</f>
        <v>obj_008cb#0000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53" t="s">
        <v>26</v>
      </c>
      <c r="E80" s="16" t="s">
        <v>115</v>
      </c>
      <c r="F80" s="61">
        <f t="shared" si="4"/>
        <v>42250</v>
      </c>
      <c r="G80" s="32">
        <f>_xll.qlInterestRateIndexValueDate(M80,F80)</f>
        <v>42254</v>
      </c>
      <c r="H80" s="32">
        <f>_xll.qlInterestRateIndexMaturity(M80,G80)</f>
        <v>43717</v>
      </c>
      <c r="I80" s="24">
        <f>_xll.qlIndexFixing(M80,F80,,AllTriggers)</f>
        <v>2.7499999999955173E-3</v>
      </c>
      <c r="J80" s="24" t="str">
        <f t="shared" si="5"/>
        <v>EUR6MSW4Y=</v>
      </c>
      <c r="K80" s="24" t="str">
        <f t="shared" si="6"/>
        <v>EURAB6E4Y=ICAP</v>
      </c>
      <c r="L80" s="44"/>
      <c r="M80" s="59" t="str">
        <f>_xll.qlSwapIndex(,IborIndexFamily,D80,SettlementDays,Currency,Calendar,FixedLegTenor,FixedLegBDC,FixedLegDayCounter,IborIndex,DiscountingCurve,,Trigger)</f>
        <v>obj_008cf#0000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53" t="s">
        <v>27</v>
      </c>
      <c r="E81" s="16" t="s">
        <v>115</v>
      </c>
      <c r="F81" s="61">
        <f t="shared" si="4"/>
        <v>42250</v>
      </c>
      <c r="G81" s="32">
        <f>_xll.qlInterestRateIndexValueDate(M81,F81)</f>
        <v>42254</v>
      </c>
      <c r="H81" s="32">
        <f>_xll.qlInterestRateIndexMaturity(M81,G81)</f>
        <v>44081</v>
      </c>
      <c r="I81" s="24">
        <f>_xll.qlIndexFixing(M81,F81,,AllTriggers)</f>
        <v>4.1000000000278244E-3</v>
      </c>
      <c r="J81" s="24" t="str">
        <f t="shared" si="5"/>
        <v>EUR6MSW5Y=</v>
      </c>
      <c r="K81" s="24" t="str">
        <f t="shared" si="6"/>
        <v>EURAB6E5Y=ICAP</v>
      </c>
      <c r="L81" s="5"/>
      <c r="M81" s="59" t="str">
        <f>_xll.qlSwapIndex(,IborIndexFamily,D81,SettlementDays,Currency,Calendar,FixedLegTenor,FixedLegBDC,FixedLegDayCounter,IborIndex,DiscountingCurve,,Trigger)</f>
        <v>obj_008fd#0000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53" t="s">
        <v>85</v>
      </c>
      <c r="E82" s="16" t="s">
        <v>115</v>
      </c>
      <c r="F82" s="61">
        <f t="shared" si="4"/>
        <v>42250</v>
      </c>
      <c r="G82" s="32">
        <f>_xll.qlInterestRateIndexValueDate(M82,F82)</f>
        <v>42254</v>
      </c>
      <c r="H82" s="32">
        <f>_xll.qlInterestRateIndexMaturity(M82,G82)</f>
        <v>44446</v>
      </c>
      <c r="I82" s="24">
        <f>_xll.qlIndexFixing(M82,F82,,AllTriggers)</f>
        <v>5.5499999998674483E-3</v>
      </c>
      <c r="J82" s="24" t="str">
        <f t="shared" si="5"/>
        <v>EUR6MSW6Y=</v>
      </c>
      <c r="K82" s="24" t="str">
        <f t="shared" si="6"/>
        <v>EURAB6E6Y=ICAP</v>
      </c>
      <c r="L82" s="5"/>
      <c r="M82" s="59" t="str">
        <f>_xll.qlSwapIndex(,IborIndexFamily,D82,SettlementDays,Currency,Calendar,FixedLegTenor,FixedLegBDC,FixedLegDayCounter,IborIndex,DiscountingCurve,,Trigger)</f>
        <v>obj_00895#0000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53" t="s">
        <v>28</v>
      </c>
      <c r="E83" s="16" t="s">
        <v>115</v>
      </c>
      <c r="F83" s="61">
        <f t="shared" si="4"/>
        <v>42250</v>
      </c>
      <c r="G83" s="32">
        <f>_xll.qlInterestRateIndexValueDate(M83,F83)</f>
        <v>42254</v>
      </c>
      <c r="H83" s="32">
        <f>_xll.qlInterestRateIndexMaturity(M83,G83)</f>
        <v>44811</v>
      </c>
      <c r="I83" s="24">
        <f>_xll.qlIndexFixing(M83,F83,,AllTriggers)</f>
        <v>6.9999999995166819E-3</v>
      </c>
      <c r="J83" s="24" t="str">
        <f t="shared" si="5"/>
        <v>EUR6MSW7Y=</v>
      </c>
      <c r="K83" s="24" t="str">
        <f t="shared" si="6"/>
        <v>EURAB6E7Y=ICAP</v>
      </c>
      <c r="L83" s="5"/>
      <c r="M83" s="59" t="str">
        <f>_xll.qlSwapIndex(,IborIndexFamily,D83,SettlementDays,Currency,Calendar,FixedLegTenor,FixedLegBDC,FixedLegDayCounter,IborIndex,DiscountingCurve,,Trigger)</f>
        <v>obj_008c7#0000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53" t="s">
        <v>86</v>
      </c>
      <c r="E84" s="16" t="s">
        <v>115</v>
      </c>
      <c r="F84" s="61">
        <f t="shared" si="4"/>
        <v>42250</v>
      </c>
      <c r="G84" s="32">
        <f>_xll.qlInterestRateIndexValueDate(M84,F84)</f>
        <v>42254</v>
      </c>
      <c r="H84" s="32">
        <f>_xll.qlInterestRateIndexMaturity(M84,G84)</f>
        <v>45176</v>
      </c>
      <c r="I84" s="24">
        <f>_xll.qlIndexFixing(M84,F84,,AllTriggers)</f>
        <v>8.3799999993845534E-3</v>
      </c>
      <c r="J84" s="24" t="str">
        <f t="shared" si="5"/>
        <v>EUR6MSW8Y=</v>
      </c>
      <c r="K84" s="24" t="str">
        <f t="shared" si="6"/>
        <v>EURAB6E8Y=ICAP</v>
      </c>
      <c r="L84" s="5"/>
      <c r="M84" s="59" t="str">
        <f>_xll.qlSwapIndex(,IborIndexFamily,D84,SettlementDays,Currency,Calendar,FixedLegTenor,FixedLegBDC,FixedLegDayCounter,IborIndex,DiscountingCurve,,Trigger)</f>
        <v>obj_0089c#0000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53" t="s">
        <v>87</v>
      </c>
      <c r="E85" s="16" t="s">
        <v>115</v>
      </c>
      <c r="F85" s="61">
        <f t="shared" si="4"/>
        <v>42250</v>
      </c>
      <c r="G85" s="32">
        <f>_xll.qlInterestRateIndexValueDate(M85,F85)</f>
        <v>42254</v>
      </c>
      <c r="H85" s="32">
        <f>_xll.qlInterestRateIndexMaturity(M85,G85)</f>
        <v>45544</v>
      </c>
      <c r="I85" s="24">
        <f>_xll.qlIndexFixing(M85,F85,,AllTriggers)</f>
        <v>9.6299999999978937E-3</v>
      </c>
      <c r="J85" s="24" t="str">
        <f t="shared" si="5"/>
        <v>EUR6MSW9Y=</v>
      </c>
      <c r="K85" s="24" t="str">
        <f t="shared" si="6"/>
        <v>EURAB6E9Y=ICAP</v>
      </c>
      <c r="L85" s="5"/>
      <c r="M85" s="59" t="str">
        <f>_xll.qlSwapIndex(,IborIndexFamily,D85,SettlementDays,Currency,Calendar,FixedLegTenor,FixedLegBDC,FixedLegDayCounter,IborIndex,DiscountingCurve,,Trigger)</f>
        <v>obj_0090d#0000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53" t="s">
        <v>29</v>
      </c>
      <c r="E86" s="16" t="s">
        <v>115</v>
      </c>
      <c r="F86" s="61">
        <f t="shared" si="4"/>
        <v>42250</v>
      </c>
      <c r="G86" s="32">
        <f>_xll.qlInterestRateIndexValueDate(M86,F86)</f>
        <v>42254</v>
      </c>
      <c r="H86" s="32">
        <f>_xll.qlInterestRateIndexMaturity(M86,G86)</f>
        <v>45908</v>
      </c>
      <c r="I86" s="24">
        <f>_xll.qlIndexFixing(M86,F86,,AllTriggers)</f>
        <v>1.072999999922845E-2</v>
      </c>
      <c r="J86" s="24" t="str">
        <f t="shared" si="5"/>
        <v>EUR6MSW10Y=</v>
      </c>
      <c r="K86" s="24" t="str">
        <f t="shared" si="6"/>
        <v>EURAB6E10Y=ICAP</v>
      </c>
      <c r="L86" s="5"/>
      <c r="M86" s="59" t="str">
        <f>_xll.qlSwapIndex(,IborIndexFamily,D86,SettlementDays,Currency,Calendar,FixedLegTenor,FixedLegBDC,FixedLegDayCounter,IborIndex,DiscountingCurve,,Trigger)</f>
        <v>obj_008c0#0000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53" t="s">
        <v>88</v>
      </c>
      <c r="E87" s="16" t="s">
        <v>115</v>
      </c>
      <c r="F87" s="61">
        <f t="shared" si="4"/>
        <v>42250</v>
      </c>
      <c r="G87" s="32">
        <f>_xll.qlInterestRateIndexValueDate(M87,F87)</f>
        <v>42254</v>
      </c>
      <c r="H87" s="32">
        <f>_xll.qlInterestRateIndexMaturity(M87,G87)</f>
        <v>46272</v>
      </c>
      <c r="I87" s="24">
        <f>_xll.qlIndexFixing(M87,F87,,AllTriggers)</f>
        <v>1.16905090135961E-2</v>
      </c>
      <c r="J87" s="24" t="str">
        <f t="shared" si="5"/>
        <v>EUR6MSW11Y=</v>
      </c>
      <c r="K87" s="24" t="str">
        <f t="shared" si="6"/>
        <v>EURAB6E11Y=ICAP</v>
      </c>
      <c r="L87" s="5"/>
      <c r="M87" s="59" t="str">
        <f>_xll.qlSwapIndex(,IborIndexFamily,D87,SettlementDays,Currency,Calendar,FixedLegTenor,FixedLegBDC,FixedLegDayCounter,IborIndex,DiscountingCurve,,Trigger)</f>
        <v>obj_00875#0000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53" t="s">
        <v>30</v>
      </c>
      <c r="E88" s="16" t="s">
        <v>115</v>
      </c>
      <c r="F88" s="61">
        <f t="shared" si="4"/>
        <v>42250</v>
      </c>
      <c r="G88" s="32">
        <f>_xll.qlInterestRateIndexValueDate(M88,F88)</f>
        <v>42254</v>
      </c>
      <c r="H88" s="32">
        <f>_xll.qlInterestRateIndexMaturity(M88,G88)</f>
        <v>46637</v>
      </c>
      <c r="I88" s="24">
        <f>_xll.qlIndexFixing(M88,F88,,AllTriggers)</f>
        <v>1.2520000000076817E-2</v>
      </c>
      <c r="J88" s="24" t="str">
        <f t="shared" si="5"/>
        <v>EUR6MSW12Y=</v>
      </c>
      <c r="K88" s="24" t="str">
        <f t="shared" si="6"/>
        <v>EURAB6E12Y=ICAP</v>
      </c>
      <c r="L88" s="5"/>
      <c r="M88" s="59" t="str">
        <f>_xll.qlSwapIndex(,IborIndexFamily,D88,SettlementDays,Currency,Calendar,FixedLegTenor,FixedLegBDC,FixedLegDayCounter,IborIndex,DiscountingCurve,,Trigger)</f>
        <v>obj_0087f#0000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 t="s">
        <v>89</v>
      </c>
      <c r="E89" s="16" t="s">
        <v>115</v>
      </c>
      <c r="F89" s="61">
        <f t="shared" si="4"/>
        <v>42250</v>
      </c>
      <c r="G89" s="32">
        <f>_xll.qlInterestRateIndexValueDate(M89,F89)</f>
        <v>42254</v>
      </c>
      <c r="H89" s="32">
        <f>_xll.qlInterestRateIndexMaturity(M89,G89)</f>
        <v>47003</v>
      </c>
      <c r="I89" s="24">
        <f>_xll.qlIndexFixing(M89,F89,,AllTriggers)</f>
        <v>1.3232466956119487E-2</v>
      </c>
      <c r="J89" s="24" t="str">
        <f t="shared" si="5"/>
        <v>EUR6MSW13Y=</v>
      </c>
      <c r="K89" s="24" t="str">
        <f t="shared" si="6"/>
        <v>EURAB6E13Y=ICAP</v>
      </c>
      <c r="L89" s="5"/>
      <c r="M89" s="59" t="str">
        <f>_xll.qlSwapIndex(,IborIndexFamily,D89,SettlementDays,Currency,Calendar,FixedLegTenor,FixedLegBDC,FixedLegDayCounter,IborIndex,DiscountingCurve,,Trigger)</f>
        <v>obj_008ed#0000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 t="s">
        <v>90</v>
      </c>
      <c r="E90" s="16" t="s">
        <v>115</v>
      </c>
      <c r="F90" s="61">
        <f t="shared" si="4"/>
        <v>42250</v>
      </c>
      <c r="G90" s="32">
        <f>_xll.qlInterestRateIndexValueDate(M90,F90)</f>
        <v>42254</v>
      </c>
      <c r="H90" s="32">
        <f>_xll.qlInterestRateIndexMaturity(M90,G90)</f>
        <v>47368</v>
      </c>
      <c r="I90" s="24">
        <f>_xll.qlIndexFixing(M90,F90,,AllTriggers)</f>
        <v>1.383230197106676E-2</v>
      </c>
      <c r="J90" s="24" t="str">
        <f t="shared" si="5"/>
        <v>EUR6MSW14Y=</v>
      </c>
      <c r="K90" s="24" t="str">
        <f t="shared" si="6"/>
        <v>EURAB6E14Y=ICAP</v>
      </c>
      <c r="L90" s="5"/>
      <c r="M90" s="59" t="str">
        <f>_xll.qlSwapIndex(,IborIndexFamily,D90,SettlementDays,Currency,Calendar,FixedLegTenor,FixedLegBDC,FixedLegDayCounter,IborIndex,DiscountingCurve,,Trigger)</f>
        <v>obj_0089e#0000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31</v>
      </c>
      <c r="E91" s="16" t="s">
        <v>115</v>
      </c>
      <c r="F91" s="61">
        <f t="shared" si="4"/>
        <v>42250</v>
      </c>
      <c r="G91" s="32">
        <f>_xll.qlInterestRateIndexValueDate(M91,F91)</f>
        <v>42254</v>
      </c>
      <c r="H91" s="32">
        <f>_xll.qlInterestRateIndexMaturity(M91,G91)</f>
        <v>47735</v>
      </c>
      <c r="I91" s="24">
        <f>_xll.qlIndexFixing(M91,F91,,AllTriggers)</f>
        <v>1.4340000000192027E-2</v>
      </c>
      <c r="J91" s="24" t="str">
        <f t="shared" si="5"/>
        <v>EUR6MSW15Y=</v>
      </c>
      <c r="K91" s="24" t="str">
        <f t="shared" si="6"/>
        <v>EURAB6E15Y=ICAP</v>
      </c>
      <c r="L91" s="5"/>
      <c r="M91" s="59" t="str">
        <f>_xll.qlSwapIndex(,IborIndexFamily,D91,SettlementDays,Currency,Calendar,FixedLegTenor,FixedLegBDC,FixedLegDayCounter,IborIndex,DiscountingCurve,,Trigger)</f>
        <v>obj_00889#0000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91</v>
      </c>
      <c r="E92" s="16" t="s">
        <v>115</v>
      </c>
      <c r="F92" s="61">
        <f t="shared" si="4"/>
        <v>42250</v>
      </c>
      <c r="G92" s="32">
        <f>_xll.qlInterestRateIndexValueDate(M92,F92)</f>
        <v>42254</v>
      </c>
      <c r="H92" s="32">
        <f>_xll.qlInterestRateIndexMaturity(M92,G92)</f>
        <v>48099</v>
      </c>
      <c r="I92" s="24">
        <f>_xll.qlIndexFixing(M92,F92,,AllTriggers)</f>
        <v>1.4761081781266235E-2</v>
      </c>
      <c r="J92" s="24" t="str">
        <f t="shared" si="5"/>
        <v>EUR6MSW16Y=</v>
      </c>
      <c r="K92" s="24" t="str">
        <f t="shared" si="6"/>
        <v>EURAB6E16Y=ICAP</v>
      </c>
      <c r="L92" s="5"/>
      <c r="M92" s="59" t="str">
        <f>_xll.qlSwapIndex(,IborIndexFamily,D92,SettlementDays,Currency,Calendar,FixedLegTenor,FixedLegBDC,FixedLegDayCounter,IborIndex,DiscountingCurve,,Trigger)</f>
        <v>obj_00899#0000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92</v>
      </c>
      <c r="E93" s="16" t="s">
        <v>115</v>
      </c>
      <c r="F93" s="61">
        <f t="shared" si="4"/>
        <v>42250</v>
      </c>
      <c r="G93" s="32">
        <f>_xll.qlInterestRateIndexValueDate(M93,F93)</f>
        <v>42254</v>
      </c>
      <c r="H93" s="32">
        <f>_xll.qlInterestRateIndexMaturity(M93,G93)</f>
        <v>48464</v>
      </c>
      <c r="I93" s="24">
        <f>_xll.qlIndexFixing(M93,F93,,AllTriggers)</f>
        <v>1.5111249462497972E-2</v>
      </c>
      <c r="J93" s="24" t="str">
        <f t="shared" si="5"/>
        <v>EUR6MSW17Y=</v>
      </c>
      <c r="K93" s="24" t="str">
        <f t="shared" si="6"/>
        <v>EURAB6E17Y=ICAP</v>
      </c>
      <c r="L93" s="5"/>
      <c r="M93" s="59" t="str">
        <f>_xll.qlSwapIndex(,IborIndexFamily,D93,SettlementDays,Currency,Calendar,FixedLegTenor,FixedLegBDC,FixedLegDayCounter,IborIndex,DiscountingCurve,,Trigger)</f>
        <v>obj_0090e#0000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93</v>
      </c>
      <c r="E94" s="16" t="s">
        <v>115</v>
      </c>
      <c r="F94" s="61">
        <f t="shared" si="4"/>
        <v>42250</v>
      </c>
      <c r="G94" s="32">
        <f>_xll.qlInterestRateIndexValueDate(M94,F94)</f>
        <v>42254</v>
      </c>
      <c r="H94" s="32">
        <f>_xll.qlInterestRateIndexMaturity(M94,G94)</f>
        <v>48829</v>
      </c>
      <c r="I94" s="24">
        <f>_xll.qlIndexFixing(M94,F94,,AllTriggers)</f>
        <v>1.5392118504281323E-2</v>
      </c>
      <c r="J94" s="24" t="str">
        <f t="shared" si="5"/>
        <v>EUR6MSW18Y=</v>
      </c>
      <c r="K94" s="24" t="str">
        <f t="shared" si="6"/>
        <v>EURAB6E18Y=ICAP</v>
      </c>
      <c r="L94" s="5"/>
      <c r="M94" s="59" t="str">
        <f>_xll.qlSwapIndex(,IborIndexFamily,D94,SettlementDays,Currency,Calendar,FixedLegTenor,FixedLegBDC,FixedLegDayCounter,IborIndex,DiscountingCurve,,Trigger)</f>
        <v>obj_0088d#0000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94</v>
      </c>
      <c r="E95" s="16" t="s">
        <v>115</v>
      </c>
      <c r="F95" s="61">
        <f t="shared" si="4"/>
        <v>42250</v>
      </c>
      <c r="G95" s="32">
        <f>_xll.qlInterestRateIndexValueDate(M95,F95)</f>
        <v>42254</v>
      </c>
      <c r="H95" s="32">
        <f>_xll.qlInterestRateIndexMaturity(M95,G95)</f>
        <v>49194</v>
      </c>
      <c r="I95" s="24">
        <f>_xll.qlIndexFixing(M95,F95,,AllTriggers)</f>
        <v>1.5612807263805775E-2</v>
      </c>
      <c r="J95" s="24" t="str">
        <f t="shared" si="5"/>
        <v>EUR6MSW19Y=</v>
      </c>
      <c r="K95" s="24" t="str">
        <f t="shared" si="6"/>
        <v>EURAB6E19Y=ICAP</v>
      </c>
      <c r="L95" s="5"/>
      <c r="M95" s="59" t="str">
        <f>_xll.qlSwapIndex(,IborIndexFamily,D95,SettlementDays,Currency,Calendar,FixedLegTenor,FixedLegBDC,FixedLegDayCounter,IborIndex,DiscountingCurve,,Trigger)</f>
        <v>obj_00908#0000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95</v>
      </c>
      <c r="E96" s="16" t="s">
        <v>115</v>
      </c>
      <c r="F96" s="61">
        <f t="shared" si="4"/>
        <v>42250</v>
      </c>
      <c r="G96" s="32">
        <f>_xll.qlInterestRateIndexValueDate(M96,F96)</f>
        <v>42254</v>
      </c>
      <c r="H96" s="32">
        <f>_xll.qlInterestRateIndexMaturity(M96,G96)</f>
        <v>49559</v>
      </c>
      <c r="I96" s="24">
        <f>_xll.qlIndexFixing(M96,F96,,AllTriggers)</f>
        <v>1.5779999999945983E-2</v>
      </c>
      <c r="J96" s="24" t="str">
        <f t="shared" si="5"/>
        <v>EUR6MSW20Y=</v>
      </c>
      <c r="K96" s="24" t="str">
        <f t="shared" si="6"/>
        <v>EURAB6E20Y=ICAP</v>
      </c>
      <c r="L96" s="5"/>
      <c r="M96" s="59" t="str">
        <f>_xll.qlSwapIndex(,IborIndexFamily,D96,SettlementDays,Currency,Calendar,FixedLegTenor,FixedLegBDC,FixedLegDayCounter,IborIndex,DiscountingCurve,,Trigger)</f>
        <v>obj_00885#0000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53" t="s">
        <v>96</v>
      </c>
      <c r="E97" s="16" t="s">
        <v>115</v>
      </c>
      <c r="F97" s="61">
        <f t="shared" si="4"/>
        <v>42250</v>
      </c>
      <c r="G97" s="32">
        <f>_xll.qlInterestRateIndexValueDate(M97,F97)</f>
        <v>42254</v>
      </c>
      <c r="H97" s="32">
        <f>_xll.qlInterestRateIndexMaturity(M97,G97)</f>
        <v>49926</v>
      </c>
      <c r="I97" s="24">
        <f>_xll.qlIndexFixing(M97,F97,,AllTriggers)</f>
        <v>1.5902862729781454E-2</v>
      </c>
      <c r="J97" s="24" t="str">
        <f t="shared" si="5"/>
        <v>EUR6MSW21Y=</v>
      </c>
      <c r="K97" s="24" t="str">
        <f t="shared" si="6"/>
        <v>EURAB6E21Y=ICAP</v>
      </c>
      <c r="L97" s="5"/>
      <c r="M97" s="59" t="str">
        <f>_xll.qlSwapIndex(,IborIndexFamily,D97,SettlementDays,Currency,Calendar,FixedLegTenor,FixedLegBDC,FixedLegDayCounter,IborIndex,DiscountingCurve,,Trigger)</f>
        <v>obj_008f9#0000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53" t="s">
        <v>97</v>
      </c>
      <c r="E98" s="16" t="s">
        <v>115</v>
      </c>
      <c r="F98" s="61">
        <f t="shared" si="4"/>
        <v>42250</v>
      </c>
      <c r="G98" s="32">
        <f>_xll.qlInterestRateIndexValueDate(M98,F98)</f>
        <v>42254</v>
      </c>
      <c r="H98" s="32">
        <f>_xll.qlInterestRateIndexMaturity(M98,G98)</f>
        <v>50290</v>
      </c>
      <c r="I98" s="24">
        <f>_xll.qlIndexFixing(M98,F98,,AllTriggers)</f>
        <v>1.5984888479376836E-2</v>
      </c>
      <c r="J98" s="24" t="str">
        <f t="shared" si="5"/>
        <v>EUR6MSW22Y=</v>
      </c>
      <c r="K98" s="24" t="str">
        <f t="shared" si="6"/>
        <v>EURAB6E22Y=ICAP</v>
      </c>
      <c r="L98" s="5"/>
      <c r="M98" s="59" t="str">
        <f>_xll.qlSwapIndex(,IborIndexFamily,D98,SettlementDays,Currency,Calendar,FixedLegTenor,FixedLegBDC,FixedLegDayCounter,IborIndex,DiscountingCurve,,Trigger)</f>
        <v>obj_008f3#0000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53" t="s">
        <v>98</v>
      </c>
      <c r="E99" s="16" t="s">
        <v>115</v>
      </c>
      <c r="F99" s="61">
        <f t="shared" si="4"/>
        <v>42250</v>
      </c>
      <c r="G99" s="32">
        <f>_xll.qlInterestRateIndexValueDate(M99,F99)</f>
        <v>42254</v>
      </c>
      <c r="H99" s="32">
        <f>_xll.qlInterestRateIndexMaturity(M99,G99)</f>
        <v>50655</v>
      </c>
      <c r="I99" s="24">
        <f>_xll.qlIndexFixing(M99,F99,,AllTriggers)</f>
        <v>1.6037703085848051E-2</v>
      </c>
      <c r="J99" s="24" t="str">
        <f t="shared" si="5"/>
        <v>EUR6MSW23Y=</v>
      </c>
      <c r="K99" s="24" t="str">
        <f t="shared" si="6"/>
        <v>EURAB6E23Y=ICAP</v>
      </c>
      <c r="L99" s="5"/>
      <c r="M99" s="59" t="str">
        <f>_xll.qlSwapIndex(,IborIndexFamily,D99,SettlementDays,Currency,Calendar,FixedLegTenor,FixedLegBDC,FixedLegDayCounter,IborIndex,DiscountingCurve,,Trigger)</f>
        <v>obj_008d7#0000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53" t="s">
        <v>99</v>
      </c>
      <c r="E100" s="16" t="s">
        <v>115</v>
      </c>
      <c r="F100" s="61">
        <f t="shared" si="4"/>
        <v>42250</v>
      </c>
      <c r="G100" s="32">
        <f>_xll.qlInterestRateIndexValueDate(M100,F100)</f>
        <v>42254</v>
      </c>
      <c r="H100" s="32">
        <f>_xll.qlInterestRateIndexMaturity(M100,G100)</f>
        <v>51020</v>
      </c>
      <c r="I100" s="24">
        <f>_xll.qlIndexFixing(M100,F100,,AllTriggers)</f>
        <v>1.6069493511542195E-2</v>
      </c>
      <c r="J100" s="24" t="str">
        <f t="shared" si="5"/>
        <v>EUR6MSW24Y=</v>
      </c>
      <c r="K100" s="24" t="str">
        <f t="shared" si="6"/>
        <v>EURAB6E24Y=ICAP</v>
      </c>
      <c r="L100" s="5"/>
      <c r="M100" s="59" t="str">
        <f>_xll.qlSwapIndex(,IborIndexFamily,D100,SettlementDays,Currency,Calendar,FixedLegTenor,FixedLegBDC,FixedLegDayCounter,IborIndex,DiscountingCurve,,Trigger)</f>
        <v>obj_008f5#0000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53" t="s">
        <v>100</v>
      </c>
      <c r="E101" s="16" t="s">
        <v>115</v>
      </c>
      <c r="F101" s="61">
        <f t="shared" si="4"/>
        <v>42250</v>
      </c>
      <c r="G101" s="32">
        <f>_xll.qlInterestRateIndexValueDate(M101,F101)</f>
        <v>42254</v>
      </c>
      <c r="H101" s="32">
        <f>_xll.qlInterestRateIndexMaturity(M101,G101)</f>
        <v>51386</v>
      </c>
      <c r="I101" s="24">
        <f>_xll.qlIndexFixing(M101,F101,,AllTriggers)</f>
        <v>1.6090000000070569E-2</v>
      </c>
      <c r="J101" s="24" t="str">
        <f t="shared" si="5"/>
        <v>EUR6MSW25Y=</v>
      </c>
      <c r="K101" s="24" t="str">
        <f t="shared" si="6"/>
        <v>EURAB6E25Y=ICAP</v>
      </c>
      <c r="L101" s="5"/>
      <c r="M101" s="59" t="str">
        <f>_xll.qlSwapIndex(,IborIndexFamily,D101,SettlementDays,Currency,Calendar,FixedLegTenor,FixedLegBDC,FixedLegDayCounter,IborIndex,DiscountingCurve,,Trigger)</f>
        <v>obj_008fa#0000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53" t="s">
        <v>101</v>
      </c>
      <c r="E102" s="16" t="s">
        <v>115</v>
      </c>
      <c r="F102" s="61">
        <f t="shared" si="4"/>
        <v>42250</v>
      </c>
      <c r="G102" s="32">
        <f>_xll.qlInterestRateIndexValueDate(M102,F102)</f>
        <v>42254</v>
      </c>
      <c r="H102" s="32">
        <f>_xll.qlInterestRateIndexMaturity(M102,G102)</f>
        <v>51753</v>
      </c>
      <c r="I102" s="24">
        <f>_xll.qlIndexFixing(M102,F102,,AllTriggers)</f>
        <v>1.6104719789703986E-2</v>
      </c>
      <c r="J102" s="24" t="str">
        <f t="shared" si="5"/>
        <v>EUR6MSW26Y=</v>
      </c>
      <c r="K102" s="24" t="str">
        <f t="shared" si="6"/>
        <v>EURAB6E26Y=ICAP</v>
      </c>
      <c r="L102" s="5"/>
      <c r="M102" s="59" t="str">
        <f>_xll.qlSwapIndex(,IborIndexFamily,D102,SettlementDays,Currency,Calendar,FixedLegTenor,FixedLegBDC,FixedLegDayCounter,IborIndex,DiscountingCurve,,Trigger)</f>
        <v>obj_008e2#0000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53" t="s">
        <v>102</v>
      </c>
      <c r="E103" s="16" t="s">
        <v>115</v>
      </c>
      <c r="F103" s="61">
        <f t="shared" si="4"/>
        <v>42250</v>
      </c>
      <c r="G103" s="32">
        <f>_xll.qlInterestRateIndexValueDate(M103,F103)</f>
        <v>42254</v>
      </c>
      <c r="H103" s="32">
        <f>_xll.qlInterestRateIndexMaturity(M103,G103)</f>
        <v>52117</v>
      </c>
      <c r="I103" s="24">
        <f>_xll.qlIndexFixing(M103,F103,,AllTriggers)</f>
        <v>1.6118363635964042E-2</v>
      </c>
      <c r="J103" s="24" t="str">
        <f t="shared" si="5"/>
        <v>EUR6MSW27Y=</v>
      </c>
      <c r="K103" s="24" t="str">
        <f t="shared" si="6"/>
        <v>EURAB6E27Y=ICAP</v>
      </c>
      <c r="L103" s="5"/>
      <c r="M103" s="59" t="str">
        <f>_xll.qlSwapIndex(,IborIndexFamily,D103,SettlementDays,Currency,Calendar,FixedLegTenor,FixedLegBDC,FixedLegDayCounter,IborIndex,DiscountingCurve,,Trigger)</f>
        <v>obj_008df#0000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53" t="s">
        <v>103</v>
      </c>
      <c r="E104" s="16" t="s">
        <v>115</v>
      </c>
      <c r="F104" s="61">
        <f t="shared" si="4"/>
        <v>42250</v>
      </c>
      <c r="G104" s="32">
        <f>_xll.qlInterestRateIndexValueDate(M104,F104)</f>
        <v>42254</v>
      </c>
      <c r="H104" s="32">
        <f>_xll.qlInterestRateIndexMaturity(M104,G104)</f>
        <v>52481</v>
      </c>
      <c r="I104" s="24">
        <f>_xll.qlIndexFixing(M104,F104,,AllTriggers)</f>
        <v>1.6131573069997428E-2</v>
      </c>
      <c r="J104" s="24" t="str">
        <f t="shared" si="5"/>
        <v>EUR6MSW28Y=</v>
      </c>
      <c r="K104" s="24" t="str">
        <f t="shared" si="6"/>
        <v>EURAB6E28Y=ICAP</v>
      </c>
      <c r="L104" s="5"/>
      <c r="M104" s="59" t="str">
        <f>_xll.qlSwapIndex(,IborIndexFamily,D104,SettlementDays,Currency,Calendar,FixedLegTenor,FixedLegBDC,FixedLegDayCounter,IborIndex,DiscountingCurve,,Trigger)</f>
        <v>obj_008d9#0000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53" t="s">
        <v>104</v>
      </c>
      <c r="E105" s="16" t="s">
        <v>115</v>
      </c>
      <c r="F105" s="61">
        <f t="shared" si="4"/>
        <v>42250</v>
      </c>
      <c r="G105" s="32">
        <f>_xll.qlInterestRateIndexValueDate(M105,F105)</f>
        <v>42254</v>
      </c>
      <c r="H105" s="32">
        <f>_xll.qlInterestRateIndexMaturity(M105,G105)</f>
        <v>52847</v>
      </c>
      <c r="I105" s="24">
        <f>_xll.qlIndexFixing(M105,F105,,AllTriggers)</f>
        <v>1.6146122193403792E-2</v>
      </c>
      <c r="J105" s="24" t="str">
        <f t="shared" si="5"/>
        <v>EUR6MSW29Y=</v>
      </c>
      <c r="K105" s="24" t="str">
        <f t="shared" si="6"/>
        <v>EURAB6E29Y=ICAP</v>
      </c>
      <c r="L105" s="5"/>
      <c r="M105" s="59" t="str">
        <f>_xll.qlSwapIndex(,IborIndexFamily,D105,SettlementDays,Currency,Calendar,FixedLegTenor,FixedLegBDC,FixedLegDayCounter,IborIndex,DiscountingCurve,,Trigger)</f>
        <v>obj_008a9#0000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61">
        <f t="shared" si="4"/>
        <v>42250</v>
      </c>
      <c r="G106" s="32">
        <f>_xll.qlInterestRateIndexValueDate(M106,F106)</f>
        <v>42254</v>
      </c>
      <c r="H106" s="32">
        <f>_xll.qlInterestRateIndexMaturity(M106,G106)</f>
        <v>53212</v>
      </c>
      <c r="I106" s="24">
        <f>_xll.qlIndexFixing(M106,F106,,AllTriggers)</f>
        <v>1.6160000000598227E-2</v>
      </c>
      <c r="J106" s="24" t="str">
        <f t="shared" si="5"/>
        <v>EUR6MSW30Y=</v>
      </c>
      <c r="K106" s="24" t="str">
        <f t="shared" si="6"/>
        <v>EURAB6E30Y=ICAP</v>
      </c>
      <c r="L106" s="5"/>
      <c r="M106" s="59" t="str">
        <f>_xll.qlSwapIndex(,IborIndexFamily,D106,SettlementDays,Currency,Calendar,FixedLegTenor,FixedLegBDC,FixedLegDayCounter,IborIndex,DiscountingCurve,,Trigger)</f>
        <v>obj_0089b#0000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61">
        <f t="shared" si="4"/>
        <v>42250</v>
      </c>
      <c r="G107" s="32">
        <f>_xll.qlInterestRateIndexValueDate(M107,F107)</f>
        <v>42254</v>
      </c>
      <c r="H107" s="32">
        <f>_xll.qlInterestRateIndexMaturity(M107,G107)</f>
        <v>53577</v>
      </c>
      <c r="I107" s="24">
        <f>_xll.qlIndexFixing(M107,F107,,AllTriggers)</f>
        <v>1.6179967756675667E-2</v>
      </c>
      <c r="J107" s="24" t="str">
        <f t="shared" ref="J107:J115" si="7">Currency&amp;CurveTenor&amp;E107&amp;B104&amp;C104&amp;IF(E107="FRA",SUBSTITUTE(D107,"M",""),D107)&amp;"="</f>
        <v>EUR6MSW31Y=</v>
      </c>
      <c r="K107" s="24" t="str">
        <f t="shared" ref="K107:K115" si="8">Currency&amp;"AB"&amp;SUBSTITUTE(CurveTenor,"M","E")&amp;D107&amp;"=ICAP"</f>
        <v>EURAB6E31Y=ICAP</v>
      </c>
      <c r="L107" s="5"/>
      <c r="M107" s="59" t="str">
        <f>_xll.qlSwapIndex(,IborIndexFamily,D107,SettlementDays,Currency,Calendar,FixedLegTenor,FixedLegBDC,FixedLegDayCounter,IborIndex,DiscountingCurve,,Trigger)</f>
        <v>obj_00866#0000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61">
        <f t="shared" si="4"/>
        <v>42250</v>
      </c>
      <c r="G108" s="32">
        <f>_xll.qlInterestRateIndexValueDate(M108,F108)</f>
        <v>42254</v>
      </c>
      <c r="H108" s="32">
        <f>_xll.qlInterestRateIndexMaturity(M108,G108)</f>
        <v>53944</v>
      </c>
      <c r="I108" s="24">
        <f>_xll.qlIndexFixing(M108,F108,,AllTriggers)</f>
        <v>1.6207971233840341E-2</v>
      </c>
      <c r="J108" s="24" t="str">
        <f t="shared" si="7"/>
        <v>EUR6MSW32Y=</v>
      </c>
      <c r="K108" s="24" t="str">
        <f t="shared" si="8"/>
        <v>EURAB6E32Y=ICAP</v>
      </c>
      <c r="L108" s="5"/>
      <c r="M108" s="59" t="str">
        <f>_xll.qlSwapIndex(,IborIndexFamily,D108,SettlementDays,Currency,Calendar,FixedLegTenor,FixedLegBDC,FixedLegDayCounter,IborIndex,DiscountingCurve,,Trigger)</f>
        <v>obj_0086f#0000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61">
        <f t="shared" si="4"/>
        <v>42250</v>
      </c>
      <c r="G109" s="32">
        <f>_xll.qlInterestRateIndexValueDate(M109,F109)</f>
        <v>42254</v>
      </c>
      <c r="H109" s="32">
        <f>_xll.qlInterestRateIndexMaturity(M109,G109)</f>
        <v>54308</v>
      </c>
      <c r="I109" s="24">
        <f>_xll.qlIndexFixing(M109,F109,,AllTriggers)</f>
        <v>1.6239635895940303E-2</v>
      </c>
      <c r="J109" s="24" t="str">
        <f t="shared" si="7"/>
        <v>EUR6MSW33Y=</v>
      </c>
      <c r="K109" s="24" t="str">
        <f t="shared" si="8"/>
        <v>EURAB6E33Y=ICAP</v>
      </c>
      <c r="L109" s="5"/>
      <c r="M109" s="59" t="str">
        <f>_xll.qlSwapIndex(,IborIndexFamily,D109,SettlementDays,Currency,Calendar,FixedLegTenor,FixedLegBDC,FixedLegDayCounter,IborIndex,DiscountingCurve,,Trigger)</f>
        <v>obj_00867#0000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61">
        <f t="shared" si="4"/>
        <v>42250</v>
      </c>
      <c r="G110" s="32">
        <f>_xll.qlInterestRateIndexValueDate(M110,F110)</f>
        <v>42254</v>
      </c>
      <c r="H110" s="32">
        <f>_xll.qlInterestRateIndexMaturity(M110,G110)</f>
        <v>54673</v>
      </c>
      <c r="I110" s="24">
        <f>_xll.qlIndexFixing(M110,F110,,AllTriggers)</f>
        <v>1.6268266795494497E-2</v>
      </c>
      <c r="J110" s="24" t="str">
        <f t="shared" si="7"/>
        <v>EUR6MSW34Y=</v>
      </c>
      <c r="K110" s="24" t="str">
        <f t="shared" si="8"/>
        <v>EURAB6E34Y=ICAP</v>
      </c>
      <c r="L110" s="5"/>
      <c r="M110" s="59" t="str">
        <f>_xll.qlSwapIndex(,IborIndexFamily,D110,SettlementDays,Currency,Calendar,FixedLegTenor,FixedLegBDC,FixedLegDayCounter,IborIndex,DiscountingCurve,,Trigger)</f>
        <v>obj_0086d#0000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61">
        <f t="shared" si="4"/>
        <v>42250</v>
      </c>
      <c r="G111" s="32">
        <f>_xll.qlInterestRateIndexValueDate(M111,F111)</f>
        <v>42254</v>
      </c>
      <c r="H111" s="32">
        <f>_xll.qlInterestRateIndexMaturity(M111,G111)</f>
        <v>55038</v>
      </c>
      <c r="I111" s="24">
        <f>_xll.qlIndexFixing(M111,F111,,AllTriggers)</f>
        <v>1.6290000000135453E-2</v>
      </c>
      <c r="J111" s="24" t="str">
        <f t="shared" si="7"/>
        <v>EUR6MSW35Y=</v>
      </c>
      <c r="K111" s="24" t="str">
        <f t="shared" si="8"/>
        <v>EURAB6E35Y=ICAP</v>
      </c>
      <c r="L111" s="5"/>
      <c r="M111" s="59" t="str">
        <f>_xll.qlSwapIndex(,IborIndexFamily,D111,SettlementDays,Currency,Calendar,FixedLegTenor,FixedLegBDC,FixedLegDayCounter,IborIndex,DiscountingCurve,,Trigger)</f>
        <v>obj_0085b#0000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61">
        <f t="shared" si="4"/>
        <v>42250</v>
      </c>
      <c r="G112" s="32">
        <f>_xll.qlInterestRateIndexValueDate(M112,F112)</f>
        <v>42254</v>
      </c>
      <c r="H112" s="32">
        <f>_xll.qlInterestRateIndexMaturity(M112,G112)</f>
        <v>55403</v>
      </c>
      <c r="I112" s="24">
        <f>_xll.qlIndexFixing(M112,F112,,AllTriggers)</f>
        <v>1.6303757722807479E-2</v>
      </c>
      <c r="J112" s="24" t="str">
        <f t="shared" si="7"/>
        <v>EUR6MSW36Y=</v>
      </c>
      <c r="K112" s="24" t="str">
        <f t="shared" si="8"/>
        <v>EURAB6E36Y=ICAP</v>
      </c>
      <c r="L112" s="5"/>
      <c r="M112" s="59" t="str">
        <f>_xll.qlSwapIndex(,IborIndexFamily,D112,SettlementDays,Currency,Calendar,FixedLegTenor,FixedLegBDC,FixedLegDayCounter,IborIndex,DiscountingCurve,,Trigger)</f>
        <v>obj_00861#0000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61">
        <f t="shared" si="4"/>
        <v>42250</v>
      </c>
      <c r="G113" s="32">
        <f>_xll.qlInterestRateIndexValueDate(M113,F113)</f>
        <v>42254</v>
      </c>
      <c r="H113" s="32">
        <f>_xll.qlInterestRateIndexMaturity(M113,G113)</f>
        <v>55771</v>
      </c>
      <c r="I113" s="24">
        <f>_xll.qlIndexFixing(M113,F113,,AllTriggers)</f>
        <v>1.6313743853625124E-2</v>
      </c>
      <c r="J113" s="24" t="str">
        <f t="shared" si="7"/>
        <v>EUR6MSW37Y=</v>
      </c>
      <c r="K113" s="24" t="str">
        <f t="shared" si="8"/>
        <v>EURAB6E37Y=ICAP</v>
      </c>
      <c r="L113" s="5"/>
      <c r="M113" s="59" t="str">
        <f>_xll.qlSwapIndex(,IborIndexFamily,D113,SettlementDays,Currency,Calendar,FixedLegTenor,FixedLegBDC,FixedLegDayCounter,IborIndex,DiscountingCurve,,Trigger)</f>
        <v>obj_0085f#0000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61">
        <f t="shared" si="4"/>
        <v>42250</v>
      </c>
      <c r="G114" s="32">
        <f>_xll.qlInterestRateIndexValueDate(M114,F114)</f>
        <v>42254</v>
      </c>
      <c r="H114" s="32">
        <f>_xll.qlInterestRateIndexMaturity(M114,G114)</f>
        <v>56135</v>
      </c>
      <c r="I114" s="24">
        <f>_xll.qlIndexFixing(M114,F114,,AllTriggers)</f>
        <v>1.6319813711665073E-2</v>
      </c>
      <c r="J114" s="24" t="str">
        <f t="shared" si="7"/>
        <v>EUR6MSW38Y=</v>
      </c>
      <c r="K114" s="24" t="str">
        <f t="shared" si="8"/>
        <v>EURAB6E38Y=ICAP</v>
      </c>
      <c r="L114" s="5"/>
      <c r="M114" s="59" t="str">
        <f>_xll.qlSwapIndex(,IborIndexFamily,D114,SettlementDays,Currency,Calendar,FixedLegTenor,FixedLegBDC,FixedLegDayCounter,IborIndex,DiscountingCurve,,Trigger)</f>
        <v>obj_00869#0000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61">
        <f t="shared" si="4"/>
        <v>42250</v>
      </c>
      <c r="G115" s="32">
        <f>_xll.qlInterestRateIndexValueDate(M115,F115)</f>
        <v>42254</v>
      </c>
      <c r="H115" s="32">
        <f>_xll.qlInterestRateIndexMaturity(M115,G115)</f>
        <v>56499</v>
      </c>
      <c r="I115" s="24">
        <f>_xll.qlIndexFixing(M115,F115,,AllTriggers)</f>
        <v>1.6324671574920218E-2</v>
      </c>
      <c r="J115" s="24" t="str">
        <f t="shared" si="7"/>
        <v>EUR6MSW39Y=</v>
      </c>
      <c r="K115" s="24" t="str">
        <f t="shared" si="8"/>
        <v>EURAB6E39Y=ICAP</v>
      </c>
      <c r="L115" s="5"/>
      <c r="M115" s="59" t="str">
        <f>_xll.qlSwapIndex(,IborIndexFamily,D115,SettlementDays,Currency,Calendar,FixedLegTenor,FixedLegBDC,FixedLegDayCounter,IborIndex,DiscountingCurve,,Trigger)</f>
        <v>obj_00855#0000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61">
        <f>EvaluationDate</f>
        <v>42250</v>
      </c>
      <c r="G116" s="32">
        <f>_xll.qlInterestRateIndexValueDate(M116,F116)</f>
        <v>42254</v>
      </c>
      <c r="H116" s="32">
        <f>_xll.qlInterestRateIndexMaturity(M116,G116)</f>
        <v>56864</v>
      </c>
      <c r="I116" s="24">
        <f>_xll.qlIndexFixing(M116,F116,,AllTriggers)</f>
        <v>1.6330000000257004E-2</v>
      </c>
      <c r="J116" s="24" t="str">
        <f>Currency&amp;CurveTenor&amp;E116&amp;B113&amp;C113&amp;IF(E116="FRA",SUBSTITUTE(D116,"M",""),D116)&amp;"="</f>
        <v>EUR6MSW40Y=</v>
      </c>
      <c r="K116" s="24" t="str">
        <f>Currency&amp;"AB"&amp;SUBSTITUTE(CurveTenor,"M","E")&amp;D116&amp;"=ICAP"</f>
        <v>EURAB6E40Y=ICAP</v>
      </c>
      <c r="L116" s="5"/>
      <c r="M116" s="59" t="str">
        <f>_xll.qlSwapIndex(,IborIndexFamily,D116,SettlementDays,Currency,Calendar,FixedLegTenor,FixedLegBDC,FixedLegDayCounter,IborIndex,DiscountingCurve,,Trigger)</f>
        <v>obj_008c6#0000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61">
        <f>EvaluationDate</f>
        <v>42250</v>
      </c>
      <c r="G117" s="32">
        <f>_xll.qlInterestRateIndexValueDate(M117,F117)</f>
        <v>42254</v>
      </c>
      <c r="H117" s="32">
        <f>_xll.qlInterestRateIndexMaturity(M117,G117)</f>
        <v>60517</v>
      </c>
      <c r="I117" s="24">
        <f>_xll.qlIndexFixing(M117,F117,,AllTriggers)</f>
        <v>1.5970000000042544E-2</v>
      </c>
      <c r="J117" s="24" t="str">
        <f>Currency&amp;CurveTenor&amp;E117&amp;B114&amp;C114&amp;IF(E117="FRA",SUBSTITUTE(D117,"M",""),D117)&amp;"="</f>
        <v>EUR6MSW50Y=</v>
      </c>
      <c r="K117" s="24" t="str">
        <f>Currency&amp;"AB"&amp;SUBSTITUTE(CurveTenor,"M","E")&amp;D117&amp;"=ICAP"</f>
        <v>EURAB6E50Y=ICAP</v>
      </c>
      <c r="L117" s="5"/>
      <c r="M117" s="59" t="str">
        <f>_xll.qlSwapIndex(,IborIndexFamily,D117,SettlementDays,Currency,Calendar,FixedLegTenor,FixedLegBDC,FixedLegDayCounter,IborIndex,DiscountingCurve,,Trigger)</f>
        <v>obj_00905#0000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63">
        <f>EvaluationDate</f>
        <v>42250</v>
      </c>
      <c r="G118" s="33">
        <f>_xll.qlInterestRateIndexValueDate(M118,F118)</f>
        <v>42254</v>
      </c>
      <c r="H118" s="33">
        <f>_xll.qlInterestRateIndexMaturity(M118,G118)</f>
        <v>64171</v>
      </c>
      <c r="I118" s="26">
        <f>_xll.qlIndexFixing(M118,F118,,AllTriggers)</f>
        <v>1.5820000000377987E-2</v>
      </c>
      <c r="J118" s="26" t="str">
        <f>Currency&amp;CurveTenor&amp;E118&amp;B115&amp;C115&amp;IF(E118="FRA",SUBSTITUTE(D118,"M",""),D118)&amp;"="</f>
        <v>EUR6MSW60Y=</v>
      </c>
      <c r="K118" s="26" t="str">
        <f>Currency&amp;"AB"&amp;SUBSTITUTE(CurveTenor,"M","E")&amp;D118&amp;"=ICAP"</f>
        <v>EURAB6E60Y=ICAP</v>
      </c>
      <c r="L118" s="5"/>
      <c r="M118" s="65" t="str">
        <f>_xll.qlSwapIndex(,IborIndexFamily,D118,SettlementDays,Currency,Calendar,FixedLegTenor,FixedLegBDC,FixedLegDayCounter,IborIndex,DiscountingCurve,,Trigger)</f>
        <v>obj_00890#0000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B5" sqref="B5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42250</v>
      </c>
      <c r="G8" s="97">
        <f>_xll.qlInterestRateIndexValueDate(M8,F8)</f>
        <v>42254</v>
      </c>
      <c r="H8" s="97">
        <f>_xll.qlInterestRateIndexMaturity(M8,G8)</f>
        <v>42255</v>
      </c>
      <c r="I8" s="89">
        <f>_xll.qlIndexFixing(M8,F8,TRUE,AllTriggers)</f>
        <v>2.2083902655367638E-3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obj_008ff#0000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42250</v>
      </c>
      <c r="G9" s="97">
        <f>_xll.qlInterestRateIndexValueDate(M9,F9)</f>
        <v>42254</v>
      </c>
      <c r="H9" s="97">
        <f>_xll.qlInterestRateIndexMaturity(M9,G9)</f>
        <v>42261</v>
      </c>
      <c r="I9" s="89">
        <f>_xll.qlIndexFixing(M9,F9,TRUE,AllTriggers)</f>
        <v>2.2084309075179726E-3</v>
      </c>
      <c r="J9" s="89" t="str">
        <f t="shared" si="1"/>
        <v>EUR1YDPSW=</v>
      </c>
      <c r="K9" s="89"/>
      <c r="L9" s="27"/>
      <c r="M9" s="91" t="str">
        <f>_xll.qlEuribor(,D9,YieldCurve,,Trigger)</f>
        <v>obj_0083e#0000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42250</v>
      </c>
      <c r="G10" s="97">
        <f>_xll.qlInterestRateIndexValueDate(M10,F10)</f>
        <v>42254</v>
      </c>
      <c r="H10" s="97">
        <f>_xll.qlInterestRateIndexMaturity(M10,G10)</f>
        <v>42268</v>
      </c>
      <c r="I10" s="89">
        <f>_xll.qlIndexFixing(M10,F10,TRUE,AllTriggers)</f>
        <v>2.2084783244283707E-3</v>
      </c>
      <c r="J10" s="89" t="str">
        <f t="shared" si="1"/>
        <v>EUR1YDP2W=</v>
      </c>
      <c r="K10" s="89"/>
      <c r="L10" s="27"/>
      <c r="M10" s="91" t="str">
        <f>_xll.qlEuribor(,D10,YieldCurve,,Trigger)</f>
        <v>obj_00845#0000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42250</v>
      </c>
      <c r="G11" s="97">
        <f>_xll.qlInterestRateIndexValueDate(M11,F11)</f>
        <v>42254</v>
      </c>
      <c r="H11" s="97">
        <f>_xll.qlInterestRateIndexMaturity(M11,G11)</f>
        <v>42275</v>
      </c>
      <c r="I11" s="89">
        <f>_xll.qlIndexFixing(M11,F11,TRUE,AllTriggers)</f>
        <v>2.2085257426862626E-3</v>
      </c>
      <c r="J11" s="89" t="str">
        <f t="shared" si="1"/>
        <v>EUR1YDP3W=</v>
      </c>
      <c r="K11" s="89"/>
      <c r="L11" s="27"/>
      <c r="M11" s="91" t="str">
        <f>_xll.qlEuribor(,D11,YieldCurve,,Trigger)</f>
        <v>obj_00847#0000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42250</v>
      </c>
      <c r="G12" s="98">
        <f>_xll.qlInterestRateIndexValueDate(M12,F12)</f>
        <v>42254</v>
      </c>
      <c r="H12" s="97">
        <f>_xll.qlInterestRateIndexMaturity(M12,G12)</f>
        <v>42284</v>
      </c>
      <c r="I12" s="89">
        <f>_xll.qlIndexFixing(M12,F12,TRUE,AllTriggers)</f>
        <v>2.2085867110153146E-3</v>
      </c>
      <c r="J12" s="89" t="str">
        <f t="shared" si="1"/>
        <v>EUR1YDP1M=</v>
      </c>
      <c r="K12" s="89"/>
      <c r="L12" s="27"/>
      <c r="M12" s="91" t="str">
        <f>_xll.qlEuribor(,D12,YieldCurve,,Trigger)</f>
        <v>obj_00843#0000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42250</v>
      </c>
      <c r="G13" s="98">
        <f>_xll.qlInterestRateIndexValueDate(M13,F13)</f>
        <v>42254</v>
      </c>
      <c r="H13" s="97">
        <f>_xll.qlInterestRateIndexMaturity(M13,G13)</f>
        <v>42317</v>
      </c>
      <c r="I13" s="89">
        <f>_xll.qlIndexFixing(M13,F13,TRUE,AllTriggers)</f>
        <v>2.2088102807530218E-3</v>
      </c>
      <c r="J13" s="89" t="str">
        <f t="shared" si="1"/>
        <v>EUR1YDP2M=</v>
      </c>
      <c r="K13" s="89"/>
      <c r="L13" s="27"/>
      <c r="M13" s="91" t="str">
        <f>_xll.qlEuribor(,D13,YieldCurve,,Trigger)</f>
        <v>obj_0083f#0000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42250</v>
      </c>
      <c r="G14" s="98">
        <f>_xll.qlInterestRateIndexValueDate(M14,F14)</f>
        <v>42254</v>
      </c>
      <c r="H14" s="97">
        <f>_xll.qlInterestRateIndexMaturity(M14,G14)</f>
        <v>42345</v>
      </c>
      <c r="I14" s="89">
        <f>_xll.qlIndexFixing(M14,F14,TRUE,AllTriggers)</f>
        <v>2.2089999999509312E-3</v>
      </c>
      <c r="J14" s="89" t="str">
        <f t="shared" si="1"/>
        <v>EUR1YDP3M=</v>
      </c>
      <c r="K14" s="89"/>
      <c r="L14" s="27"/>
      <c r="M14" s="91" t="str">
        <f>_xll.qlEuribor(,D14,YieldCurve,,Trigger)</f>
        <v>obj_0083c#0000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42250</v>
      </c>
      <c r="G15" s="98">
        <f>_xll.qlInterestRateIndexValueDate(M15,F15)</f>
        <v>42254</v>
      </c>
      <c r="H15" s="97">
        <f>_xll.qlInterestRateIndexMaturity(M15,G15)</f>
        <v>42376</v>
      </c>
      <c r="I15" s="89">
        <f>_xll.qlIndexFixing(M15,F15,TRUE,AllTriggers)</f>
        <v>2.1672957014343265E-3</v>
      </c>
      <c r="J15" s="89" t="str">
        <f t="shared" si="1"/>
        <v>EUR1YDP4M=</v>
      </c>
      <c r="K15" s="89"/>
      <c r="L15" s="27"/>
      <c r="M15" s="91" t="str">
        <f>_xll.qlEuribor(,D15,YieldCurve,,Trigger)</f>
        <v>obj_0083a#0000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42250</v>
      </c>
      <c r="G16" s="98">
        <f>_xll.qlInterestRateIndexValueDate(M16,F16)</f>
        <v>42254</v>
      </c>
      <c r="H16" s="97">
        <f>_xll.qlInterestRateIndexMaturity(M16,G16)</f>
        <v>42408</v>
      </c>
      <c r="I16" s="89">
        <f>_xll.qlIndexFixing(M16,F16,TRUE,AllTriggers)</f>
        <v>2.0712199912993738E-3</v>
      </c>
      <c r="J16" s="89" t="str">
        <f t="shared" si="1"/>
        <v>EUR1YDP5M=</v>
      </c>
      <c r="K16" s="89"/>
      <c r="L16" s="27"/>
      <c r="M16" s="91" t="str">
        <f>_xll.qlEuribor(,D16,YieldCurve,,Trigger)</f>
        <v>obj_00841#0000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42250</v>
      </c>
      <c r="G17" s="98">
        <f>_xll.qlInterestRateIndexValueDate(M17,F17)</f>
        <v>42254</v>
      </c>
      <c r="H17" s="97">
        <f>_xll.qlInterestRateIndexMaturity(M17,G17)</f>
        <v>42436</v>
      </c>
      <c r="I17" s="89">
        <f>_xll.qlIndexFixing(M17,F17,TRUE,AllTriggers)</f>
        <v>1.9849999999257992E-3</v>
      </c>
      <c r="J17" s="89" t="str">
        <f t="shared" si="1"/>
        <v>EUR1YDP6M=</v>
      </c>
      <c r="K17" s="89"/>
      <c r="L17" s="27"/>
      <c r="M17" s="91" t="str">
        <f>_xll.qlEuribor(,D17,YieldCurve,,Trigger)</f>
        <v>obj_00846#0000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42250</v>
      </c>
      <c r="G18" s="98">
        <f>_xll.qlInterestRateIndexValueDate(M18,F18)</f>
        <v>42254</v>
      </c>
      <c r="H18" s="97">
        <f>_xll.qlInterestRateIndexMaturity(M18,G18)</f>
        <v>42467</v>
      </c>
      <c r="I18" s="89">
        <f>_xll.qlIndexFixing(M18,F18,TRUE,AllTriggers)</f>
        <v>1.9099380438412584E-3</v>
      </c>
      <c r="J18" s="89" t="str">
        <f t="shared" si="1"/>
        <v>EUR1YDP7M=</v>
      </c>
      <c r="K18" s="89"/>
      <c r="L18" s="27"/>
      <c r="M18" s="91" t="str">
        <f>_xll.qlEuribor(,D18,YieldCurve,,Trigger)</f>
        <v>obj_00844#0000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42250</v>
      </c>
      <c r="G19" s="98">
        <f>_xll.qlInterestRateIndexValueDate(M19,F19)</f>
        <v>42254</v>
      </c>
      <c r="H19" s="97">
        <f>_xll.qlInterestRateIndexMaturity(M19,G19)</f>
        <v>42499</v>
      </c>
      <c r="I19" s="89">
        <f>_xll.qlIndexFixing(M19,F19,TRUE,AllTriggers)</f>
        <v>1.8452647476461474E-3</v>
      </c>
      <c r="J19" s="89" t="str">
        <f t="shared" si="1"/>
        <v>EUR1YDP8M=</v>
      </c>
      <c r="K19" s="89"/>
      <c r="L19" s="27"/>
      <c r="M19" s="91" t="str">
        <f>_xll.qlEuribor(,D19,YieldCurve,,Trigger)</f>
        <v>obj_0083d#0000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42250</v>
      </c>
      <c r="G20" s="98">
        <f>_xll.qlInterestRateIndexValueDate(M20,F20)</f>
        <v>42254</v>
      </c>
      <c r="H20" s="98">
        <f>_xll.qlInterestRateIndexMaturity(M20,G20)</f>
        <v>42528</v>
      </c>
      <c r="I20" s="89">
        <f>_xll.qlIndexFixing(M20,F20,TRUE,AllTriggers)</f>
        <v>1.7949999999668466E-3</v>
      </c>
      <c r="J20" s="89" t="str">
        <f t="shared" si="1"/>
        <v>EUR1YDP9M=</v>
      </c>
      <c r="K20" s="90"/>
      <c r="L20" s="58"/>
      <c r="M20" s="91" t="str">
        <f>_xll.qlEuribor(,D20,YieldCurve,,Trigger)</f>
        <v>obj_0083b#0000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42250</v>
      </c>
      <c r="G21" s="98">
        <f>_xll.qlInterestRateIndexValueDate(M21,F21)</f>
        <v>42254</v>
      </c>
      <c r="H21" s="98">
        <f>_xll.qlInterestRateIndexMaturity(M21,G21)</f>
        <v>42558</v>
      </c>
      <c r="I21" s="89">
        <f>_xll.qlIndexFixing(M21,F21,TRUE,AllTriggers)</f>
        <v>1.7468304428944349E-3</v>
      </c>
      <c r="J21" s="89" t="str">
        <f t="shared" si="1"/>
        <v>EUR1YDP10M=</v>
      </c>
      <c r="K21" s="90"/>
      <c r="L21" s="58"/>
      <c r="M21" s="91" t="str">
        <f>_xll.qlEuribor(,D21,YieldCurve,,Trigger)</f>
        <v>obj_00842#0000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42250</v>
      </c>
      <c r="G22" s="98">
        <f>_xll.qlInterestRateIndexValueDate(M22,F22)</f>
        <v>42254</v>
      </c>
      <c r="H22" s="98">
        <f>_xll.qlInterestRateIndexMaturity(M22,G22)</f>
        <v>42590</v>
      </c>
      <c r="I22" s="89">
        <f>_xll.qlIndexFixing(M22,F22,TRUE,AllTriggers)</f>
        <v>1.6871923942004699E-3</v>
      </c>
      <c r="J22" s="89" t="str">
        <f t="shared" si="1"/>
        <v>EUR1YDP11M=</v>
      </c>
      <c r="K22" s="90"/>
      <c r="L22" s="58"/>
      <c r="M22" s="91" t="str">
        <f>_xll.qlEuribor(,D22,YieldCurve,,Trigger)</f>
        <v>obj_00840#0000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42250</v>
      </c>
      <c r="G23" s="102">
        <f>_xll.qlInterestRateIndexValueDate(IborIndex,F23)</f>
        <v>42254</v>
      </c>
      <c r="H23" s="102">
        <f>_xll.qlInterestRateIndexMaturity(IborIndex,G23)</f>
        <v>42620</v>
      </c>
      <c r="I23" s="89">
        <f>_xll.qlIndexFixing(IborIndex,F23,TRUE,AllTriggers)</f>
        <v>1.609999999979119E-3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93" t="s">
        <v>75</v>
      </c>
      <c r="E24" s="83" t="s">
        <v>67</v>
      </c>
      <c r="F24" s="104">
        <f>_xll.qlInterestRateIndexFixingDate(IborIndex,G24)</f>
        <v>42282</v>
      </c>
      <c r="G24" s="104">
        <f>_xll.qlCalendarAdvance(Calendar,SettlementDate,B24&amp;"M","mf",TRUE)</f>
        <v>42284</v>
      </c>
      <c r="H24" s="104">
        <f>_xll.qlInterestRateIndexMaturity(IborIndex,G24)</f>
        <v>42650</v>
      </c>
      <c r="I24" s="95">
        <f>_xll.qlIndexFixing(IborIndex,F24,TRUE,AllTriggers)</f>
        <v>1.489999999997072E-3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96" t="s">
        <v>76</v>
      </c>
      <c r="E25" s="84" t="s">
        <v>67</v>
      </c>
      <c r="F25" s="98">
        <f>_xll.qlInterestRateIndexFixingDate(IborIndex,G25)</f>
        <v>42313</v>
      </c>
      <c r="G25" s="98">
        <f>_xll.qlCalendarAdvance(Calendar,SettlementDate,B25&amp;"M","mf",TRUE)</f>
        <v>42317</v>
      </c>
      <c r="H25" s="98">
        <f>_xll.qlInterestRateIndexMaturity(IborIndex,G25)</f>
        <v>42683</v>
      </c>
      <c r="I25" s="90">
        <f>_xll.qlIndexFixing(IborIndex,F25,TRUE,AllTriggers)</f>
        <v>1.5299999999838804E-3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96" t="s">
        <v>77</v>
      </c>
      <c r="E26" s="84" t="s">
        <v>67</v>
      </c>
      <c r="F26" s="98">
        <f>_xll.qlInterestRateIndexFixingDate(IborIndex,G26)</f>
        <v>42341</v>
      </c>
      <c r="G26" s="98">
        <f>_xll.qlCalendarAdvance(Calendar,SettlementDate,B26&amp;"M","mf",TRUE)</f>
        <v>42345</v>
      </c>
      <c r="H26" s="98">
        <f>_xll.qlInterestRateIndexMaturity(IborIndex,G26)</f>
        <v>42711</v>
      </c>
      <c r="I26" s="90">
        <f>_xll.qlIndexFixing(IborIndex,F26,TRUE,AllTriggers)</f>
        <v>1.5799999999607296E-3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96" t="s">
        <v>78</v>
      </c>
      <c r="E27" s="84" t="s">
        <v>67</v>
      </c>
      <c r="F27" s="98">
        <f>_xll.qlInterestRateIndexFixingDate(IborIndex,G27)</f>
        <v>42374</v>
      </c>
      <c r="G27" s="98">
        <f>_xll.qlCalendarAdvance(Calendar,SettlementDate,B27&amp;"M","mf",TRUE)</f>
        <v>42376</v>
      </c>
      <c r="H27" s="98">
        <f>_xll.qlInterestRateIndexMaturity(IborIndex,G27)</f>
        <v>42744</v>
      </c>
      <c r="I27" s="90">
        <f>_xll.qlIndexFixing(IborIndex,F27,TRUE,AllTriggers)</f>
        <v>1.6500000002015267E-3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96" t="s">
        <v>79</v>
      </c>
      <c r="E28" s="84" t="s">
        <v>67</v>
      </c>
      <c r="F28" s="98">
        <f>_xll.qlInterestRateIndexFixingDate(IborIndex,G28)</f>
        <v>42404</v>
      </c>
      <c r="G28" s="98">
        <f>_xll.qlCalendarAdvance(Calendar,SettlementDate,B28&amp;"M","mf",TRUE)</f>
        <v>42408</v>
      </c>
      <c r="H28" s="98">
        <f>_xll.qlInterestRateIndexMaturity(IborIndex,G28)</f>
        <v>42774</v>
      </c>
      <c r="I28" s="90">
        <f>_xll.qlIndexFixing(IborIndex,F28,TRUE,AllTriggers)</f>
        <v>1.7199999998387724E-3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96" t="s">
        <v>45</v>
      </c>
      <c r="E29" s="84" t="s">
        <v>67</v>
      </c>
      <c r="F29" s="98">
        <f>_xll.qlInterestRateIndexFixingDate(IborIndex,G29)</f>
        <v>42432</v>
      </c>
      <c r="G29" s="98">
        <f>_xll.qlCalendarAdvance(Calendar,SettlementDate,B29&amp;"M","mf",TRUE)</f>
        <v>42436</v>
      </c>
      <c r="H29" s="98">
        <f>_xll.qlInterestRateIndexMaturity(IborIndex,G29)</f>
        <v>42801</v>
      </c>
      <c r="I29" s="90">
        <f>_xll.qlIndexFixing(IborIndex,F29,TRUE,AllTriggers)</f>
        <v>1.7799999999009552E-3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96" t="s">
        <v>80</v>
      </c>
      <c r="E30" s="84" t="s">
        <v>67</v>
      </c>
      <c r="F30" s="98">
        <f>_xll.qlInterestRateIndexFixingDate(IborIndex,G30)</f>
        <v>42465</v>
      </c>
      <c r="G30" s="98">
        <f>_xll.qlCalendarAdvance(Calendar,SettlementDate,B30&amp;"M","mf",TRUE)</f>
        <v>42467</v>
      </c>
      <c r="H30" s="98">
        <f>_xll.qlInterestRateIndexMaturity(IborIndex,G30)</f>
        <v>42832</v>
      </c>
      <c r="I30" s="90">
        <f>_xll.qlIndexFixing(IborIndex,F30,TRUE,AllTriggers)</f>
        <v>1.8700000000366149E-3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96" t="s">
        <v>81</v>
      </c>
      <c r="E31" s="84" t="s">
        <v>67</v>
      </c>
      <c r="F31" s="98">
        <f>_xll.qlInterestRateIndexFixingDate(IborIndex,G31)</f>
        <v>42495</v>
      </c>
      <c r="G31" s="98">
        <f>_xll.qlCalendarAdvance(Calendar,SettlementDate,B31&amp;"M","mf",TRUE)</f>
        <v>42499</v>
      </c>
      <c r="H31" s="98">
        <f>_xll.qlInterestRateIndexMaturity(IborIndex,G31)</f>
        <v>42864</v>
      </c>
      <c r="I31" s="90">
        <f>_xll.qlIndexFixing(IborIndex,F31,TRUE,AllTriggers)</f>
        <v>1.9699999999832859E-3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96" t="s">
        <v>82</v>
      </c>
      <c r="E32" s="84" t="s">
        <v>67</v>
      </c>
      <c r="F32" s="98">
        <f>_xll.qlInterestRateIndexFixingDate(IborIndex,G32)</f>
        <v>42524</v>
      </c>
      <c r="G32" s="98">
        <f>_xll.qlCalendarAdvance(Calendar,SettlementDate,B32&amp;"M","mf",TRUE)</f>
        <v>42528</v>
      </c>
      <c r="H32" s="98">
        <f>_xll.qlInterestRateIndexMaturity(IborIndex,G32)</f>
        <v>42893</v>
      </c>
      <c r="I32" s="90">
        <f>_xll.qlIndexFixing(IborIndex,F32,TRUE,AllTriggers)</f>
        <v>2.0599999999330121E-3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96" t="s">
        <v>83</v>
      </c>
      <c r="E33" s="84" t="s">
        <v>67</v>
      </c>
      <c r="F33" s="98">
        <f>_xll.qlInterestRateIndexFixingDate(IborIndex,G33)</f>
        <v>42556</v>
      </c>
      <c r="G33" s="98">
        <f>_xll.qlCalendarAdvance(Calendar,SettlementDate,B33&amp;"M","mf",TRUE)</f>
        <v>42558</v>
      </c>
      <c r="H33" s="98">
        <f>_xll.qlInterestRateIndexMaturity(IborIndex,G33)</f>
        <v>42923</v>
      </c>
      <c r="I33" s="90">
        <f>_xll.qlIndexFixing(IborIndex,F33,TRUE,AllTriggers)</f>
        <v>2.1800000000023459E-3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96" t="s">
        <v>84</v>
      </c>
      <c r="E34" s="84" t="s">
        <v>67</v>
      </c>
      <c r="F34" s="98">
        <f>_xll.qlInterestRateIndexFixingDate(IborIndex,G34)</f>
        <v>42586</v>
      </c>
      <c r="G34" s="98">
        <f>_xll.qlCalendarAdvance(Calendar,SettlementDate,B34&amp;"M","mf",TRUE)</f>
        <v>42590</v>
      </c>
      <c r="H34" s="98">
        <f>_xll.qlInterestRateIndexMaturity(IborIndex,G34)</f>
        <v>42955</v>
      </c>
      <c r="I34" s="90">
        <f>_xll.qlIndexFixing(IborIndex,F34,TRUE,AllTriggers)</f>
        <v>2.3100000000031429E-3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96" t="s">
        <v>149</v>
      </c>
      <c r="E35" s="84" t="s">
        <v>67</v>
      </c>
      <c r="F35" s="98">
        <f>_xll.qlInterestRateIndexFixingDate(IborIndex,G35)</f>
        <v>42618</v>
      </c>
      <c r="G35" s="98">
        <f>_xll.qlCalendarAdvance(Calendar,SettlementDate,B35&amp;"M","mf",TRUE)</f>
        <v>42620</v>
      </c>
      <c r="H35" s="98">
        <f>_xll.qlInterestRateIndexMaturity(IborIndex,G35)</f>
        <v>42985</v>
      </c>
      <c r="I35" s="90">
        <f>_xll.qlIndexFixing(IborIndex,F35,TRUE,AllTriggers)</f>
        <v>2.4399999999356109E-3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23"/>
      <c r="K48" s="123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24"/>
      <c r="K60" s="12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5"/>
      <c r="K62" s="125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122"/>
      <c r="E63" s="114"/>
      <c r="F63" s="114"/>
      <c r="G63" s="114"/>
      <c r="H63" s="114"/>
      <c r="I63" s="123"/>
      <c r="J63" s="123"/>
      <c r="K63" s="123"/>
      <c r="L63" s="5"/>
      <c r="M63" s="126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116"/>
      <c r="E64" s="117"/>
      <c r="F64" s="117"/>
      <c r="G64" s="117"/>
      <c r="H64" s="117"/>
      <c r="I64" s="124"/>
      <c r="J64" s="124"/>
      <c r="K64" s="124"/>
      <c r="L64" s="5"/>
      <c r="M64" s="59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116"/>
      <c r="E65" s="117"/>
      <c r="F65" s="98"/>
      <c r="G65" s="98"/>
      <c r="H65" s="98"/>
      <c r="I65" s="90"/>
      <c r="J65" s="89"/>
      <c r="K65" s="124"/>
      <c r="L65" s="5"/>
      <c r="M65" s="117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116"/>
      <c r="E66" s="117"/>
      <c r="F66" s="117"/>
      <c r="G66" s="117"/>
      <c r="H66" s="117"/>
      <c r="I66" s="124"/>
      <c r="J66" s="124"/>
      <c r="K66" s="124"/>
      <c r="L66" s="5"/>
      <c r="M66" s="117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117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117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117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117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117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117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24"/>
      <c r="K74" s="124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24"/>
      <c r="K75" s="124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96"/>
      <c r="E76" s="86"/>
      <c r="F76" s="91"/>
      <c r="G76" s="91"/>
      <c r="H76" s="91"/>
      <c r="I76" s="108"/>
      <c r="J76" s="89"/>
      <c r="K76" s="108"/>
      <c r="L76" s="27"/>
      <c r="M76" s="117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96"/>
      <c r="E77" s="86"/>
      <c r="F77" s="91"/>
      <c r="G77" s="91"/>
      <c r="H77" s="91"/>
      <c r="I77" s="108"/>
      <c r="J77" s="89"/>
      <c r="K77" s="108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96"/>
      <c r="E78" s="86"/>
      <c r="F78" s="91"/>
      <c r="G78" s="91"/>
      <c r="H78" s="91"/>
      <c r="I78" s="108"/>
      <c r="J78" s="89"/>
      <c r="K78" s="108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96" t="s">
        <v>25</v>
      </c>
      <c r="E79" s="86" t="s">
        <v>115</v>
      </c>
      <c r="F79" s="98">
        <f t="shared" ref="F79:F115" si="4">EvaluationDate</f>
        <v>42250</v>
      </c>
      <c r="G79" s="98">
        <f>_xll.qlInterestRateIndexValueDate(M79,F79)</f>
        <v>42254</v>
      </c>
      <c r="H79" s="98">
        <f>_xll.qlInterestRateIndexMaturity(M79,G79)</f>
        <v>43350</v>
      </c>
      <c r="I79" s="90">
        <f>_xll.qlIndexFixing(M79,F79,TRUE,AllTriggers)</f>
        <v>2.9199999999998233E-3</v>
      </c>
      <c r="J79" s="89" t="str">
        <f t="shared" ref="J79:J103" si="5">Currency&amp;CurveTenor&amp;E79&amp;B39&amp;C39&amp;IF(E79="FRA",SUBSTITUTE(D79,"M",""),D79)&amp;"="</f>
        <v>EUR1YSW3Y=</v>
      </c>
      <c r="K79" s="108" t="s">
        <v>161</v>
      </c>
      <c r="L79" s="44"/>
      <c r="M79" s="59" t="str">
        <f>_xll.qlSwapIndex(,IborIndexFamily,D79,SettlementDays,Currency,Calendar,FixedLegTenor,FixedLegBDC,FixedLegDayCounter,IborIndex,DiscountingCurve,,Trigger)</f>
        <v>obj_008fe#0000</v>
      </c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96" t="s">
        <v>26</v>
      </c>
      <c r="E80" s="86" t="s">
        <v>115</v>
      </c>
      <c r="F80" s="98">
        <f t="shared" si="4"/>
        <v>42250</v>
      </c>
      <c r="G80" s="98">
        <f>_xll.qlInterestRateIndexValueDate(M80,F80)</f>
        <v>42254</v>
      </c>
      <c r="H80" s="98">
        <f>_xll.qlInterestRateIndexMaturity(M80,G80)</f>
        <v>43717</v>
      </c>
      <c r="I80" s="90">
        <f>_xll.qlIndexFixing(M80,F80,TRUE,AllTriggers)</f>
        <v>4.1299999999997207E-3</v>
      </c>
      <c r="J80" s="89" t="str">
        <f t="shared" si="5"/>
        <v>EUR1YSW4Y=</v>
      </c>
      <c r="K80" s="108" t="s">
        <v>162</v>
      </c>
      <c r="L80" s="44"/>
      <c r="M80" s="59" t="str">
        <f>_xll.qlSwapIndex(,IborIndexFamily,D80,SettlementDays,Currency,Calendar,FixedLegTenor,FixedLegBDC,FixedLegDayCounter,IborIndex,DiscountingCurve,,Trigger)</f>
        <v>obj_00878#0000</v>
      </c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96" t="s">
        <v>27</v>
      </c>
      <c r="E81" s="86" t="s">
        <v>115</v>
      </c>
      <c r="F81" s="98">
        <f t="shared" si="4"/>
        <v>42250</v>
      </c>
      <c r="G81" s="98">
        <f>_xll.qlInterestRateIndexValueDate(M81,F81)</f>
        <v>42254</v>
      </c>
      <c r="H81" s="98">
        <f>_xll.qlInterestRateIndexMaturity(M81,G81)</f>
        <v>44081</v>
      </c>
      <c r="I81" s="90">
        <f>_xll.qlIndexFixing(M81,F81,TRUE,AllTriggers)</f>
        <v>5.4799999999996553E-3</v>
      </c>
      <c r="J81" s="89" t="str">
        <f t="shared" si="5"/>
        <v>EUR1YSW5Y=</v>
      </c>
      <c r="K81" s="108" t="s">
        <v>163</v>
      </c>
      <c r="L81" s="5"/>
      <c r="M81" s="59" t="str">
        <f>_xll.qlSwapIndex(,IborIndexFamily,D81,SettlementDays,Currency,Calendar,FixedLegTenor,FixedLegBDC,FixedLegDayCounter,IborIndex,DiscountingCurve,,Trigger)</f>
        <v>obj_008d0#0000</v>
      </c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96" t="s">
        <v>85</v>
      </c>
      <c r="E82" s="86" t="s">
        <v>115</v>
      </c>
      <c r="F82" s="98">
        <f t="shared" si="4"/>
        <v>42250</v>
      </c>
      <c r="G82" s="98">
        <f>_xll.qlInterestRateIndexValueDate(M82,F82)</f>
        <v>42254</v>
      </c>
      <c r="H82" s="98">
        <f>_xll.qlInterestRateIndexMaturity(M82,G82)</f>
        <v>44446</v>
      </c>
      <c r="I82" s="90">
        <f>_xll.qlIndexFixing(M82,F82,TRUE,AllTriggers)</f>
        <v>6.9299999999995867E-3</v>
      </c>
      <c r="J82" s="89" t="str">
        <f t="shared" si="5"/>
        <v>EUR1YSW6Y=</v>
      </c>
      <c r="K82" s="108" t="s">
        <v>164</v>
      </c>
      <c r="L82" s="5"/>
      <c r="M82" s="59" t="str">
        <f>_xll.qlSwapIndex(,IborIndexFamily,D82,SettlementDays,Currency,Calendar,FixedLegTenor,FixedLegBDC,FixedLegDayCounter,IborIndex,DiscountingCurve,,Trigger)</f>
        <v>obj_0088b#0000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96" t="s">
        <v>28</v>
      </c>
      <c r="E83" s="86" t="s">
        <v>115</v>
      </c>
      <c r="F83" s="98">
        <f t="shared" si="4"/>
        <v>42250</v>
      </c>
      <c r="G83" s="98">
        <f>_xll.qlInterestRateIndexValueDate(M83,F83)</f>
        <v>42254</v>
      </c>
      <c r="H83" s="98">
        <f>_xll.qlInterestRateIndexMaturity(M83,G83)</f>
        <v>44811</v>
      </c>
      <c r="I83" s="90">
        <f>_xll.qlIndexFixing(M83,F83,TRUE,AllTriggers)</f>
        <v>8.3699999999992669E-3</v>
      </c>
      <c r="J83" s="89" t="str">
        <f t="shared" si="5"/>
        <v>EUR1YSW7Y=</v>
      </c>
      <c r="K83" s="108" t="s">
        <v>165</v>
      </c>
      <c r="L83" s="5"/>
      <c r="M83" s="59" t="str">
        <f>_xll.qlSwapIndex(,IborIndexFamily,D83,SettlementDays,Currency,Calendar,FixedLegTenor,FixedLegBDC,FixedLegDayCounter,IborIndex,DiscountingCurve,,Trigger)</f>
        <v>obj_0087d#0000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96" t="s">
        <v>86</v>
      </c>
      <c r="E84" s="86" t="s">
        <v>115</v>
      </c>
      <c r="F84" s="98">
        <f t="shared" si="4"/>
        <v>42250</v>
      </c>
      <c r="G84" s="98">
        <f>_xll.qlInterestRateIndexValueDate(M84,F84)</f>
        <v>42254</v>
      </c>
      <c r="H84" s="98">
        <f>_xll.qlInterestRateIndexMaturity(M84,G84)</f>
        <v>45176</v>
      </c>
      <c r="I84" s="90">
        <f>_xll.qlIndexFixing(M84,F84,TRUE,AllTriggers)</f>
        <v>9.7399999999993655E-3</v>
      </c>
      <c r="J84" s="89" t="str">
        <f t="shared" si="5"/>
        <v>EUR1YSW8Y=</v>
      </c>
      <c r="K84" s="108" t="s">
        <v>166</v>
      </c>
      <c r="L84" s="5"/>
      <c r="M84" s="59" t="str">
        <f>_xll.qlSwapIndex(,IborIndexFamily,D84,SettlementDays,Currency,Calendar,FixedLegTenor,FixedLegBDC,FixedLegDayCounter,IborIndex,DiscountingCurve,,Trigger)</f>
        <v>obj_00906#0000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96" t="s">
        <v>87</v>
      </c>
      <c r="E85" s="86" t="s">
        <v>115</v>
      </c>
      <c r="F85" s="98">
        <f t="shared" si="4"/>
        <v>42250</v>
      </c>
      <c r="G85" s="98">
        <f>_xll.qlInterestRateIndexValueDate(M85,F85)</f>
        <v>42254</v>
      </c>
      <c r="H85" s="98">
        <f>_xll.qlInterestRateIndexMaturity(M85,G85)</f>
        <v>45544</v>
      </c>
      <c r="I85" s="90">
        <f>_xll.qlIndexFixing(M85,F85,TRUE,AllTriggers)</f>
        <v>1.0959999999995071E-2</v>
      </c>
      <c r="J85" s="89" t="str">
        <f t="shared" si="5"/>
        <v>EUR1YSW9Y=</v>
      </c>
      <c r="K85" s="108" t="s">
        <v>167</v>
      </c>
      <c r="L85" s="5"/>
      <c r="M85" s="59" t="str">
        <f>_xll.qlSwapIndex(,IborIndexFamily,D85,SettlementDays,Currency,Calendar,FixedLegTenor,FixedLegBDC,FixedLegDayCounter,IborIndex,DiscountingCurve,,Trigger)</f>
        <v>obj_00898#0000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96" t="s">
        <v>29</v>
      </c>
      <c r="E86" s="86" t="s">
        <v>115</v>
      </c>
      <c r="F86" s="98">
        <f t="shared" si="4"/>
        <v>42250</v>
      </c>
      <c r="G86" s="98">
        <f>_xll.qlInterestRateIndexValueDate(M86,F86)</f>
        <v>42254</v>
      </c>
      <c r="H86" s="98">
        <f>_xll.qlInterestRateIndexMaturity(M86,G86)</f>
        <v>45908</v>
      </c>
      <c r="I86" s="90">
        <f>_xll.qlIndexFixing(M86,F86,TRUE,AllTriggers)</f>
        <v>1.2019999999985698E-2</v>
      </c>
      <c r="J86" s="89" t="str">
        <f t="shared" si="5"/>
        <v>EUR1YSW10Y=</v>
      </c>
      <c r="K86" s="108" t="s">
        <v>168</v>
      </c>
      <c r="L86" s="5"/>
      <c r="M86" s="59" t="str">
        <f>_xll.qlSwapIndex(,IborIndexFamily,D86,SettlementDays,Currency,Calendar,FixedLegTenor,FixedLegBDC,FixedLegDayCounter,IborIndex,DiscountingCurve,,Trigger)</f>
        <v>obj_008c1#0000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96" t="s">
        <v>88</v>
      </c>
      <c r="E87" s="86" t="s">
        <v>115</v>
      </c>
      <c r="F87" s="98">
        <f t="shared" si="4"/>
        <v>42250</v>
      </c>
      <c r="G87" s="98">
        <f>_xll.qlInterestRateIndexValueDate(M87,F87)</f>
        <v>42254</v>
      </c>
      <c r="H87" s="98">
        <f>_xll.qlInterestRateIndexMaturity(M87,G87)</f>
        <v>46272</v>
      </c>
      <c r="I87" s="90">
        <f>_xll.qlIndexFixing(M87,F87,TRUE,AllTriggers)</f>
        <v>1.292759194315906E-2</v>
      </c>
      <c r="J87" s="89" t="str">
        <f t="shared" si="5"/>
        <v>EUR1YSW11Y=</v>
      </c>
      <c r="K87" s="108" t="s">
        <v>169</v>
      </c>
      <c r="L87" s="5"/>
      <c r="M87" s="59" t="str">
        <f>_xll.qlSwapIndex(,IborIndexFamily,D87,SettlementDays,Currency,Calendar,FixedLegTenor,FixedLegBDC,FixedLegDayCounter,IborIndex,DiscountingCurve,,Trigger)</f>
        <v>obj_008c8#0000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96" t="s">
        <v>30</v>
      </c>
      <c r="E88" s="86" t="s">
        <v>115</v>
      </c>
      <c r="F88" s="98">
        <f t="shared" si="4"/>
        <v>42250</v>
      </c>
      <c r="G88" s="98">
        <f>_xll.qlInterestRateIndexValueDate(M88,F88)</f>
        <v>42254</v>
      </c>
      <c r="H88" s="98">
        <f>_xll.qlInterestRateIndexMaturity(M88,G88)</f>
        <v>46637</v>
      </c>
      <c r="I88" s="90">
        <f>_xll.qlIndexFixing(M88,F88,TRUE,AllTriggers)</f>
        <v>1.3699999999824762E-2</v>
      </c>
      <c r="J88" s="89" t="str">
        <f t="shared" si="5"/>
        <v>EUR1YSW12Y=</v>
      </c>
      <c r="K88" s="108" t="s">
        <v>170</v>
      </c>
      <c r="L88" s="5"/>
      <c r="M88" s="59" t="str">
        <f>_xll.qlSwapIndex(,IborIndexFamily,D88,SettlementDays,Currency,Calendar,FixedLegTenor,FixedLegBDC,FixedLegDayCounter,IborIndex,DiscountingCurve,,Trigger)</f>
        <v>obj_008e6#0000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96" t="s">
        <v>89</v>
      </c>
      <c r="E89" s="86" t="s">
        <v>115</v>
      </c>
      <c r="F89" s="98">
        <f t="shared" si="4"/>
        <v>42250</v>
      </c>
      <c r="G89" s="98">
        <f>_xll.qlInterestRateIndexValueDate(M89,F89)</f>
        <v>42254</v>
      </c>
      <c r="H89" s="98">
        <f>_xll.qlInterestRateIndexMaturity(M89,G89)</f>
        <v>47003</v>
      </c>
      <c r="I89" s="90">
        <f>_xll.qlIndexFixing(M89,F89,TRUE,AllTriggers)</f>
        <v>1.4362569486644858E-2</v>
      </c>
      <c r="J89" s="89" t="str">
        <f t="shared" si="5"/>
        <v>EUR1YSW13Y=</v>
      </c>
      <c r="K89" s="108"/>
      <c r="L89" s="5"/>
      <c r="M89" s="59" t="str">
        <f>_xll.qlSwapIndex(,IborIndexFamily,D89,SettlementDays,Currency,Calendar,FixedLegTenor,FixedLegBDC,FixedLegDayCounter,IborIndex,DiscountingCurve,,Trigger)</f>
        <v>obj_008d2#0000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96" t="s">
        <v>90</v>
      </c>
      <c r="E90" s="86" t="s">
        <v>115</v>
      </c>
      <c r="F90" s="98">
        <f t="shared" si="4"/>
        <v>42250</v>
      </c>
      <c r="G90" s="98">
        <f>_xll.qlInterestRateIndexValueDate(M90,F90)</f>
        <v>42254</v>
      </c>
      <c r="H90" s="98">
        <f>_xll.qlInterestRateIndexMaturity(M90,G90)</f>
        <v>47368</v>
      </c>
      <c r="I90" s="90">
        <f>_xll.qlIndexFixing(M90,F90,TRUE,AllTriggers)</f>
        <v>1.4919847427791325E-2</v>
      </c>
      <c r="J90" s="89" t="str">
        <f t="shared" si="5"/>
        <v>EUR1YSW14Y=</v>
      </c>
      <c r="K90" s="108"/>
      <c r="L90" s="5"/>
      <c r="M90" s="59" t="str">
        <f>_xll.qlSwapIndex(,IborIndexFamily,D90,SettlementDays,Currency,Calendar,FixedLegTenor,FixedLegBDC,FixedLegDayCounter,IborIndex,DiscountingCurve,,Trigger)</f>
        <v>obj_0088a#0000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31</v>
      </c>
      <c r="E91" s="86" t="s">
        <v>115</v>
      </c>
      <c r="F91" s="98">
        <f t="shared" si="4"/>
        <v>42250</v>
      </c>
      <c r="G91" s="98">
        <f>_xll.qlInterestRateIndexValueDate(M91,F91)</f>
        <v>42254</v>
      </c>
      <c r="H91" s="98">
        <f>_xll.qlInterestRateIndexMaturity(M91,G91)</f>
        <v>47735</v>
      </c>
      <c r="I91" s="90">
        <f>_xll.qlIndexFixing(M91,F91,TRUE,AllTriggers)</f>
        <v>1.5389999999880746E-2</v>
      </c>
      <c r="J91" s="89" t="str">
        <f t="shared" si="5"/>
        <v>EUR1YSW15Y=</v>
      </c>
      <c r="K91" s="108" t="s">
        <v>171</v>
      </c>
      <c r="L91" s="5"/>
      <c r="M91" s="59" t="str">
        <f>_xll.qlSwapIndex(,IborIndexFamily,D91,SettlementDays,Currency,Calendar,FixedLegTenor,FixedLegBDC,FixedLegDayCounter,IborIndex,DiscountingCurve,,Trigger)</f>
        <v>obj_008d8#0000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91</v>
      </c>
      <c r="E92" s="86" t="s">
        <v>115</v>
      </c>
      <c r="F92" s="98">
        <f t="shared" si="4"/>
        <v>42250</v>
      </c>
      <c r="G92" s="98">
        <f>_xll.qlInterestRateIndexValueDate(M92,F92)</f>
        <v>42254</v>
      </c>
      <c r="H92" s="98">
        <f>_xll.qlInterestRateIndexMaturity(M92,G92)</f>
        <v>48099</v>
      </c>
      <c r="I92" s="90">
        <f>_xll.qlIndexFixing(M92,F92,TRUE,AllTriggers)</f>
        <v>1.5779622520333714E-2</v>
      </c>
      <c r="J92" s="89" t="str">
        <f t="shared" si="5"/>
        <v>EUR1YSW16Y=</v>
      </c>
      <c r="K92" s="108"/>
      <c r="L92" s="5"/>
      <c r="M92" s="59" t="str">
        <f>_xll.qlSwapIndex(,IborIndexFamily,D92,SettlementDays,Currency,Calendar,FixedLegTenor,FixedLegBDC,FixedLegDayCounter,IborIndex,DiscountingCurve,,Trigger)</f>
        <v>obj_0089f#0000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92</v>
      </c>
      <c r="E93" s="86" t="s">
        <v>115</v>
      </c>
      <c r="F93" s="98">
        <f t="shared" si="4"/>
        <v>42250</v>
      </c>
      <c r="G93" s="98">
        <f>_xll.qlInterestRateIndexValueDate(M93,F93)</f>
        <v>42254</v>
      </c>
      <c r="H93" s="98">
        <f>_xll.qlInterestRateIndexMaturity(M93,G93)</f>
        <v>48464</v>
      </c>
      <c r="I93" s="90">
        <f>_xll.qlIndexFixing(M93,F93,TRUE,AllTriggers)</f>
        <v>1.6103735838332502E-2</v>
      </c>
      <c r="J93" s="89" t="str">
        <f t="shared" si="5"/>
        <v>EUR1YSW17Y=</v>
      </c>
      <c r="K93" s="108"/>
      <c r="L93" s="5"/>
      <c r="M93" s="59" t="str">
        <f>_xll.qlSwapIndex(,IborIndexFamily,D93,SettlementDays,Currency,Calendar,FixedLegTenor,FixedLegBDC,FixedLegDayCounter,IborIndex,DiscountingCurve,,Trigger)</f>
        <v>obj_00907#0000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93</v>
      </c>
      <c r="E94" s="86" t="s">
        <v>115</v>
      </c>
      <c r="F94" s="98">
        <f t="shared" si="4"/>
        <v>42250</v>
      </c>
      <c r="G94" s="98">
        <f>_xll.qlInterestRateIndexValueDate(M94,F94)</f>
        <v>42254</v>
      </c>
      <c r="H94" s="98">
        <f>_xll.qlInterestRateIndexMaturity(M94,G94)</f>
        <v>48829</v>
      </c>
      <c r="I94" s="90">
        <f>_xll.qlIndexFixing(M94,F94,TRUE,AllTriggers)</f>
        <v>1.6360110077247615E-2</v>
      </c>
      <c r="J94" s="89" t="str">
        <f t="shared" si="5"/>
        <v>EUR1YSW18Y=</v>
      </c>
      <c r="K94" s="108"/>
      <c r="L94" s="5"/>
      <c r="M94" s="59" t="str">
        <f>_xll.qlSwapIndex(,IborIndexFamily,D94,SettlementDays,Currency,Calendar,FixedLegTenor,FixedLegBDC,FixedLegDayCounter,IborIndex,DiscountingCurve,,Trigger)</f>
        <v>obj_008a0#0000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94</v>
      </c>
      <c r="E95" s="86" t="s">
        <v>115</v>
      </c>
      <c r="F95" s="98">
        <f t="shared" si="4"/>
        <v>42250</v>
      </c>
      <c r="G95" s="98">
        <f>_xll.qlInterestRateIndexValueDate(M95,F95)</f>
        <v>42254</v>
      </c>
      <c r="H95" s="98">
        <f>_xll.qlInterestRateIndexMaturity(M95,G95)</f>
        <v>49194</v>
      </c>
      <c r="I95" s="90">
        <f>_xll.qlIndexFixing(M95,F95,TRUE,AllTriggers)</f>
        <v>1.6554458914369911E-2</v>
      </c>
      <c r="J95" s="89" t="str">
        <f t="shared" si="5"/>
        <v>EUR1YSW19Y=</v>
      </c>
      <c r="K95" s="108"/>
      <c r="L95" s="5"/>
      <c r="M95" s="59" t="str">
        <f>_xll.qlSwapIndex(,IborIndexFamily,D95,SettlementDays,Currency,Calendar,FixedLegTenor,FixedLegBDC,FixedLegDayCounter,IborIndex,DiscountingCurve,,Trigger)</f>
        <v>obj_008af#0000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95</v>
      </c>
      <c r="E96" s="86" t="s">
        <v>115</v>
      </c>
      <c r="F96" s="98">
        <f t="shared" si="4"/>
        <v>42250</v>
      </c>
      <c r="G96" s="98">
        <f>_xll.qlInterestRateIndexValueDate(M96,F96)</f>
        <v>42254</v>
      </c>
      <c r="H96" s="98">
        <f>_xll.qlInterestRateIndexMaturity(M96,G96)</f>
        <v>49559</v>
      </c>
      <c r="I96" s="90">
        <f>_xll.qlIndexFixing(M96,F96,TRUE,AllTriggers)</f>
        <v>1.6690000000198178E-2</v>
      </c>
      <c r="J96" s="89" t="str">
        <f t="shared" si="5"/>
        <v>EUR1YSW20Y=</v>
      </c>
      <c r="K96" s="108" t="s">
        <v>172</v>
      </c>
      <c r="L96" s="5"/>
      <c r="M96" s="59" t="str">
        <f>_xll.qlSwapIndex(,IborIndexFamily,D96,SettlementDays,Currency,Calendar,FixedLegTenor,FixedLegBDC,FixedLegDayCounter,IborIndex,DiscountingCurve,,Trigger)</f>
        <v>obj_008e0#0000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96" t="s">
        <v>96</v>
      </c>
      <c r="E97" s="86" t="s">
        <v>115</v>
      </c>
      <c r="F97" s="98">
        <f t="shared" si="4"/>
        <v>42250</v>
      </c>
      <c r="G97" s="98">
        <f>_xll.qlInterestRateIndexValueDate(M97,F97)</f>
        <v>42254</v>
      </c>
      <c r="H97" s="98">
        <f>_xll.qlInterestRateIndexMaturity(M97,G97)</f>
        <v>49926</v>
      </c>
      <c r="I97" s="90">
        <f>_xll.qlIndexFixing(M97,F97,TRUE,AllTriggers)</f>
        <v>1.6782152517480858E-2</v>
      </c>
      <c r="J97" s="89" t="str">
        <f t="shared" si="5"/>
        <v>EUR1YSW21Y=</v>
      </c>
      <c r="K97" s="108"/>
      <c r="L97" s="5"/>
      <c r="M97" s="59" t="str">
        <f>_xll.qlSwapIndex(,IborIndexFamily,D97,SettlementDays,Currency,Calendar,FixedLegTenor,FixedLegBDC,FixedLegDayCounter,IborIndex,DiscountingCurve,,Trigger)</f>
        <v>obj_008a8#0000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96" t="s">
        <v>97</v>
      </c>
      <c r="E98" s="86" t="s">
        <v>115</v>
      </c>
      <c r="F98" s="98">
        <f t="shared" si="4"/>
        <v>42250</v>
      </c>
      <c r="G98" s="98">
        <f>_xll.qlInterestRateIndexValueDate(M98,F98)</f>
        <v>42254</v>
      </c>
      <c r="H98" s="98">
        <f>_xll.qlInterestRateIndexMaturity(M98,G98)</f>
        <v>50290</v>
      </c>
      <c r="I98" s="90">
        <f>_xll.qlIndexFixing(M98,F98,TRUE,AllTriggers)</f>
        <v>1.6842214066474639E-2</v>
      </c>
      <c r="J98" s="89" t="str">
        <f t="shared" si="5"/>
        <v>EUR1YSW22Y=</v>
      </c>
      <c r="K98" s="108"/>
      <c r="L98" s="5"/>
      <c r="M98" s="59" t="str">
        <f>_xll.qlSwapIndex(,IborIndexFamily,D98,SettlementDays,Currency,Calendar,FixedLegTenor,FixedLegBDC,FixedLegDayCounter,IborIndex,DiscountingCurve,,Trigger)</f>
        <v>obj_008e3#0000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96" t="s">
        <v>98</v>
      </c>
      <c r="E99" s="86" t="s">
        <v>115</v>
      </c>
      <c r="F99" s="98">
        <f t="shared" si="4"/>
        <v>42250</v>
      </c>
      <c r="G99" s="98">
        <f>_xll.qlInterestRateIndexValueDate(M99,F99)</f>
        <v>42254</v>
      </c>
      <c r="H99" s="98">
        <f>_xll.qlInterestRateIndexMaturity(M99,G99)</f>
        <v>50655</v>
      </c>
      <c r="I99" s="90">
        <f>_xll.qlIndexFixing(M99,F99,TRUE,AllTriggers)</f>
        <v>1.6880293764337004E-2</v>
      </c>
      <c r="J99" s="89" t="str">
        <f t="shared" si="5"/>
        <v>EUR1YSW23Y=</v>
      </c>
      <c r="K99" s="108"/>
      <c r="L99" s="5"/>
      <c r="M99" s="59" t="str">
        <f>_xll.qlSwapIndex(,IborIndexFamily,D99,SettlementDays,Currency,Calendar,FixedLegTenor,FixedLegBDC,FixedLegDayCounter,IborIndex,DiscountingCurve,,Trigger)</f>
        <v>obj_008a7#0000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96" t="s">
        <v>99</v>
      </c>
      <c r="E100" s="86" t="s">
        <v>115</v>
      </c>
      <c r="F100" s="98">
        <f t="shared" si="4"/>
        <v>42250</v>
      </c>
      <c r="G100" s="98">
        <f>_xll.qlInterestRateIndexValueDate(M100,F100)</f>
        <v>42254</v>
      </c>
      <c r="H100" s="98">
        <f>_xll.qlInterestRateIndexMaturity(M100,G100)</f>
        <v>51020</v>
      </c>
      <c r="I100" s="90">
        <f>_xll.qlIndexFixing(M100,F100,TRUE,AllTriggers)</f>
        <v>1.6903370756929232E-2</v>
      </c>
      <c r="J100" s="89" t="str">
        <f t="shared" si="5"/>
        <v>EUR1YSW24Y=</v>
      </c>
      <c r="K100" s="108"/>
      <c r="L100" s="5"/>
      <c r="M100" s="59" t="str">
        <f>_xll.qlSwapIndex(,IborIndexFamily,D100,SettlementDays,Currency,Calendar,FixedLegTenor,FixedLegBDC,FixedLegDayCounter,IborIndex,DiscountingCurve,,Trigger)</f>
        <v>obj_008a2#0000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96" t="s">
        <v>100</v>
      </c>
      <c r="E101" s="86" t="s">
        <v>115</v>
      </c>
      <c r="F101" s="98">
        <f t="shared" si="4"/>
        <v>42250</v>
      </c>
      <c r="G101" s="98">
        <f>_xll.qlInterestRateIndexValueDate(M101,F101)</f>
        <v>42254</v>
      </c>
      <c r="H101" s="98">
        <f>_xll.qlInterestRateIndexMaturity(M101,G101)</f>
        <v>51386</v>
      </c>
      <c r="I101" s="90">
        <f>_xll.qlIndexFixing(M101,F101,TRUE,AllTriggers)</f>
        <v>1.6920000000088982E-2</v>
      </c>
      <c r="J101" s="89" t="str">
        <f t="shared" si="5"/>
        <v>EUR1YSW25Y=</v>
      </c>
      <c r="K101" s="108" t="s">
        <v>173</v>
      </c>
      <c r="L101" s="5"/>
      <c r="M101" s="59" t="str">
        <f>_xll.qlSwapIndex(,IborIndexFamily,D101,SettlementDays,Currency,Calendar,FixedLegTenor,FixedLegBDC,FixedLegDayCounter,IborIndex,DiscountingCurve,,Trigger)</f>
        <v>obj_00873#0000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96" t="s">
        <v>101</v>
      </c>
      <c r="E102" s="86" t="s">
        <v>115</v>
      </c>
      <c r="F102" s="98">
        <f t="shared" si="4"/>
        <v>42250</v>
      </c>
      <c r="G102" s="98">
        <f>_xll.qlInterestRateIndexValueDate(M102,F102)</f>
        <v>42254</v>
      </c>
      <c r="H102" s="98">
        <f>_xll.qlInterestRateIndexMaturity(M102,G102)</f>
        <v>51753</v>
      </c>
      <c r="I102" s="90">
        <f>_xll.qlIndexFixing(M102,F102,TRUE,AllTriggers)</f>
        <v>1.6928075489270788E-2</v>
      </c>
      <c r="J102" s="89" t="str">
        <f t="shared" si="5"/>
        <v>EUR1YSW26Y=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obj_00877#0000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96" t="s">
        <v>102</v>
      </c>
      <c r="E103" s="86" t="s">
        <v>115</v>
      </c>
      <c r="F103" s="98">
        <f t="shared" si="4"/>
        <v>42250</v>
      </c>
      <c r="G103" s="98">
        <f>_xll.qlInterestRateIndexValueDate(M103,F103)</f>
        <v>42254</v>
      </c>
      <c r="H103" s="98">
        <f>_xll.qlInterestRateIndexMaturity(M103,G103)</f>
        <v>52117</v>
      </c>
      <c r="I103" s="90">
        <f>_xll.qlIndexFixing(M103,F103,TRUE,AllTriggers)</f>
        <v>1.6928568759263948E-2</v>
      </c>
      <c r="J103" s="89" t="str">
        <f t="shared" si="5"/>
        <v>EUR1YSW27Y=</v>
      </c>
      <c r="K103" s="108"/>
      <c r="L103" s="5"/>
      <c r="M103" s="59" t="str">
        <f>_xll.qlSwapIndex(,IborIndexFamily,D103,SettlementDays,Currency,Calendar,FixedLegTenor,FixedLegBDC,FixedLegDayCounter,IborIndex,DiscountingCurve,,Trigger)</f>
        <v>obj_008e9#0000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96" t="s">
        <v>103</v>
      </c>
      <c r="E104" s="86" t="s">
        <v>115</v>
      </c>
      <c r="F104" s="98">
        <f t="shared" si="4"/>
        <v>42250</v>
      </c>
      <c r="G104" s="98">
        <f>_xll.qlInterestRateIndexValueDate(M104,F104)</f>
        <v>42254</v>
      </c>
      <c r="H104" s="98">
        <f>_xll.qlInterestRateIndexMaturity(M104,G104)</f>
        <v>52481</v>
      </c>
      <c r="I104" s="90">
        <f>_xll.qlIndexFixing(M104,F104,TRUE,AllTriggers)</f>
        <v>1.6925971707886161E-2</v>
      </c>
      <c r="J104" s="89" t="str">
        <f t="shared" ref="J104:J106" si="6">Currency&amp;CurveTenor&amp;E104&amp;B65&amp;C65&amp;IF(E104="FRA",SUBSTITUTE(D104,"M",""),D104)&amp;"="</f>
        <v>EUR1YSW28Y=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obj_008ba#0000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6" t="s">
        <v>104</v>
      </c>
      <c r="E105" s="86" t="s">
        <v>115</v>
      </c>
      <c r="F105" s="98">
        <f t="shared" si="4"/>
        <v>42250</v>
      </c>
      <c r="G105" s="98">
        <f>_xll.qlInterestRateIndexValueDate(M105,F105)</f>
        <v>42254</v>
      </c>
      <c r="H105" s="98">
        <f>_xll.qlInterestRateIndexMaturity(M105,G105)</f>
        <v>52847</v>
      </c>
      <c r="I105" s="90">
        <f>_xll.qlIndexFixing(M105,F105,TRUE,AllTriggers)</f>
        <v>1.6925855071879121E-2</v>
      </c>
      <c r="J105" s="89" t="str">
        <f t="shared" si="6"/>
        <v>EUR1YSW29Y=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obj_0087e#0000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98">
        <f t="shared" si="4"/>
        <v>42250</v>
      </c>
      <c r="G106" s="98">
        <f>_xll.qlInterestRateIndexValueDate(M106,F106)</f>
        <v>42254</v>
      </c>
      <c r="H106" s="98">
        <f>_xll.qlInterestRateIndexMaturity(M106,G106)</f>
        <v>53212</v>
      </c>
      <c r="I106" s="90">
        <f>_xll.qlIndexFixing(M106,F106,TRUE,AllTriggers)</f>
        <v>1.6929999999874663E-2</v>
      </c>
      <c r="J106" s="89" t="str">
        <f t="shared" si="6"/>
        <v>EUR1YSW30Y=</v>
      </c>
      <c r="K106" s="108" t="s">
        <v>174</v>
      </c>
      <c r="L106" s="5"/>
      <c r="M106" s="59" t="str">
        <f>_xll.qlSwapIndex(,IborIndexFamily,D106,SettlementDays,Currency,Calendar,FixedLegTenor,FixedLegBDC,FixedLegDayCounter,IborIndex,DiscountingCurve,,Trigger)</f>
        <v>obj_00896#0000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98">
        <f t="shared" si="4"/>
        <v>42250</v>
      </c>
      <c r="G107" s="98">
        <f>_xll.qlInterestRateIndexValueDate(M107,F107)</f>
        <v>42254</v>
      </c>
      <c r="H107" s="98">
        <f>_xll.qlInterestRateIndexMaturity(M107,G107)</f>
        <v>53577</v>
      </c>
      <c r="I107" s="90">
        <f>_xll.qlIndexFixing(M107,F107,TRUE,AllTriggers)</f>
        <v>1.6939287986418968E-2</v>
      </c>
      <c r="J107" s="89" t="str">
        <f t="shared" ref="J107:J115" si="7">Currency&amp;CurveTenor&amp;E107&amp;B68&amp;C68&amp;IF(E107="FRA",SUBSTITUTE(D107,"M",""),D107)&amp;"="</f>
        <v>EUR1YSW31Y=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obj_00857#0000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98">
        <f t="shared" si="4"/>
        <v>42250</v>
      </c>
      <c r="G108" s="98">
        <f>_xll.qlInterestRateIndexValueDate(M108,F108)</f>
        <v>42254</v>
      </c>
      <c r="H108" s="98">
        <f>_xll.qlInterestRateIndexMaturity(M108,G108)</f>
        <v>53944</v>
      </c>
      <c r="I108" s="90">
        <f>_xll.qlIndexFixing(M108,F108,TRUE,AllTriggers)</f>
        <v>1.6950165596618293E-2</v>
      </c>
      <c r="J108" s="89" t="str">
        <f t="shared" si="7"/>
        <v>EUR1YSW32Y=</v>
      </c>
      <c r="K108" s="108"/>
      <c r="L108" s="5"/>
      <c r="M108" s="59" t="str">
        <f>_xll.qlSwapIndex(,IborIndexFamily,D108,SettlementDays,Currency,Calendar,FixedLegTenor,FixedLegBDC,FixedLegDayCounter,IborIndex,DiscountingCurve,,Trigger)</f>
        <v>obj_00859#0000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98">
        <f t="shared" si="4"/>
        <v>42250</v>
      </c>
      <c r="G109" s="98">
        <f>_xll.qlInterestRateIndexValueDate(M109,F109)</f>
        <v>42254</v>
      </c>
      <c r="H109" s="98">
        <f>_xll.qlInterestRateIndexMaturity(M109,G109)</f>
        <v>54308</v>
      </c>
      <c r="I109" s="90">
        <f>_xll.qlIndexFixing(M109,F109,TRUE,AllTriggers)</f>
        <v>1.6962943869070872E-2</v>
      </c>
      <c r="J109" s="89" t="str">
        <f t="shared" si="7"/>
        <v>EUR1YSW33Y=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obj_0085c#0000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98">
        <f t="shared" si="4"/>
        <v>42250</v>
      </c>
      <c r="G110" s="98">
        <f>_xll.qlInterestRateIndexValueDate(M110,F110)</f>
        <v>42254</v>
      </c>
      <c r="H110" s="98">
        <f>_xll.qlInterestRateIndexMaturity(M110,G110)</f>
        <v>54673</v>
      </c>
      <c r="I110" s="90">
        <f>_xll.qlIndexFixing(M110,F110,TRUE,AllTriggers)</f>
        <v>1.6974941618668651E-2</v>
      </c>
      <c r="J110" s="89" t="str">
        <f t="shared" si="7"/>
        <v>EUR1YSW34Y=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obj_0086c#0000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98">
        <f t="shared" si="4"/>
        <v>42250</v>
      </c>
      <c r="G111" s="98">
        <f>_xll.qlInterestRateIndexValueDate(M111,F111)</f>
        <v>42254</v>
      </c>
      <c r="H111" s="98">
        <f>_xll.qlInterestRateIndexMaturity(M111,G111)</f>
        <v>55038</v>
      </c>
      <c r="I111" s="90">
        <f>_xll.qlIndexFixing(M111,F111,TRUE,AllTriggers)</f>
        <v>1.6986609111547632E-2</v>
      </c>
      <c r="J111" s="89" t="str">
        <f t="shared" si="7"/>
        <v>EUR1YSW35Y=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obj_00868#0000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98">
        <f t="shared" si="4"/>
        <v>42250</v>
      </c>
      <c r="G112" s="98">
        <f>_xll.qlInterestRateIndexValueDate(M112,F112)</f>
        <v>42254</v>
      </c>
      <c r="H112" s="98">
        <f>_xll.qlInterestRateIndexMaturity(M112,G112)</f>
        <v>55403</v>
      </c>
      <c r="I112" s="90">
        <f>_xll.qlIndexFixing(M112,F112,TRUE,AllTriggers)</f>
        <v>1.6997340733325646E-2</v>
      </c>
      <c r="J112" s="89" t="str">
        <f t="shared" si="7"/>
        <v>EUR1YSW36Y=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obj_00856#0000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98">
        <f t="shared" si="4"/>
        <v>42250</v>
      </c>
      <c r="G113" s="98">
        <f>_xll.qlInterestRateIndexValueDate(M113,F113)</f>
        <v>42254</v>
      </c>
      <c r="H113" s="98">
        <f>_xll.qlInterestRateIndexMaturity(M113,G113)</f>
        <v>55771</v>
      </c>
      <c r="I113" s="90">
        <f>_xll.qlIndexFixing(M113,F113,TRUE,AllTriggers)</f>
        <v>1.7007514249488841E-2</v>
      </c>
      <c r="J113" s="89" t="str">
        <f t="shared" si="7"/>
        <v>EUR1YSW37Y=</v>
      </c>
      <c r="K113" s="108"/>
      <c r="L113" s="5"/>
      <c r="M113" s="59" t="str">
        <f>_xll.qlSwapIndex(,IborIndexFamily,D113,SettlementDays,Currency,Calendar,FixedLegTenor,FixedLegBDC,FixedLegDayCounter,IborIndex,DiscountingCurve,,Trigger)</f>
        <v>obj_00864#0000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98">
        <f t="shared" si="4"/>
        <v>42250</v>
      </c>
      <c r="G114" s="98">
        <f>_xll.qlInterestRateIndexValueDate(M114,F114)</f>
        <v>42254</v>
      </c>
      <c r="H114" s="98">
        <f>_xll.qlInterestRateIndexMaturity(M114,G114)</f>
        <v>56135</v>
      </c>
      <c r="I114" s="90">
        <f>_xll.qlIndexFixing(M114,F114,TRUE,AllTriggers)</f>
        <v>1.7014549202553519E-2</v>
      </c>
      <c r="J114" s="89" t="str">
        <f t="shared" si="7"/>
        <v>EUR1YSW38Y=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obj_0085d#0000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98">
        <f t="shared" si="4"/>
        <v>42250</v>
      </c>
      <c r="G115" s="98">
        <f>_xll.qlInterestRateIndexValueDate(M115,F115)</f>
        <v>42254</v>
      </c>
      <c r="H115" s="98">
        <f>_xll.qlInterestRateIndexMaturity(M115,G115)</f>
        <v>56499</v>
      </c>
      <c r="I115" s="90">
        <f>_xll.qlIndexFixing(M115,F115,TRUE,AllTriggers)</f>
        <v>1.701890173088267E-2</v>
      </c>
      <c r="J115" s="89" t="str">
        <f t="shared" si="7"/>
        <v>EUR1YSW39Y=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obj_00858#0000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98">
        <f>EvaluationDate</f>
        <v>42250</v>
      </c>
      <c r="G116" s="98">
        <f>_xll.qlInterestRateIndexValueDate(M116,F116)</f>
        <v>42254</v>
      </c>
      <c r="H116" s="98">
        <f>_xll.qlInterestRateIndexMaturity(M116,G116)</f>
        <v>56864</v>
      </c>
      <c r="I116" s="90">
        <f>_xll.qlIndexFixing(M116,F116,TRUE,AllTriggers)</f>
        <v>1.7019999999382942E-2</v>
      </c>
      <c r="J116" s="89" t="str">
        <f>Currency&amp;CurveTenor&amp;E116&amp;B77&amp;C77&amp;IF(E116="FRA",SUBSTITUTE(D116,"M",""),D116)&amp;"="</f>
        <v>EUR1YSW40Y=</v>
      </c>
      <c r="K116" s="108" t="s">
        <v>175</v>
      </c>
      <c r="L116" s="5"/>
      <c r="M116" s="59" t="str">
        <f>_xll.qlSwapIndex(,IborIndexFamily,D116,SettlementDays,Currency,Calendar,FixedLegTenor,FixedLegBDC,FixedLegDayCounter,IborIndex,DiscountingCurve,,Trigger)</f>
        <v>obj_00903#0000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98">
        <f>EvaluationDate</f>
        <v>42250</v>
      </c>
      <c r="G117" s="98">
        <f>_xll.qlInterestRateIndexValueDate(M117,F117)</f>
        <v>42254</v>
      </c>
      <c r="H117" s="98">
        <f>_xll.qlInterestRateIndexMaturity(M117,G117)</f>
        <v>60517</v>
      </c>
      <c r="I117" s="90">
        <f>_xll.qlIndexFixing(M117,F117,TRUE,AllTriggers)</f>
        <v>1.6610000000166332E-2</v>
      </c>
      <c r="J117" s="89" t="str">
        <f>Currency&amp;CurveTenor&amp;E117&amp;B78&amp;C78&amp;IF(E117="FRA",SUBSTITUTE(D117,"M",""),D117)&amp;"="</f>
        <v>EUR1YSW50Y=</v>
      </c>
      <c r="K117" s="108" t="s">
        <v>176</v>
      </c>
      <c r="L117" s="5"/>
      <c r="M117" s="59" t="str">
        <f>_xll.qlSwapIndex(,IborIndexFamily,D117,SettlementDays,Currency,Calendar,FixedLegTenor,FixedLegBDC,FixedLegDayCounter,IborIndex,DiscountingCurve,,Trigger)</f>
        <v>obj_0087a#0000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102">
        <f>EvaluationDate</f>
        <v>42250</v>
      </c>
      <c r="G118" s="102">
        <f>_xll.qlInterestRateIndexValueDate(M118,F118)</f>
        <v>42254</v>
      </c>
      <c r="H118" s="102">
        <f>_xll.qlInterestRateIndexMaturity(M118,G118)</f>
        <v>64171</v>
      </c>
      <c r="I118" s="103">
        <f>_xll.qlIndexFixing(M118,F118,TRUE,AllTriggers)</f>
        <v>1.6420000000069358E-2</v>
      </c>
      <c r="J118" s="101" t="str">
        <f>Currency&amp;CurveTenor&amp;E118&amp;B79&amp;C79&amp;IF(E118="FRA",SUBSTITUTE(D118,"M",""),D118)&amp;"="</f>
        <v>EUR1YSW60Y=</v>
      </c>
      <c r="K118" s="109" t="s">
        <v>177</v>
      </c>
      <c r="L118" s="5"/>
      <c r="M118" s="65" t="str">
        <f>_xll.qlSwapIndex(,IborIndexFamily,D118,SettlementDays,Currency,Calendar,FixedLegTenor,FixedLegBDC,FixedLegDayCounter,IborIndex,DiscountingCurve,,Trigger)</f>
        <v>obj_008e1#0000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44"/>
  <sheetViews>
    <sheetView showGridLines="0" workbookViewId="0">
      <selection activeCell="D5" sqref="D5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42250</v>
      </c>
      <c r="G6" s="70">
        <f>_xll.qlInterestRateIndexValueDate(OvernightIndex,F6)</f>
        <v>42250</v>
      </c>
      <c r="H6" s="70">
        <f>_xll.qlInterestRateIndexMaturity(OvernightIndex,G6)</f>
        <v>42251</v>
      </c>
      <c r="I6" s="67">
        <f>_xll.qlIndexFixing(OvernightIndex,F6,TRUE,AllTriggers)</f>
        <v>-1.3000000000085166E-3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42251</v>
      </c>
      <c r="G7" s="61">
        <f>_xll.qlInterestRateIndexValueDate(OvernightIndex,F7)</f>
        <v>42251</v>
      </c>
      <c r="H7" s="61">
        <f>_xll.qlInterestRateIndexMaturity(OvernightIndex,G7)</f>
        <v>42254</v>
      </c>
      <c r="I7" s="68">
        <f>_xll.qlIndexFixing(OvernightIndex,F7,TRUE,AllTriggers)</f>
        <v>-1.3000000000218392E-3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42254</v>
      </c>
      <c r="G8" s="61">
        <f>_xll.qlInterestRateIndexValueDate(OvernightIndex,F8)</f>
        <v>42254</v>
      </c>
      <c r="H8" s="61">
        <f>_xll.qlInterestRateIndexMaturity(OvernightIndex,G8)</f>
        <v>42255</v>
      </c>
      <c r="I8" s="68">
        <f>_xll.qlIndexFixing(OvernightIndex,F8,TRUE,AllTriggers)</f>
        <v>-1.2987387381135918E-3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6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6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6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6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6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6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6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6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6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6" x14ac:dyDescent="0.2">
      <c r="A42" s="44"/>
      <c r="B42" s="27"/>
      <c r="C42" s="44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6" x14ac:dyDescent="0.2">
      <c r="A43" s="44"/>
      <c r="B43" s="27"/>
      <c r="C43" s="44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6" x14ac:dyDescent="0.2">
      <c r="B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6" x14ac:dyDescent="0.2">
      <c r="B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6" x14ac:dyDescent="0.2">
      <c r="B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6" ht="11.25" customHeight="1" x14ac:dyDescent="0.2">
      <c r="B47" s="27"/>
      <c r="D47" s="119"/>
      <c r="E47" s="120"/>
      <c r="F47" s="120"/>
      <c r="G47" s="120"/>
      <c r="H47" s="120"/>
      <c r="I47" s="125"/>
      <c r="J47" s="120"/>
      <c r="K47" s="120"/>
      <c r="L47" s="58"/>
      <c r="M47" s="71" t="s">
        <v>39</v>
      </c>
      <c r="N47" s="41"/>
      <c r="O47" s="71" t="s">
        <v>146</v>
      </c>
      <c r="P47" s="71" t="s">
        <v>147</v>
      </c>
    </row>
    <row r="48" spans="1:16" ht="11.25" customHeight="1" x14ac:dyDescent="0.2">
      <c r="B48" s="27"/>
      <c r="D48" s="52" t="s">
        <v>115</v>
      </c>
      <c r="E48" s="69" t="s">
        <v>39</v>
      </c>
      <c r="F48" s="70">
        <f t="shared" ref="F48:F118" si="2">EvaluationDate</f>
        <v>42250</v>
      </c>
      <c r="G48" s="70">
        <f>_xll.qlSwapStartDate(M48)</f>
        <v>42254</v>
      </c>
      <c r="H48" s="70">
        <f>_xll.qlSwapMaturityDate(M48)</f>
        <v>42261</v>
      </c>
      <c r="I48" s="67">
        <f>_xll.qlOvernightIndexedSwapFairRate(M48,AllTriggers)</f>
        <v>-1.289999999997603E-3</v>
      </c>
      <c r="J48" s="67" t="str">
        <f t="shared" ref="J48:J61" si="3">Currency&amp;CurveTenor&amp;$E48&amp;$D48&amp;"="</f>
        <v>EURONOISSW=</v>
      </c>
      <c r="K48" s="67" t="str">
        <f t="shared" ref="K48:K61" si="4">Currency&amp;"EON"&amp;D48&amp;"=ICAP"</f>
        <v>EUREONSW=ICAP</v>
      </c>
      <c r="L48" s="58"/>
      <c r="M48" s="126" t="str">
        <f>_xll.qlMakeOIS(,SettlementDays,IF(D48="SN","1D",IF(D48="SW","1W",D48)),OvernightIndex,,FwdStart,DayCountConv,,,Trigger)</f>
        <v>obj_0080f#0000</v>
      </c>
      <c r="N48" s="41"/>
      <c r="O48" s="72" t="s">
        <v>148</v>
      </c>
      <c r="P48" s="72" t="s">
        <v>125</v>
      </c>
    </row>
    <row r="49" spans="2:18" ht="11.25" customHeight="1" x14ac:dyDescent="0.2">
      <c r="B49" s="27"/>
      <c r="D49" s="53" t="s">
        <v>16</v>
      </c>
      <c r="E49" s="60" t="s">
        <v>39</v>
      </c>
      <c r="F49" s="61">
        <f t="shared" si="2"/>
        <v>42250</v>
      </c>
      <c r="G49" s="61">
        <f>_xll.qlSwapStartDate(M49)</f>
        <v>42254</v>
      </c>
      <c r="H49" s="61">
        <f>_xll.qlSwapMaturityDate(M49)</f>
        <v>42268</v>
      </c>
      <c r="I49" s="68">
        <f>_xll.qlOvernightIndexedSwapFairRate(M49,AllTriggers)</f>
        <v>-1.2900000000004574E-3</v>
      </c>
      <c r="J49" s="68" t="str">
        <f t="shared" si="3"/>
        <v>EURONOIS2W=</v>
      </c>
      <c r="K49" s="68" t="str">
        <f t="shared" si="4"/>
        <v>EUREON2W=ICAP</v>
      </c>
      <c r="L49" s="58"/>
      <c r="M49" s="59" t="str">
        <f>_xll.qlMakeOIS(,SettlementDays,IF(D49="SN","1D",IF(D49="SW","1W",D49)),OvernightIndex,,FwdStart,DayCountConv,,,Trigger)</f>
        <v>obj_00806#0000</v>
      </c>
      <c r="N49" s="41"/>
      <c r="P49" s="5"/>
      <c r="Q49" s="5"/>
      <c r="R49" s="5"/>
    </row>
    <row r="50" spans="2:18" x14ac:dyDescent="0.2">
      <c r="B50" s="27"/>
      <c r="D50" s="53" t="s">
        <v>74</v>
      </c>
      <c r="E50" s="60" t="s">
        <v>39</v>
      </c>
      <c r="F50" s="61">
        <f t="shared" si="2"/>
        <v>42250</v>
      </c>
      <c r="G50" s="61">
        <f>_xll.qlSwapStartDate(M50)</f>
        <v>42254</v>
      </c>
      <c r="H50" s="61">
        <f>_xll.qlSwapMaturityDate(M50)</f>
        <v>42275</v>
      </c>
      <c r="I50" s="68">
        <f>_xll.qlOvernightIndexedSwapFairRate(M50,AllTriggers)</f>
        <v>-1.3000000001208076E-3</v>
      </c>
      <c r="J50" s="68" t="str">
        <f t="shared" si="3"/>
        <v>EURONOIS3W=</v>
      </c>
      <c r="K50" s="68" t="str">
        <f t="shared" si="4"/>
        <v>EUREON3W=ICAP</v>
      </c>
      <c r="L50" s="58"/>
      <c r="M50" s="59" t="str">
        <f>_xll.qlMakeOIS(,SettlementDays,IF(D50="SN","1D",IF(D50="SW","1W",D50)),OvernightIndex,,FwdStart,DayCountConv,,,Trigger)</f>
        <v>obj_00827#0000</v>
      </c>
      <c r="P50" s="5"/>
      <c r="Q50" s="5"/>
      <c r="R50" s="5"/>
    </row>
    <row r="51" spans="2:18" x14ac:dyDescent="0.2">
      <c r="B51" s="27"/>
      <c r="D51" s="53" t="s">
        <v>17</v>
      </c>
      <c r="E51" s="60" t="s">
        <v>39</v>
      </c>
      <c r="F51" s="61">
        <f t="shared" si="2"/>
        <v>42250</v>
      </c>
      <c r="G51" s="61">
        <f>_xll.qlSwapStartDate(M51)</f>
        <v>42254</v>
      </c>
      <c r="H51" s="61">
        <f>_xll.qlSwapMaturityDate(M51)</f>
        <v>42284</v>
      </c>
      <c r="I51" s="68">
        <f>_xll.qlOvernightIndexedSwapFairRate(M51,AllTriggers)</f>
        <v>-1.3000000000031875E-3</v>
      </c>
      <c r="J51" s="68" t="str">
        <f t="shared" si="3"/>
        <v>EURONOIS1M=</v>
      </c>
      <c r="K51" s="68" t="str">
        <f t="shared" si="4"/>
        <v>EUREON1M=ICAP</v>
      </c>
      <c r="L51" s="58"/>
      <c r="M51" s="59" t="str">
        <f>_xll.qlMakeOIS(,SettlementDays,IF(D51="SN","1D",IF(D51="SW","1W",D51)),OvernightIndex,,FwdStart,DayCountConv,,,Trigger)</f>
        <v>obj_00802#0000</v>
      </c>
      <c r="P51" s="5"/>
      <c r="Q51" s="5"/>
      <c r="R51" s="5"/>
    </row>
    <row r="52" spans="2:18" x14ac:dyDescent="0.2">
      <c r="B52" s="27"/>
      <c r="D52" s="53" t="s">
        <v>18</v>
      </c>
      <c r="E52" s="60" t="s">
        <v>39</v>
      </c>
      <c r="F52" s="61">
        <f t="shared" si="2"/>
        <v>42250</v>
      </c>
      <c r="G52" s="61">
        <f>_xll.qlSwapStartDate(M52)</f>
        <v>42254</v>
      </c>
      <c r="H52" s="61">
        <f>_xll.qlSwapMaturityDate(M52)</f>
        <v>42317</v>
      </c>
      <c r="I52" s="68">
        <f>_xll.qlOvernightIndexedSwapFairRate(M52,AllTriggers)</f>
        <v>-1.3200000000005273E-3</v>
      </c>
      <c r="J52" s="68" t="str">
        <f t="shared" si="3"/>
        <v>EURONOIS2M=</v>
      </c>
      <c r="K52" s="68" t="str">
        <f t="shared" si="4"/>
        <v>EUREON2M=ICAP</v>
      </c>
      <c r="L52" s="58"/>
      <c r="M52" s="59" t="str">
        <f>_xll.qlMakeOIS(,SettlementDays,IF(D52="SN","1D",IF(D52="SW","1W",D52)),OvernightIndex,,FwdStart,DayCountConv,,,Trigger)</f>
        <v>obj_0080a#0000</v>
      </c>
      <c r="P52" s="5"/>
      <c r="Q52" s="5"/>
      <c r="R52" s="5"/>
    </row>
    <row r="53" spans="2:18" x14ac:dyDescent="0.2">
      <c r="B53" s="27"/>
      <c r="D53" s="53" t="s">
        <v>19</v>
      </c>
      <c r="E53" s="60" t="s">
        <v>39</v>
      </c>
      <c r="F53" s="61">
        <f t="shared" si="2"/>
        <v>42250</v>
      </c>
      <c r="G53" s="61">
        <f>_xll.qlSwapStartDate(M53)</f>
        <v>42254</v>
      </c>
      <c r="H53" s="61">
        <f>_xll.qlSwapMaturityDate(M53)</f>
        <v>42345</v>
      </c>
      <c r="I53" s="68">
        <f>_xll.qlOvernightIndexedSwapFairRate(M53,AllTriggers)</f>
        <v>-1.3395787289813977E-3</v>
      </c>
      <c r="J53" s="68" t="str">
        <f t="shared" si="3"/>
        <v>EURONOIS3M=</v>
      </c>
      <c r="K53" s="68" t="str">
        <f t="shared" si="4"/>
        <v>EUREON3M=ICAP</v>
      </c>
      <c r="L53" s="58"/>
      <c r="M53" s="59" t="str">
        <f>_xll.qlMakeOIS(,SettlementDays,IF(D53="SN","1D",IF(D53="SW","1W",D53)),OvernightIndex,,FwdStart,DayCountConv,,,Trigger)</f>
        <v>obj_0082e#0000</v>
      </c>
      <c r="P53" s="5"/>
      <c r="Q53" s="5"/>
      <c r="R53" s="5"/>
    </row>
    <row r="54" spans="2:18" x14ac:dyDescent="0.2">
      <c r="B54" s="27"/>
      <c r="D54" s="53" t="s">
        <v>20</v>
      </c>
      <c r="E54" s="60" t="s">
        <v>39</v>
      </c>
      <c r="F54" s="61">
        <f t="shared" si="2"/>
        <v>42250</v>
      </c>
      <c r="G54" s="61">
        <f>_xll.qlSwapStartDate(M54)</f>
        <v>42254</v>
      </c>
      <c r="H54" s="61">
        <f>_xll.qlSwapMaturityDate(M54)</f>
        <v>42376</v>
      </c>
      <c r="I54" s="68">
        <f>_xll.qlOvernightIndexedSwapFairRate(M54,AllTriggers)</f>
        <v>-1.3565981372388716E-3</v>
      </c>
      <c r="J54" s="68" t="str">
        <f t="shared" si="3"/>
        <v>EURONOIS4M=</v>
      </c>
      <c r="K54" s="68" t="str">
        <f t="shared" si="4"/>
        <v>EUREON4M=ICAP</v>
      </c>
      <c r="L54" s="58"/>
      <c r="M54" s="59" t="str">
        <f>_xll.qlMakeOIS(,SettlementDays,IF(D54="SN","1D",IF(D54="SW","1W",D54)),OvernightIndex,,FwdStart,DayCountConv,,,Trigger)</f>
        <v>obj_0082b#0000</v>
      </c>
      <c r="P54" s="5"/>
      <c r="Q54" s="5"/>
      <c r="R54" s="5"/>
    </row>
    <row r="55" spans="2:18" x14ac:dyDescent="0.2">
      <c r="B55" s="27"/>
      <c r="D55" s="53" t="s">
        <v>21</v>
      </c>
      <c r="E55" s="60" t="s">
        <v>39</v>
      </c>
      <c r="F55" s="61">
        <f t="shared" si="2"/>
        <v>42250</v>
      </c>
      <c r="G55" s="61">
        <f>_xll.qlSwapStartDate(M55)</f>
        <v>42254</v>
      </c>
      <c r="H55" s="61">
        <f>_xll.qlSwapMaturityDate(M55)</f>
        <v>42408</v>
      </c>
      <c r="I55" s="68">
        <f>_xll.qlOvernightIndexedSwapFairRate(M55,AllTriggers)</f>
        <v>-1.4000960162096167E-3</v>
      </c>
      <c r="J55" s="68" t="str">
        <f t="shared" si="3"/>
        <v>EURONOIS5M=</v>
      </c>
      <c r="K55" s="68" t="str">
        <f t="shared" si="4"/>
        <v>EUREON5M=ICAP</v>
      </c>
      <c r="L55" s="58"/>
      <c r="M55" s="59" t="str">
        <f>_xll.qlMakeOIS(,SettlementDays,IF(D55="SN","1D",IF(D55="SW","1W",D55)),OvernightIndex,,FwdStart,DayCountConv,,,Trigger)</f>
        <v>obj_0080e#0000</v>
      </c>
      <c r="O55" s="78"/>
      <c r="P55" s="78"/>
      <c r="Q55" s="78"/>
      <c r="R55" s="78"/>
    </row>
    <row r="56" spans="2:18" x14ac:dyDescent="0.2">
      <c r="B56" s="27"/>
      <c r="D56" s="53" t="s">
        <v>14</v>
      </c>
      <c r="E56" s="60" t="s">
        <v>39</v>
      </c>
      <c r="F56" s="61">
        <f t="shared" si="2"/>
        <v>42250</v>
      </c>
      <c r="G56" s="61">
        <f>_xll.qlSwapStartDate(M56)</f>
        <v>42254</v>
      </c>
      <c r="H56" s="61">
        <f>_xll.qlSwapMaturityDate(M56)</f>
        <v>42436</v>
      </c>
      <c r="I56" s="68">
        <f>_xll.qlOvernightIndexedSwapFairRate(M56,AllTriggers)</f>
        <v>-1.4207917640807078E-3</v>
      </c>
      <c r="J56" s="68" t="str">
        <f t="shared" si="3"/>
        <v>EURONOIS6M=</v>
      </c>
      <c r="K56" s="68" t="str">
        <f t="shared" si="4"/>
        <v>EUREON6M=ICAP</v>
      </c>
      <c r="L56" s="58"/>
      <c r="M56" s="59" t="str">
        <f>_xll.qlMakeOIS(,SettlementDays,IF(D56="SN","1D",IF(D56="SW","1W",D56)),OvernightIndex,,FwdStart,DayCountConv,,,Trigger)</f>
        <v>obj_00817#0000</v>
      </c>
      <c r="O56" s="79"/>
      <c r="P56" s="80"/>
      <c r="Q56" s="80"/>
      <c r="R56" s="79"/>
    </row>
    <row r="57" spans="2:18" x14ac:dyDescent="0.2">
      <c r="B57" s="27"/>
      <c r="D57" s="53" t="s">
        <v>68</v>
      </c>
      <c r="E57" s="60" t="s">
        <v>39</v>
      </c>
      <c r="F57" s="61">
        <f t="shared" si="2"/>
        <v>42250</v>
      </c>
      <c r="G57" s="61">
        <f>_xll.qlSwapStartDate(M57)</f>
        <v>42254</v>
      </c>
      <c r="H57" s="61">
        <f>_xll.qlSwapMaturityDate(M57)</f>
        <v>42467</v>
      </c>
      <c r="I57" s="68">
        <f>_xll.qlOvernightIndexedSwapFairRate(M57,AllTriggers)</f>
        <v>-1.4364335998776731E-3</v>
      </c>
      <c r="J57" s="68" t="str">
        <f t="shared" si="3"/>
        <v>EURONOIS7M=</v>
      </c>
      <c r="K57" s="68" t="str">
        <f t="shared" si="4"/>
        <v>EUREON7M=ICAP</v>
      </c>
      <c r="L57" s="58"/>
      <c r="M57" s="59" t="str">
        <f>_xll.qlMakeOIS(,SettlementDays,IF(D57="SN","1D",IF(D57="SW","1W",D57)),OvernightIndex,,FwdStart,DayCountConv,,,Trigger)</f>
        <v>obj_00808#0000</v>
      </c>
      <c r="O57" s="79"/>
      <c r="P57" s="80"/>
      <c r="Q57" s="80"/>
      <c r="R57" s="79"/>
    </row>
    <row r="58" spans="2:18" x14ac:dyDescent="0.2">
      <c r="B58" s="27"/>
      <c r="D58" s="53" t="s">
        <v>69</v>
      </c>
      <c r="E58" s="60" t="s">
        <v>39</v>
      </c>
      <c r="F58" s="61">
        <f t="shared" si="2"/>
        <v>42250</v>
      </c>
      <c r="G58" s="61">
        <f>_xll.qlSwapStartDate(M58)</f>
        <v>42254</v>
      </c>
      <c r="H58" s="61">
        <f>_xll.qlSwapMaturityDate(M58)</f>
        <v>42499</v>
      </c>
      <c r="I58" s="68">
        <f>_xll.qlOvernightIndexedSwapFairRate(M58,AllTriggers)</f>
        <v>-1.452112412293043E-3</v>
      </c>
      <c r="J58" s="68" t="str">
        <f t="shared" si="3"/>
        <v>EURONOIS8M=</v>
      </c>
      <c r="K58" s="68" t="str">
        <f t="shared" si="4"/>
        <v>EUREON8M=ICAP</v>
      </c>
      <c r="L58" s="58"/>
      <c r="M58" s="59" t="str">
        <f>_xll.qlMakeOIS(,SettlementDays,IF(D58="SN","1D",IF(D58="SW","1W",D58)),OvernightIndex,,FwdStart,DayCountConv,,,Trigger)</f>
        <v>obj_0082a#0000</v>
      </c>
      <c r="O58" s="79"/>
      <c r="P58" s="80"/>
      <c r="Q58" s="80"/>
      <c r="R58" s="79"/>
    </row>
    <row r="59" spans="2:18" x14ac:dyDescent="0.2">
      <c r="B59" s="27"/>
      <c r="D59" s="53" t="s">
        <v>22</v>
      </c>
      <c r="E59" s="60" t="s">
        <v>39</v>
      </c>
      <c r="F59" s="61">
        <f t="shared" si="2"/>
        <v>42250</v>
      </c>
      <c r="G59" s="61">
        <f>_xll.qlSwapStartDate(M59)</f>
        <v>42254</v>
      </c>
      <c r="H59" s="61">
        <f>_xll.qlSwapMaturityDate(M59)</f>
        <v>42528</v>
      </c>
      <c r="I59" s="68">
        <f>_xll.qlOvernightIndexedSwapFairRate(M59,AllTriggers)</f>
        <v>-1.4672829881489644E-3</v>
      </c>
      <c r="J59" s="68" t="str">
        <f t="shared" si="3"/>
        <v>EURONOIS9M=</v>
      </c>
      <c r="K59" s="68" t="str">
        <f t="shared" si="4"/>
        <v>EUREON9M=ICAP</v>
      </c>
      <c r="L59" s="58"/>
      <c r="M59" s="59" t="str">
        <f>_xll.qlMakeOIS(,SettlementDays,IF(D59="SN","1D",IF(D59="SW","1W",D59)),OvernightIndex,,FwdStart,DayCountConv,,,Trigger)</f>
        <v>obj_00823#0000</v>
      </c>
      <c r="O59" s="79"/>
      <c r="P59" s="80"/>
      <c r="Q59" s="80"/>
      <c r="R59" s="79"/>
    </row>
    <row r="60" spans="2:18" x14ac:dyDescent="0.2">
      <c r="B60" s="27"/>
      <c r="D60" s="53" t="s">
        <v>70</v>
      </c>
      <c r="E60" s="60" t="s">
        <v>39</v>
      </c>
      <c r="F60" s="61">
        <f t="shared" si="2"/>
        <v>42250</v>
      </c>
      <c r="G60" s="61">
        <f>_xll.qlSwapStartDate(M60)</f>
        <v>42254</v>
      </c>
      <c r="H60" s="61">
        <f>_xll.qlSwapMaturityDate(M60)</f>
        <v>42558</v>
      </c>
      <c r="I60" s="68">
        <f>_xll.qlOvernightIndexedSwapFairRate(M60,AllTriggers)</f>
        <v>-1.482283340161045E-3</v>
      </c>
      <c r="J60" s="68" t="str">
        <f t="shared" si="3"/>
        <v>EURONOIS10M=</v>
      </c>
      <c r="K60" s="68" t="str">
        <f t="shared" si="4"/>
        <v>EUREON10M=ICAP</v>
      </c>
      <c r="L60" s="58"/>
      <c r="M60" s="59" t="str">
        <f>_xll.qlMakeOIS(,SettlementDays,IF(D60="SN","1D",IF(D60="SW","1W",D60)),OvernightIndex,,FwdStart,DayCountConv,,,Trigger)</f>
        <v>obj_00820#0000</v>
      </c>
      <c r="O60" s="79"/>
      <c r="P60" s="80"/>
      <c r="Q60" s="80"/>
      <c r="R60" s="79"/>
    </row>
    <row r="61" spans="2:18" x14ac:dyDescent="0.2">
      <c r="B61" s="27"/>
      <c r="D61" s="53" t="s">
        <v>71</v>
      </c>
      <c r="E61" s="60" t="s">
        <v>39</v>
      </c>
      <c r="F61" s="61">
        <f t="shared" si="2"/>
        <v>42250</v>
      </c>
      <c r="G61" s="61">
        <f>_xll.qlSwapStartDate(M61)</f>
        <v>42254</v>
      </c>
      <c r="H61" s="61">
        <f>_xll.qlSwapMaturityDate(M61)</f>
        <v>42590</v>
      </c>
      <c r="I61" s="68">
        <f>_xll.qlOvernightIndexedSwapFairRate(M61,AllTriggers)</f>
        <v>-1.4964953974931838E-3</v>
      </c>
      <c r="J61" s="68" t="str">
        <f t="shared" si="3"/>
        <v>EURONOIS11M=</v>
      </c>
      <c r="K61" s="68" t="str">
        <f t="shared" si="4"/>
        <v>EUREON11M=ICAP</v>
      </c>
      <c r="L61" s="58"/>
      <c r="M61" s="59" t="str">
        <f>_xll.qlMakeOIS(,SettlementDays,IF(D61="SN","1D",IF(D61="SW","1W",D61)),OvernightIndex,,FwdStart,DayCountConv,,,Trigger)</f>
        <v>obj_0081e#0000</v>
      </c>
      <c r="O61" s="79"/>
      <c r="P61" s="80"/>
      <c r="Q61" s="80"/>
      <c r="R61" s="79"/>
    </row>
    <row r="62" spans="2:18" x14ac:dyDescent="0.2">
      <c r="B62" s="27"/>
      <c r="D62" s="119"/>
      <c r="E62" s="120"/>
      <c r="F62" s="120"/>
      <c r="G62" s="191"/>
      <c r="H62" s="191"/>
      <c r="I62" s="125"/>
      <c r="J62" s="120"/>
      <c r="K62" s="120"/>
      <c r="L62" s="58"/>
      <c r="M62" s="117"/>
      <c r="O62" s="79"/>
      <c r="P62" s="80"/>
      <c r="Q62" s="80"/>
      <c r="R62" s="79"/>
    </row>
    <row r="63" spans="2:18" x14ac:dyDescent="0.2">
      <c r="B63" s="27"/>
      <c r="D63" s="53" t="s">
        <v>23</v>
      </c>
      <c r="E63" s="60" t="s">
        <v>39</v>
      </c>
      <c r="F63" s="61">
        <f t="shared" si="2"/>
        <v>42250</v>
      </c>
      <c r="G63" s="61">
        <f>_xll.qlSwapStartDate(M63)</f>
        <v>42254</v>
      </c>
      <c r="H63" s="61">
        <f>_xll.qlSwapMaturityDate(M63)</f>
        <v>42620</v>
      </c>
      <c r="I63" s="68">
        <f>_xll.qlOvernightIndexedSwapFairRate(M63,AllTriggers)</f>
        <v>-1.5074437737369654E-3</v>
      </c>
      <c r="J63" s="35" t="str">
        <f t="shared" ref="J63:J75" si="5">Currency&amp;CurveTenor&amp;$E63&amp;$D63&amp;"="</f>
        <v>EURONOIS1Y=</v>
      </c>
      <c r="K63" s="35" t="str">
        <f>Currency&amp;"EON"&amp;D63&amp;"=ICAP"</f>
        <v>EUREON1Y=ICAP</v>
      </c>
      <c r="L63" s="58"/>
      <c r="M63" s="59" t="str">
        <f>_xll.qlMakeOIS(,SettlementDays,IF(D63="SN","1D",IF(D63="SW","1W",D63)),OvernightIndex,,FwdStart,DayCountConv,,,Trigger)</f>
        <v>obj_00824#0000</v>
      </c>
      <c r="O63" s="79"/>
      <c r="P63" s="80"/>
      <c r="Q63" s="80"/>
      <c r="R63" s="79"/>
    </row>
    <row r="64" spans="2:18" x14ac:dyDescent="0.2">
      <c r="B64" s="27"/>
      <c r="D64" s="53" t="s">
        <v>75</v>
      </c>
      <c r="E64" s="60" t="s">
        <v>39</v>
      </c>
      <c r="F64" s="61">
        <f t="shared" si="2"/>
        <v>42250</v>
      </c>
      <c r="G64" s="61">
        <f>_xll.qlSwapStartDate(M64)</f>
        <v>42254</v>
      </c>
      <c r="H64" s="61">
        <f>_xll.qlSwapMaturityDate(M64)</f>
        <v>42650</v>
      </c>
      <c r="I64" s="68">
        <f>_xll.qlOvernightIndexedSwapFairRate(M64,AllTriggers)</f>
        <v>-1.5155813702457486E-3</v>
      </c>
      <c r="J64" s="35" t="str">
        <f t="shared" si="5"/>
        <v>EURONOIS13M=</v>
      </c>
      <c r="K64" s="35"/>
      <c r="L64" s="58"/>
      <c r="M64" s="59" t="str">
        <f>_xll.qlMakeOIS(,SettlementDays,IF(D64="SN","1D",IF(D64="SW","1W",D64)),OvernightIndex,,FwdStart,DayCountConv,,,Trigger)</f>
        <v>obj_0082f#0000</v>
      </c>
      <c r="O64" s="79"/>
      <c r="P64" s="80"/>
      <c r="Q64" s="80"/>
      <c r="R64" s="79"/>
    </row>
    <row r="65" spans="2:18" x14ac:dyDescent="0.2">
      <c r="B65" s="27"/>
      <c r="D65" s="53" t="s">
        <v>76</v>
      </c>
      <c r="E65" s="60" t="s">
        <v>39</v>
      </c>
      <c r="F65" s="61">
        <f t="shared" si="2"/>
        <v>42250</v>
      </c>
      <c r="G65" s="61">
        <f>_xll.qlSwapStartDate(M65)</f>
        <v>42254</v>
      </c>
      <c r="H65" s="61">
        <f>_xll.qlSwapMaturityDate(M65)</f>
        <v>42681</v>
      </c>
      <c r="I65" s="68">
        <f>_xll.qlOvernightIndexedSwapFairRate(M65,AllTriggers)</f>
        <v>-1.5201102739896867E-3</v>
      </c>
      <c r="J65" s="35" t="str">
        <f t="shared" si="5"/>
        <v>EURONOIS14M=</v>
      </c>
      <c r="K65" s="35"/>
      <c r="L65" s="58"/>
      <c r="M65" s="59" t="str">
        <f>_xll.qlMakeOIS(,SettlementDays,IF(D65="SN","1D",IF(D65="SW","1W",D65)),OvernightIndex,,FwdStart,DayCountConv,,,Trigger)</f>
        <v>obj_00809#0000</v>
      </c>
      <c r="O65" s="73"/>
      <c r="P65" s="75"/>
      <c r="Q65" s="75"/>
      <c r="R65" s="73"/>
    </row>
    <row r="66" spans="2:18" x14ac:dyDescent="0.2">
      <c r="B66" s="27"/>
      <c r="D66" s="53" t="s">
        <v>77</v>
      </c>
      <c r="E66" s="60" t="s">
        <v>39</v>
      </c>
      <c r="F66" s="61">
        <f t="shared" si="2"/>
        <v>42250</v>
      </c>
      <c r="G66" s="61">
        <f>_xll.qlSwapStartDate(M66)</f>
        <v>42254</v>
      </c>
      <c r="H66" s="61">
        <f>_xll.qlSwapMaturityDate(M66)</f>
        <v>42711</v>
      </c>
      <c r="I66" s="68">
        <f>_xll.qlOvernightIndexedSwapFairRate(M66,AllTriggers)</f>
        <v>-1.5199999999967199E-3</v>
      </c>
      <c r="J66" s="35" t="str">
        <f t="shared" si="5"/>
        <v>EURONOIS15M=</v>
      </c>
      <c r="K66" s="35" t="str">
        <f>Currency&amp;"EON"&amp;D66&amp;"=ICAP"</f>
        <v>EUREON15M=ICAP</v>
      </c>
      <c r="L66" s="58"/>
      <c r="M66" s="59" t="str">
        <f>_xll.qlMakeOIS(,SettlementDays,IF(D66="SN","1D",IF(D66="SW","1W",D66)),OvernightIndex,,FwdStart,DayCountConv,,,Trigger)</f>
        <v>obj_00835#0000</v>
      </c>
      <c r="P66" s="5"/>
      <c r="Q66" s="5"/>
      <c r="R66" s="5"/>
    </row>
    <row r="67" spans="2:18" x14ac:dyDescent="0.2">
      <c r="B67" s="27"/>
      <c r="D67" s="53" t="s">
        <v>78</v>
      </c>
      <c r="E67" s="60" t="s">
        <v>39</v>
      </c>
      <c r="F67" s="61">
        <f t="shared" si="2"/>
        <v>42250</v>
      </c>
      <c r="G67" s="61">
        <f>_xll.qlSwapStartDate(M67)</f>
        <v>42254</v>
      </c>
      <c r="H67" s="61">
        <f>_xll.qlSwapMaturityDate(M67)</f>
        <v>42744</v>
      </c>
      <c r="I67" s="68">
        <f>_xll.qlOvernightIndexedSwapFairRate(M67,AllTriggers)</f>
        <v>-1.509444917083206E-3</v>
      </c>
      <c r="J67" s="35" t="str">
        <f t="shared" si="5"/>
        <v>EURONOIS16M=</v>
      </c>
      <c r="K67" s="35"/>
      <c r="L67" s="58"/>
      <c r="M67" s="59" t="str">
        <f>_xll.qlMakeOIS(,SettlementDays,IF(D67="SN","1D",IF(D67="SW","1W",D67)),OvernightIndex,,FwdStart,DayCountConv,,,Trigger)</f>
        <v>obj_00818#0000</v>
      </c>
      <c r="P67" s="5"/>
      <c r="Q67" s="5"/>
      <c r="R67" s="5"/>
    </row>
    <row r="68" spans="2:18" x14ac:dyDescent="0.2">
      <c r="B68" s="27"/>
      <c r="D68" s="53" t="s">
        <v>79</v>
      </c>
      <c r="E68" s="60" t="s">
        <v>39</v>
      </c>
      <c r="F68" s="61">
        <f t="shared" si="2"/>
        <v>42250</v>
      </c>
      <c r="G68" s="61">
        <f>_xll.qlSwapStartDate(M68)</f>
        <v>42254</v>
      </c>
      <c r="H68" s="61">
        <f>_xll.qlSwapMaturityDate(M68)</f>
        <v>42773</v>
      </c>
      <c r="I68" s="68">
        <f>_xll.qlOvernightIndexedSwapFairRate(M68,AllTriggers)</f>
        <v>-1.5008461582515524E-3</v>
      </c>
      <c r="J68" s="35" t="str">
        <f t="shared" si="5"/>
        <v>EURONOIS17M=</v>
      </c>
      <c r="K68" s="35"/>
      <c r="L68" s="58"/>
      <c r="M68" s="59" t="str">
        <f>_xll.qlMakeOIS(,SettlementDays,IF(D68="SN","1D",IF(D68="SW","1W",D68)),OvernightIndex,,FwdStart,DayCountConv,,,Trigger)</f>
        <v>obj_00826#0000</v>
      </c>
      <c r="P68" s="5"/>
      <c r="Q68" s="5"/>
      <c r="R68" s="5"/>
    </row>
    <row r="69" spans="2:18" x14ac:dyDescent="0.2">
      <c r="B69" s="27"/>
      <c r="D69" s="53" t="s">
        <v>45</v>
      </c>
      <c r="E69" s="60" t="s">
        <v>39</v>
      </c>
      <c r="F69" s="61">
        <f t="shared" si="2"/>
        <v>42250</v>
      </c>
      <c r="G69" s="61">
        <f>_xll.qlSwapStartDate(M69)</f>
        <v>42254</v>
      </c>
      <c r="H69" s="61">
        <f>_xll.qlSwapMaturityDate(M69)</f>
        <v>42801</v>
      </c>
      <c r="I69" s="68">
        <f>_xll.qlOvernightIndexedSwapFairRate(M69,AllTriggers)</f>
        <v>-1.4900000000674599E-3</v>
      </c>
      <c r="J69" s="35" t="str">
        <f t="shared" si="5"/>
        <v>EURONOIS18M=</v>
      </c>
      <c r="K69" s="35" t="str">
        <f>Currency&amp;"EON"&amp;D69&amp;"=ICAP"</f>
        <v>EUREON18M=ICAP</v>
      </c>
      <c r="L69" s="58"/>
      <c r="M69" s="59" t="str">
        <f>_xll.qlMakeOIS(,SettlementDays,IF(D69="SN","1D",IF(D69="SW","1W",D69)),OvernightIndex,,FwdStart,DayCountConv,,,Trigger)</f>
        <v>obj_0081a#0000</v>
      </c>
      <c r="P69" s="5"/>
      <c r="Q69" s="5"/>
      <c r="R69" s="5"/>
    </row>
    <row r="70" spans="2:18" x14ac:dyDescent="0.2">
      <c r="B70" s="27"/>
      <c r="D70" s="53" t="s">
        <v>80</v>
      </c>
      <c r="E70" s="60" t="s">
        <v>39</v>
      </c>
      <c r="F70" s="61">
        <f t="shared" si="2"/>
        <v>42250</v>
      </c>
      <c r="G70" s="61">
        <f>_xll.qlSwapStartDate(M70)</f>
        <v>42254</v>
      </c>
      <c r="H70" s="61">
        <f>_xll.qlSwapMaturityDate(M70)</f>
        <v>42832</v>
      </c>
      <c r="I70" s="68">
        <f>_xll.qlOvernightIndexedSwapFairRate(M70,AllTriggers)</f>
        <v>-1.4758778272476233E-3</v>
      </c>
      <c r="J70" s="35" t="str">
        <f t="shared" si="5"/>
        <v>EURONOIS19M=</v>
      </c>
      <c r="K70" s="35"/>
      <c r="L70" s="58"/>
      <c r="M70" s="59" t="str">
        <f>_xll.qlMakeOIS(,SettlementDays,IF(D70="SN","1D",IF(D70="SW","1W",D70)),OvernightIndex,,FwdStart,DayCountConv,,,Trigger)</f>
        <v>obj_00832#0000</v>
      </c>
      <c r="P70" s="5"/>
      <c r="Q70" s="5"/>
      <c r="R70" s="5"/>
    </row>
    <row r="71" spans="2:18" x14ac:dyDescent="0.2">
      <c r="B71" s="27"/>
      <c r="D71" s="53" t="s">
        <v>81</v>
      </c>
      <c r="E71" s="60" t="s">
        <v>39</v>
      </c>
      <c r="F71" s="61">
        <f t="shared" si="2"/>
        <v>42250</v>
      </c>
      <c r="G71" s="61">
        <f>_xll.qlSwapStartDate(M71)</f>
        <v>42254</v>
      </c>
      <c r="H71" s="61">
        <f>_xll.qlSwapMaturityDate(M71)</f>
        <v>42863</v>
      </c>
      <c r="I71" s="68">
        <f>_xll.qlOvernightIndexedSwapFairRate(M71,AllTriggers)</f>
        <v>-1.4591896033599807E-3</v>
      </c>
      <c r="J71" s="35" t="str">
        <f t="shared" si="5"/>
        <v>EURONOIS20M=</v>
      </c>
      <c r="K71" s="35"/>
      <c r="L71" s="58"/>
      <c r="M71" s="59" t="str">
        <f>_xll.qlMakeOIS(,SettlementDays,IF(D71="SN","1D",IF(D71="SW","1W",D71)),OvernightIndex,,FwdStart,DayCountConv,,,Trigger)</f>
        <v>obj_0081b#0000</v>
      </c>
      <c r="P71" s="5"/>
      <c r="Q71" s="5"/>
      <c r="R71" s="5"/>
    </row>
    <row r="72" spans="2:18" x14ac:dyDescent="0.2">
      <c r="B72" s="27"/>
      <c r="D72" s="53" t="s">
        <v>82</v>
      </c>
      <c r="E72" s="60" t="s">
        <v>39</v>
      </c>
      <c r="F72" s="61">
        <f t="shared" si="2"/>
        <v>42250</v>
      </c>
      <c r="G72" s="61">
        <f>_xll.qlSwapStartDate(M72)</f>
        <v>42254</v>
      </c>
      <c r="H72" s="61">
        <f>_xll.qlSwapMaturityDate(M72)</f>
        <v>42893</v>
      </c>
      <c r="I72" s="68">
        <f>_xll.qlOvernightIndexedSwapFairRate(M72,AllTriggers)</f>
        <v>-1.4399999996999853E-3</v>
      </c>
      <c r="J72" s="35" t="str">
        <f t="shared" si="5"/>
        <v>EURONOIS21M=</v>
      </c>
      <c r="K72" s="35" t="str">
        <f>Currency&amp;"EON"&amp;D72&amp;"=ICAP"</f>
        <v>EUREON21M=ICAP</v>
      </c>
      <c r="L72" s="58"/>
      <c r="M72" s="59" t="str">
        <f>_xll.qlMakeOIS(,SettlementDays,IF(D72="SN","1D",IF(D72="SW","1W",D72)),OvernightIndex,,FwdStart,DayCountConv,,,Trigger)</f>
        <v>obj_00805#0000</v>
      </c>
      <c r="P72" s="5"/>
      <c r="Q72" s="5"/>
      <c r="R72" s="5"/>
    </row>
    <row r="73" spans="2:18" x14ac:dyDescent="0.2">
      <c r="B73" s="27"/>
      <c r="D73" s="53" t="s">
        <v>83</v>
      </c>
      <c r="E73" s="60" t="s">
        <v>39</v>
      </c>
      <c r="F73" s="61">
        <f t="shared" si="2"/>
        <v>42250</v>
      </c>
      <c r="G73" s="61">
        <f>_xll.qlSwapStartDate(M73)</f>
        <v>42254</v>
      </c>
      <c r="H73" s="61">
        <f>_xll.qlSwapMaturityDate(M73)</f>
        <v>42923</v>
      </c>
      <c r="I73" s="68">
        <f>_xll.qlOvernightIndexedSwapFairRate(M73,AllTriggers)</f>
        <v>-1.41736874572645E-3</v>
      </c>
      <c r="J73" s="35" t="str">
        <f t="shared" si="5"/>
        <v>EURONOIS22M=</v>
      </c>
      <c r="K73" s="35"/>
      <c r="L73" s="58"/>
      <c r="M73" s="59" t="str">
        <f>_xll.qlMakeOIS(,SettlementDays,IF(D73="SN","1D",IF(D73="SW","1W",D73)),OvernightIndex,,FwdStart,DayCountConv,,,Trigger)</f>
        <v>obj_00804#0000</v>
      </c>
      <c r="P73" s="5"/>
      <c r="Q73" s="5"/>
      <c r="R73" s="5"/>
    </row>
    <row r="74" spans="2:18" x14ac:dyDescent="0.2">
      <c r="B74" s="27"/>
      <c r="D74" s="53" t="s">
        <v>84</v>
      </c>
      <c r="E74" s="60" t="s">
        <v>39</v>
      </c>
      <c r="F74" s="61">
        <f t="shared" si="2"/>
        <v>42250</v>
      </c>
      <c r="G74" s="61">
        <f>_xll.qlSwapStartDate(M74)</f>
        <v>42254</v>
      </c>
      <c r="H74" s="61">
        <f>_xll.qlSwapMaturityDate(M74)</f>
        <v>42954</v>
      </c>
      <c r="I74" s="68">
        <f>_xll.qlOvernightIndexedSwapFairRate(M74,AllTriggers)</f>
        <v>-1.3904106832746694E-3</v>
      </c>
      <c r="J74" s="35" t="str">
        <f t="shared" si="5"/>
        <v>EURONOIS23M=</v>
      </c>
      <c r="K74" s="35"/>
      <c r="L74" s="58"/>
      <c r="M74" s="59" t="str">
        <f>_xll.qlMakeOIS(,SettlementDays,IF(D74="SN","1D",IF(D74="SW","1W",D74)),OvernightIndex,,FwdStart,DayCountConv,,,Trigger)</f>
        <v>obj_00833#0000</v>
      </c>
      <c r="P74" s="5"/>
      <c r="Q74" s="5"/>
      <c r="R74" s="5"/>
    </row>
    <row r="75" spans="2:18" x14ac:dyDescent="0.2">
      <c r="B75" s="27"/>
      <c r="D75" s="53" t="s">
        <v>24</v>
      </c>
      <c r="E75" s="60" t="s">
        <v>39</v>
      </c>
      <c r="F75" s="61">
        <f t="shared" si="2"/>
        <v>42250</v>
      </c>
      <c r="G75" s="61">
        <f>_xll.qlSwapStartDate(M75)</f>
        <v>42254</v>
      </c>
      <c r="H75" s="61">
        <f>_xll.qlSwapMaturityDate(M75)</f>
        <v>42985</v>
      </c>
      <c r="I75" s="68">
        <f>_xll.qlOvernightIndexedSwapFairRate(M75,AllTriggers)</f>
        <v>-1.3599999999758757E-3</v>
      </c>
      <c r="J75" s="35" t="str">
        <f t="shared" si="5"/>
        <v>EURONOIS2Y=</v>
      </c>
      <c r="K75" s="35" t="str">
        <f>Currency&amp;"EON"&amp;D75&amp;"=ICAP"</f>
        <v>EUREON2Y=ICAP</v>
      </c>
      <c r="L75" s="58"/>
      <c r="M75" s="59" t="str">
        <f>_xll.qlMakeOIS(,SettlementDays,IF(D75="SN","1D",IF(D75="SW","1W",D75)),OvernightIndex,,FwdStart,DayCountConv,,,Trigger)</f>
        <v>obj_00825#0000</v>
      </c>
      <c r="P75" s="5"/>
      <c r="Q75" s="5"/>
      <c r="R75" s="5"/>
    </row>
    <row r="76" spans="2:18" x14ac:dyDescent="0.2">
      <c r="B76" s="27"/>
      <c r="D76" s="53"/>
      <c r="E76" s="60"/>
      <c r="F76" s="61"/>
      <c r="G76" s="61"/>
      <c r="H76" s="61"/>
      <c r="I76" s="68"/>
      <c r="J76" s="35"/>
      <c r="K76" s="35"/>
      <c r="L76" s="58"/>
      <c r="M76" s="59"/>
      <c r="P76" s="5"/>
      <c r="Q76" s="5"/>
      <c r="R76" s="5"/>
    </row>
    <row r="77" spans="2:18" x14ac:dyDescent="0.2">
      <c r="B77" s="27"/>
      <c r="D77" s="53"/>
      <c r="E77" s="60"/>
      <c r="F77" s="61"/>
      <c r="G77" s="61"/>
      <c r="H77" s="61"/>
      <c r="I77" s="68"/>
      <c r="J77" s="68"/>
      <c r="K77" s="68"/>
      <c r="L77" s="58"/>
      <c r="M77" s="59"/>
      <c r="P77" s="5"/>
      <c r="Q77" s="5"/>
      <c r="R77" s="5"/>
    </row>
    <row r="78" spans="2:18" x14ac:dyDescent="0.2">
      <c r="B78" s="27"/>
      <c r="D78" s="53"/>
      <c r="E78" s="60"/>
      <c r="F78" s="61"/>
      <c r="G78" s="61"/>
      <c r="H78" s="61"/>
      <c r="I78" s="68"/>
      <c r="J78" s="68"/>
      <c r="K78" s="35"/>
      <c r="L78" s="58"/>
      <c r="M78" s="59"/>
      <c r="P78" s="5"/>
      <c r="Q78" s="5"/>
      <c r="R78" s="5"/>
    </row>
    <row r="79" spans="2:18" x14ac:dyDescent="0.2">
      <c r="B79" s="27"/>
      <c r="D79" s="53" t="s">
        <v>25</v>
      </c>
      <c r="E79" s="60" t="s">
        <v>39</v>
      </c>
      <c r="F79" s="61">
        <f t="shared" si="2"/>
        <v>42250</v>
      </c>
      <c r="G79" s="61">
        <f>_xll.qlSwapStartDate(M79)</f>
        <v>42254</v>
      </c>
      <c r="H79" s="61">
        <f>_xll.qlSwapMaturityDate(M79)</f>
        <v>43350</v>
      </c>
      <c r="I79" s="68">
        <f>_xll.qlOvernightIndexedSwapFairRate(M79,AllTriggers)</f>
        <v>-7.5000000068200113E-4</v>
      </c>
      <c r="J79" s="35" t="str">
        <f t="shared" ref="J79:J106" si="6">Currency&amp;CurveTenor&amp;$E79&amp;$D79&amp;"="</f>
        <v>EURONOIS3Y=</v>
      </c>
      <c r="K79" s="35" t="str">
        <f t="shared" ref="K79:K88" si="7">Currency&amp;"EON"&amp;D79&amp;"=ICAP"</f>
        <v>EUREON3Y=ICAP</v>
      </c>
      <c r="L79" s="58"/>
      <c r="M79" s="59" t="str">
        <f>_xll.qlMakeOIS(,SettlementDays,IF(D79="SN","1D",IF(D79="SW","1W",D79)),OvernightIndex,,FwdStart,DayCountConv,,,Trigger)</f>
        <v>obj_00813#0000</v>
      </c>
      <c r="P79" s="5"/>
      <c r="Q79" s="5"/>
      <c r="R79" s="5"/>
    </row>
    <row r="80" spans="2:18" x14ac:dyDescent="0.2">
      <c r="B80" s="27"/>
      <c r="D80" s="53" t="s">
        <v>26</v>
      </c>
      <c r="E80" s="60" t="s">
        <v>39</v>
      </c>
      <c r="F80" s="61">
        <f t="shared" si="2"/>
        <v>42250</v>
      </c>
      <c r="G80" s="61">
        <f>_xll.qlSwapStartDate(M80)</f>
        <v>42254</v>
      </c>
      <c r="H80" s="61">
        <f>_xll.qlSwapMaturityDate(M80)</f>
        <v>43717</v>
      </c>
      <c r="I80" s="68">
        <f>_xll.qlOvernightIndexedSwapFairRate(M80,AllTriggers)</f>
        <v>2.9000000057524406E-4</v>
      </c>
      <c r="J80" s="35" t="str">
        <f t="shared" si="6"/>
        <v>EURONOIS4Y=</v>
      </c>
      <c r="K80" s="35" t="str">
        <f t="shared" si="7"/>
        <v>EUREON4Y=ICAP</v>
      </c>
      <c r="L80" s="58"/>
      <c r="M80" s="59" t="str">
        <f>_xll.qlMakeOIS(,SettlementDays,IF(D80="SN","1D",IF(D80="SW","1W",D80)),OvernightIndex,,FwdStart,DayCountConv,,,Trigger)</f>
        <v>obj_00811#0000</v>
      </c>
      <c r="P80" s="5"/>
      <c r="Q80" s="5"/>
      <c r="R80" s="5"/>
    </row>
    <row r="81" spans="2:18" x14ac:dyDescent="0.2">
      <c r="B81" s="27"/>
      <c r="D81" s="53" t="s">
        <v>27</v>
      </c>
      <c r="E81" s="60" t="s">
        <v>39</v>
      </c>
      <c r="F81" s="61">
        <f t="shared" si="2"/>
        <v>42250</v>
      </c>
      <c r="G81" s="61">
        <f>_xll.qlSwapStartDate(M81)</f>
        <v>42254</v>
      </c>
      <c r="H81" s="61">
        <f>_xll.qlSwapMaturityDate(M81)</f>
        <v>44081</v>
      </c>
      <c r="I81" s="68">
        <f>_xll.qlOvernightIndexedSwapFairRate(M81,AllTriggers)</f>
        <v>1.5299999999927776E-3</v>
      </c>
      <c r="J81" s="35" t="str">
        <f t="shared" si="6"/>
        <v>EURONOIS5Y=</v>
      </c>
      <c r="K81" s="35" t="str">
        <f t="shared" si="7"/>
        <v>EUREON5Y=ICAP</v>
      </c>
      <c r="L81" s="58"/>
      <c r="M81" s="59" t="str">
        <f>_xll.qlMakeOIS(,SettlementDays,IF(D81="SN","1D",IF(D81="SW","1W",D81)),OvernightIndex,,FwdStart,DayCountConv,,,Trigger)</f>
        <v>obj_0080c#0000</v>
      </c>
      <c r="P81" s="5"/>
      <c r="Q81" s="5"/>
      <c r="R81" s="5"/>
    </row>
    <row r="82" spans="2:18" x14ac:dyDescent="0.2">
      <c r="B82" s="27"/>
      <c r="D82" s="53" t="s">
        <v>85</v>
      </c>
      <c r="E82" s="60" t="s">
        <v>39</v>
      </c>
      <c r="F82" s="61">
        <f t="shared" si="2"/>
        <v>42250</v>
      </c>
      <c r="G82" s="61">
        <f>_xll.qlSwapStartDate(M82)</f>
        <v>42254</v>
      </c>
      <c r="H82" s="61">
        <f>_xll.qlSwapMaturityDate(M82)</f>
        <v>44446</v>
      </c>
      <c r="I82" s="68">
        <f>_xll.qlOvernightIndexedSwapFairRate(M82,AllTriggers)</f>
        <v>2.9599999999883747E-3</v>
      </c>
      <c r="J82" s="35" t="str">
        <f t="shared" si="6"/>
        <v>EURONOIS6Y=</v>
      </c>
      <c r="K82" s="35" t="str">
        <f t="shared" si="7"/>
        <v>EUREON6Y=ICAP</v>
      </c>
      <c r="L82" s="58"/>
      <c r="M82" s="59" t="str">
        <f>_xll.qlMakeOIS(,SettlementDays,IF(D82="SN","1D",IF(D82="SW","1W",D82)),OvernightIndex,,FwdStart,DayCountConv,,,Trigger)</f>
        <v>obj_0080b#0000</v>
      </c>
      <c r="P82" s="5"/>
      <c r="Q82" s="5"/>
      <c r="R82" s="5"/>
    </row>
    <row r="83" spans="2:18" x14ac:dyDescent="0.2">
      <c r="B83" s="27"/>
      <c r="D83" s="53" t="s">
        <v>28</v>
      </c>
      <c r="E83" s="60" t="s">
        <v>39</v>
      </c>
      <c r="F83" s="61">
        <f t="shared" si="2"/>
        <v>42250</v>
      </c>
      <c r="G83" s="61">
        <f>_xll.qlSwapStartDate(M83)</f>
        <v>42254</v>
      </c>
      <c r="H83" s="61">
        <f>_xll.qlSwapMaturityDate(M83)</f>
        <v>44811</v>
      </c>
      <c r="I83" s="68">
        <f>_xll.qlOvernightIndexedSwapFairRate(M83,AllTriggers)</f>
        <v>4.3999999999989733E-3</v>
      </c>
      <c r="J83" s="35" t="str">
        <f t="shared" si="6"/>
        <v>EURONOIS7Y=</v>
      </c>
      <c r="K83" s="35" t="str">
        <f t="shared" si="7"/>
        <v>EUREON7Y=ICAP</v>
      </c>
      <c r="L83" s="58"/>
      <c r="M83" s="59" t="str">
        <f>_xll.qlMakeOIS(,SettlementDays,IF(D83="SN","1D",IF(D83="SW","1W",D83)),OvernightIndex,,FwdStart,DayCountConv,,,Trigger)</f>
        <v>obj_00831#0000</v>
      </c>
      <c r="P83" s="5"/>
      <c r="Q83" s="5"/>
      <c r="R83" s="5"/>
    </row>
    <row r="84" spans="2:18" x14ac:dyDescent="0.2">
      <c r="B84" s="27"/>
      <c r="D84" s="53" t="s">
        <v>86</v>
      </c>
      <c r="E84" s="60" t="s">
        <v>39</v>
      </c>
      <c r="F84" s="61">
        <f t="shared" si="2"/>
        <v>42250</v>
      </c>
      <c r="G84" s="61">
        <f>_xll.qlSwapStartDate(M84)</f>
        <v>42254</v>
      </c>
      <c r="H84" s="61">
        <f>_xll.qlSwapMaturityDate(M84)</f>
        <v>45176</v>
      </c>
      <c r="I84" s="68">
        <f>_xll.qlOvernightIndexedSwapFairRate(M84,AllTriggers)</f>
        <v>5.7899999999987189E-3</v>
      </c>
      <c r="J84" s="35" t="str">
        <f t="shared" si="6"/>
        <v>EURONOIS8Y=</v>
      </c>
      <c r="K84" s="35" t="str">
        <f t="shared" si="7"/>
        <v>EUREON8Y=ICAP</v>
      </c>
      <c r="L84" s="58"/>
      <c r="M84" s="59" t="str">
        <f>_xll.qlMakeOIS(,SettlementDays,IF(D84="SN","1D",IF(D84="SW","1W",D84)),OvernightIndex,,FwdStart,DayCountConv,,,Trigger)</f>
        <v>obj_00830#0000</v>
      </c>
      <c r="P84" s="5"/>
      <c r="Q84" s="5"/>
      <c r="R84" s="5"/>
    </row>
    <row r="85" spans="2:18" x14ac:dyDescent="0.2">
      <c r="B85" s="27"/>
      <c r="D85" s="53" t="s">
        <v>87</v>
      </c>
      <c r="E85" s="60" t="s">
        <v>39</v>
      </c>
      <c r="F85" s="61">
        <f t="shared" si="2"/>
        <v>42250</v>
      </c>
      <c r="G85" s="61">
        <f>_xll.qlSwapStartDate(M85)</f>
        <v>42254</v>
      </c>
      <c r="H85" s="61">
        <f>_xll.qlSwapMaturityDate(M85)</f>
        <v>45544</v>
      </c>
      <c r="I85" s="68">
        <f>_xll.qlOvernightIndexedSwapFairRate(M85,AllTriggers)</f>
        <v>7.0700000000005116E-3</v>
      </c>
      <c r="J85" s="35" t="str">
        <f t="shared" si="6"/>
        <v>EURONOIS9Y=</v>
      </c>
      <c r="K85" s="35" t="str">
        <f t="shared" si="7"/>
        <v>EUREON9Y=ICAP</v>
      </c>
      <c r="L85" s="58"/>
      <c r="M85" s="59" t="str">
        <f>_xll.qlMakeOIS(,SettlementDays,IF(D85="SN","1D",IF(D85="SW","1W",D85)),OvernightIndex,,FwdStart,DayCountConv,,,Trigger)</f>
        <v>obj_00810#0000</v>
      </c>
      <c r="P85" s="5"/>
      <c r="Q85" s="5"/>
      <c r="R85" s="5"/>
    </row>
    <row r="86" spans="2:18" x14ac:dyDescent="0.2">
      <c r="B86" s="27"/>
      <c r="D86" s="53" t="s">
        <v>29</v>
      </c>
      <c r="E86" s="60" t="s">
        <v>39</v>
      </c>
      <c r="F86" s="61">
        <f t="shared" si="2"/>
        <v>42250</v>
      </c>
      <c r="G86" s="61">
        <f>_xll.qlSwapStartDate(M86)</f>
        <v>42254</v>
      </c>
      <c r="H86" s="61">
        <f>_xll.qlSwapMaturityDate(M86)</f>
        <v>45908</v>
      </c>
      <c r="I86" s="68">
        <f>_xll.qlOvernightIndexedSwapFairRate(M86,AllTriggers)</f>
        <v>8.2200000000000936E-3</v>
      </c>
      <c r="J86" s="35" t="str">
        <f t="shared" si="6"/>
        <v>EURONOIS10Y=</v>
      </c>
      <c r="K86" s="35" t="str">
        <f t="shared" si="7"/>
        <v>EUREON10Y=ICAP</v>
      </c>
      <c r="L86" s="58"/>
      <c r="M86" s="59" t="str">
        <f>_xll.qlMakeOIS(,SettlementDays,IF(D86="SN","1D",IF(D86="SW","1W",D86)),OvernightIndex,,FwdStart,DayCountConv,,,Trigger)</f>
        <v>obj_0081d#0000</v>
      </c>
      <c r="P86" s="5"/>
      <c r="Q86" s="5"/>
      <c r="R86" s="5"/>
    </row>
    <row r="87" spans="2:18" x14ac:dyDescent="0.2">
      <c r="B87" s="27"/>
      <c r="D87" s="53" t="s">
        <v>88</v>
      </c>
      <c r="E87" s="60" t="s">
        <v>39</v>
      </c>
      <c r="F87" s="61">
        <f t="shared" si="2"/>
        <v>42250</v>
      </c>
      <c r="G87" s="61">
        <f>_xll.qlSwapStartDate(M87)</f>
        <v>42254</v>
      </c>
      <c r="H87" s="61">
        <f>_xll.qlSwapMaturityDate(M87)</f>
        <v>46272</v>
      </c>
      <c r="I87" s="68">
        <f>_xll.qlOvernightIndexedSwapFairRate(M87,AllTriggers)</f>
        <v>9.2199999999864543E-3</v>
      </c>
      <c r="J87" s="35" t="str">
        <f t="shared" si="6"/>
        <v>EURONOIS11Y=</v>
      </c>
      <c r="K87" s="35" t="str">
        <f t="shared" si="7"/>
        <v>EUREON11Y=ICAP</v>
      </c>
      <c r="L87" s="58"/>
      <c r="M87" s="59" t="str">
        <f>_xll.qlMakeOIS(,SettlementDays,IF(D87="SN","1D",IF(D87="SW","1W",D87)),OvernightIndex,,FwdStart,DayCountConv,,,Trigger)</f>
        <v>obj_00815#0000</v>
      </c>
      <c r="P87" s="5"/>
      <c r="Q87" s="5"/>
      <c r="R87" s="5"/>
    </row>
    <row r="88" spans="2:18" x14ac:dyDescent="0.2">
      <c r="B88" s="27"/>
      <c r="D88" s="53" t="s">
        <v>30</v>
      </c>
      <c r="E88" s="60" t="s">
        <v>39</v>
      </c>
      <c r="F88" s="61">
        <f t="shared" si="2"/>
        <v>42250</v>
      </c>
      <c r="G88" s="61">
        <f>_xll.qlSwapStartDate(M88)</f>
        <v>42254</v>
      </c>
      <c r="H88" s="61">
        <f>_xll.qlSwapMaturityDate(M88)</f>
        <v>46637</v>
      </c>
      <c r="I88" s="68">
        <f>_xll.qlOvernightIndexedSwapFairRate(M88,AllTriggers)</f>
        <v>1.0100000000000164E-2</v>
      </c>
      <c r="J88" s="35" t="str">
        <f t="shared" si="6"/>
        <v>EURONOIS12Y=</v>
      </c>
      <c r="K88" s="35" t="str">
        <f t="shared" si="7"/>
        <v>EUREON12Y=ICAP</v>
      </c>
      <c r="L88" s="58"/>
      <c r="M88" s="59" t="str">
        <f>_xll.qlMakeOIS(,SettlementDays,IF(D88="SN","1D",IF(D88="SW","1W",D88)),OvernightIndex,,FwdStart,DayCountConv,,,Trigger)</f>
        <v>obj_00834#0000</v>
      </c>
      <c r="P88" s="5"/>
      <c r="Q88" s="5"/>
      <c r="R88" s="5"/>
    </row>
    <row r="89" spans="2:18" x14ac:dyDescent="0.2">
      <c r="B89" s="27"/>
      <c r="D89" s="53" t="s">
        <v>89</v>
      </c>
      <c r="E89" s="60" t="s">
        <v>39</v>
      </c>
      <c r="F89" s="61">
        <f t="shared" si="2"/>
        <v>42250</v>
      </c>
      <c r="G89" s="61">
        <f>_xll.qlSwapStartDate(M89)</f>
        <v>42254</v>
      </c>
      <c r="H89" s="61">
        <f>_xll.qlSwapMaturityDate(M89)</f>
        <v>47003</v>
      </c>
      <c r="I89" s="68">
        <f>_xll.qlOvernightIndexedSwapFairRate(M89,AllTriggers)</f>
        <v>1.0864773096866415E-2</v>
      </c>
      <c r="J89" s="35" t="str">
        <f t="shared" si="6"/>
        <v>EURONOIS13Y=</v>
      </c>
      <c r="K89" s="35"/>
      <c r="L89" s="58"/>
      <c r="M89" s="59" t="str">
        <f>_xll.qlMakeOIS(,SettlementDays,IF(D89="SN","1D",IF(D89="SW","1W",D89)),OvernightIndex,,FwdStart,DayCountConv,,,Trigger)</f>
        <v>obj_00822#0000</v>
      </c>
      <c r="P89" s="5"/>
      <c r="Q89" s="5"/>
      <c r="R89" s="5"/>
    </row>
    <row r="90" spans="2:18" x14ac:dyDescent="0.2">
      <c r="B90" s="27"/>
      <c r="D90" s="53" t="s">
        <v>90</v>
      </c>
      <c r="E90" s="60" t="s">
        <v>39</v>
      </c>
      <c r="F90" s="61">
        <f t="shared" si="2"/>
        <v>42250</v>
      </c>
      <c r="G90" s="61">
        <f>_xll.qlSwapStartDate(M90)</f>
        <v>42254</v>
      </c>
      <c r="H90" s="61">
        <f>_xll.qlSwapMaturityDate(M90)</f>
        <v>47368</v>
      </c>
      <c r="I90" s="68">
        <f>_xll.qlOvernightIndexedSwapFairRate(M90,AllTriggers)</f>
        <v>1.1518949983843283E-2</v>
      </c>
      <c r="J90" s="35" t="str">
        <f t="shared" si="6"/>
        <v>EURONOIS14Y=</v>
      </c>
      <c r="K90" s="35"/>
      <c r="L90" s="58"/>
      <c r="M90" s="59" t="str">
        <f>_xll.qlMakeOIS(,SettlementDays,IF(D90="SN","1D",IF(D90="SW","1W",D90)),OvernightIndex,,FwdStart,DayCountConv,,,Trigger)</f>
        <v>obj_00821#0000</v>
      </c>
      <c r="P90" s="5"/>
      <c r="Q90" s="5"/>
      <c r="R90" s="5"/>
    </row>
    <row r="91" spans="2:18" x14ac:dyDescent="0.2">
      <c r="B91" s="27"/>
      <c r="D91" s="53" t="s">
        <v>31</v>
      </c>
      <c r="E91" s="60" t="s">
        <v>39</v>
      </c>
      <c r="F91" s="61">
        <f t="shared" si="2"/>
        <v>42250</v>
      </c>
      <c r="G91" s="61">
        <f>_xll.qlSwapStartDate(M91)</f>
        <v>42254</v>
      </c>
      <c r="H91" s="61">
        <f>_xll.qlSwapMaturityDate(M91)</f>
        <v>47735</v>
      </c>
      <c r="I91" s="68">
        <f>_xll.qlOvernightIndexedSwapFairRate(M91,AllTriggers)</f>
        <v>1.2080000000208084E-2</v>
      </c>
      <c r="J91" s="35" t="str">
        <f t="shared" si="6"/>
        <v>EURONOIS15Y=</v>
      </c>
      <c r="K91" s="35" t="str">
        <f>Currency&amp;"EON"&amp;D91&amp;"=ICAP"</f>
        <v>EUREON15Y=ICAP</v>
      </c>
      <c r="L91" s="58"/>
      <c r="M91" s="59" t="str">
        <f>_xll.qlMakeOIS(,SettlementDays,IF(D91="SN","1D",IF(D91="SW","1W",D91)),OvernightIndex,,FwdStart,DayCountConv,,,Trigger)</f>
        <v>obj_00828#0000</v>
      </c>
      <c r="P91" s="5"/>
      <c r="Q91" s="5"/>
      <c r="R91" s="5"/>
    </row>
    <row r="92" spans="2:18" x14ac:dyDescent="0.2">
      <c r="B92" s="27"/>
      <c r="D92" s="53" t="s">
        <v>91</v>
      </c>
      <c r="E92" s="60" t="s">
        <v>39</v>
      </c>
      <c r="F92" s="61">
        <f t="shared" si="2"/>
        <v>42250</v>
      </c>
      <c r="G92" s="61">
        <f>_xll.qlSwapStartDate(M92)</f>
        <v>42254</v>
      </c>
      <c r="H92" s="61">
        <f>_xll.qlSwapMaturityDate(M92)</f>
        <v>48099</v>
      </c>
      <c r="I92" s="68">
        <f>_xll.qlOvernightIndexedSwapFairRate(M92,AllTriggers)</f>
        <v>1.2551906786484723E-2</v>
      </c>
      <c r="J92" s="35" t="str">
        <f t="shared" si="6"/>
        <v>EURONOIS16Y=</v>
      </c>
      <c r="K92" s="35"/>
      <c r="L92" s="58"/>
      <c r="M92" s="59" t="str">
        <f>_xll.qlMakeOIS(,SettlementDays,IF(D92="SN","1D",IF(D92="SW","1W",D92)),OvernightIndex,,FwdStart,DayCountConv,,,Trigger)</f>
        <v>obj_00812#0000</v>
      </c>
      <c r="P92" s="5"/>
      <c r="Q92" s="5"/>
      <c r="R92" s="5"/>
    </row>
    <row r="93" spans="2:18" x14ac:dyDescent="0.2">
      <c r="B93" s="27"/>
      <c r="D93" s="53" t="s">
        <v>92</v>
      </c>
      <c r="E93" s="60" t="s">
        <v>39</v>
      </c>
      <c r="F93" s="61">
        <f t="shared" si="2"/>
        <v>42250</v>
      </c>
      <c r="G93" s="61">
        <f>_xll.qlSwapStartDate(M93)</f>
        <v>42254</v>
      </c>
      <c r="H93" s="61">
        <f>_xll.qlSwapMaturityDate(M93)</f>
        <v>48464</v>
      </c>
      <c r="I93" s="68">
        <f>_xll.qlOvernightIndexedSwapFairRate(M93,AllTriggers)</f>
        <v>1.2949184663864638E-2</v>
      </c>
      <c r="J93" s="35" t="str">
        <f t="shared" si="6"/>
        <v>EURONOIS17Y=</v>
      </c>
      <c r="K93" s="35"/>
      <c r="L93" s="58"/>
      <c r="M93" s="59" t="str">
        <f>_xll.qlMakeOIS(,SettlementDays,IF(D93="SN","1D",IF(D93="SW","1W",D93)),OvernightIndex,,FwdStart,DayCountConv,,,Trigger)</f>
        <v>obj_0081f#0000</v>
      </c>
      <c r="P93" s="5"/>
      <c r="Q93" s="5"/>
      <c r="R93" s="5"/>
    </row>
    <row r="94" spans="2:18" x14ac:dyDescent="0.2">
      <c r="B94" s="27"/>
      <c r="D94" s="53" t="s">
        <v>93</v>
      </c>
      <c r="E94" s="60" t="s">
        <v>39</v>
      </c>
      <c r="F94" s="61">
        <f t="shared" si="2"/>
        <v>42250</v>
      </c>
      <c r="G94" s="61">
        <f>_xll.qlSwapStartDate(M94)</f>
        <v>42254</v>
      </c>
      <c r="H94" s="61">
        <f>_xll.qlSwapMaturityDate(M94)</f>
        <v>48829</v>
      </c>
      <c r="I94" s="68">
        <f>_xll.qlOvernightIndexedSwapFairRate(M94,AllTriggers)</f>
        <v>1.3278070553850968E-2</v>
      </c>
      <c r="J94" s="35" t="str">
        <f t="shared" si="6"/>
        <v>EURONOIS18Y=</v>
      </c>
      <c r="K94" s="35"/>
      <c r="L94" s="58"/>
      <c r="M94" s="59" t="str">
        <f>_xll.qlMakeOIS(,SettlementDays,IF(D94="SN","1D",IF(D94="SW","1W",D94)),OvernightIndex,,FwdStart,DayCountConv,,,Trigger)</f>
        <v>obj_00801#0000</v>
      </c>
      <c r="P94" s="5"/>
      <c r="Q94" s="5"/>
      <c r="R94" s="5"/>
    </row>
    <row r="95" spans="2:18" x14ac:dyDescent="0.2">
      <c r="B95" s="27"/>
      <c r="D95" s="53" t="s">
        <v>94</v>
      </c>
      <c r="E95" s="60" t="s">
        <v>39</v>
      </c>
      <c r="F95" s="61">
        <f t="shared" si="2"/>
        <v>42250</v>
      </c>
      <c r="G95" s="61">
        <f>_xll.qlSwapStartDate(M95)</f>
        <v>42254</v>
      </c>
      <c r="H95" s="61">
        <f>_xll.qlSwapMaturityDate(M95)</f>
        <v>49194</v>
      </c>
      <c r="I95" s="68">
        <f>_xll.qlOvernightIndexedSwapFairRate(M95,AllTriggers)</f>
        <v>1.3545962154956431E-2</v>
      </c>
      <c r="J95" s="35" t="str">
        <f t="shared" si="6"/>
        <v>EURONOIS19Y=</v>
      </c>
      <c r="K95" s="35"/>
      <c r="L95" s="58"/>
      <c r="M95" s="59" t="str">
        <f>_xll.qlMakeOIS(,SettlementDays,IF(D95="SN","1D",IF(D95="SW","1W",D95)),OvernightIndex,,FwdStart,DayCountConv,,,Trigger)</f>
        <v>obj_00839#0000</v>
      </c>
      <c r="P95" s="5"/>
      <c r="Q95" s="5"/>
      <c r="R95" s="5"/>
    </row>
    <row r="96" spans="2:18" x14ac:dyDescent="0.2">
      <c r="B96" s="27"/>
      <c r="D96" s="53" t="s">
        <v>95</v>
      </c>
      <c r="E96" s="60" t="s">
        <v>39</v>
      </c>
      <c r="F96" s="61">
        <f t="shared" si="2"/>
        <v>42250</v>
      </c>
      <c r="G96" s="61">
        <f>_xll.qlSwapStartDate(M96)</f>
        <v>42254</v>
      </c>
      <c r="H96" s="61">
        <f>_xll.qlSwapMaturityDate(M96)</f>
        <v>49559</v>
      </c>
      <c r="I96" s="68">
        <f>_xll.qlOvernightIndexedSwapFairRate(M96,AllTriggers)</f>
        <v>1.3759999999334305E-2</v>
      </c>
      <c r="J96" s="35" t="str">
        <f t="shared" si="6"/>
        <v>EURONOIS20Y=</v>
      </c>
      <c r="K96" s="35" t="str">
        <f>Currency&amp;"EON"&amp;D96&amp;"=ICAP"</f>
        <v>EUREON20Y=ICAP</v>
      </c>
      <c r="L96" s="58"/>
      <c r="M96" s="59" t="str">
        <f>_xll.qlMakeOIS(,SettlementDays,IF(D96="SN","1D",IF(D96="SW","1W",D96)),OvernightIndex,,FwdStart,DayCountConv,,,Trigger)</f>
        <v>obj_007ff#0000</v>
      </c>
      <c r="P96" s="5"/>
      <c r="Q96" s="5"/>
      <c r="R96" s="5"/>
    </row>
    <row r="97" spans="2:18" x14ac:dyDescent="0.2">
      <c r="B97" s="27"/>
      <c r="D97" s="53" t="s">
        <v>96</v>
      </c>
      <c r="E97" s="60" t="s">
        <v>39</v>
      </c>
      <c r="F97" s="61">
        <f t="shared" si="2"/>
        <v>42250</v>
      </c>
      <c r="G97" s="61">
        <f>_xll.qlSwapStartDate(M97)</f>
        <v>42254</v>
      </c>
      <c r="H97" s="61">
        <f>_xll.qlSwapMaturityDate(M97)</f>
        <v>49926</v>
      </c>
      <c r="I97" s="68">
        <f>_xll.qlOvernightIndexedSwapFairRate(M97,AllTriggers)</f>
        <v>1.3928183513262207E-2</v>
      </c>
      <c r="J97" s="35" t="str">
        <f t="shared" si="6"/>
        <v>EURONOIS21Y=</v>
      </c>
      <c r="K97" s="35"/>
      <c r="L97" s="58"/>
      <c r="M97" s="59" t="str">
        <f>_xll.qlMakeOIS(,SettlementDays,IF(D97="SN","1D",IF(D97="SW","1W",D97)),OvernightIndex,,FwdStart,DayCountConv,,,Trigger)</f>
        <v>obj_00819#0000</v>
      </c>
      <c r="P97" s="5"/>
      <c r="Q97" s="5"/>
      <c r="R97" s="5"/>
    </row>
    <row r="98" spans="2:18" x14ac:dyDescent="0.2">
      <c r="B98" s="27"/>
      <c r="D98" s="53" t="s">
        <v>97</v>
      </c>
      <c r="E98" s="60" t="s">
        <v>39</v>
      </c>
      <c r="F98" s="61">
        <f t="shared" si="2"/>
        <v>42250</v>
      </c>
      <c r="G98" s="61">
        <f>_xll.qlSwapStartDate(M98)</f>
        <v>42254</v>
      </c>
      <c r="H98" s="61">
        <f>_xll.qlSwapMaturityDate(M98)</f>
        <v>50290</v>
      </c>
      <c r="I98" s="68">
        <f>_xll.qlOvernightIndexedSwapFairRate(M98,AllTriggers)</f>
        <v>1.4056356438197649E-2</v>
      </c>
      <c r="J98" s="35" t="str">
        <f t="shared" si="6"/>
        <v>EURONOIS22Y=</v>
      </c>
      <c r="K98" s="35"/>
      <c r="L98" s="58"/>
      <c r="M98" s="59" t="str">
        <f>_xll.qlMakeOIS(,SettlementDays,IF(D98="SN","1D",IF(D98="SW","1W",D98)),OvernightIndex,,FwdStart,DayCountConv,,,Trigger)</f>
        <v>obj_00800#0000</v>
      </c>
      <c r="P98" s="5"/>
      <c r="Q98" s="5"/>
      <c r="R98" s="5"/>
    </row>
    <row r="99" spans="2:18" x14ac:dyDescent="0.2">
      <c r="B99" s="27"/>
      <c r="D99" s="53" t="s">
        <v>98</v>
      </c>
      <c r="E99" s="60" t="s">
        <v>39</v>
      </c>
      <c r="F99" s="61">
        <f t="shared" si="2"/>
        <v>42250</v>
      </c>
      <c r="G99" s="61">
        <f>_xll.qlSwapStartDate(M99)</f>
        <v>42254</v>
      </c>
      <c r="H99" s="61">
        <f>_xll.qlSwapMaturityDate(M99)</f>
        <v>50655</v>
      </c>
      <c r="I99" s="68">
        <f>_xll.qlOvernightIndexedSwapFairRate(M99,AllTriggers)</f>
        <v>1.4154351211152282E-2</v>
      </c>
      <c r="J99" s="35" t="str">
        <f t="shared" si="6"/>
        <v>EURONOIS23Y=</v>
      </c>
      <c r="K99" s="35"/>
      <c r="L99" s="58"/>
      <c r="M99" s="59" t="str">
        <f>_xll.qlMakeOIS(,SettlementDays,IF(D99="SN","1D",IF(D99="SW","1W",D99)),OvernightIndex,,FwdStart,DayCountConv,,,Trigger)</f>
        <v>obj_0080d#0000</v>
      </c>
      <c r="P99" s="5"/>
      <c r="Q99" s="5"/>
      <c r="R99" s="5"/>
    </row>
    <row r="100" spans="2:18" x14ac:dyDescent="0.2">
      <c r="B100" s="27"/>
      <c r="D100" s="53" t="s">
        <v>99</v>
      </c>
      <c r="E100" s="60" t="s">
        <v>39</v>
      </c>
      <c r="F100" s="61">
        <f t="shared" si="2"/>
        <v>42250</v>
      </c>
      <c r="G100" s="61">
        <f>_xll.qlSwapStartDate(M100)</f>
        <v>42254</v>
      </c>
      <c r="H100" s="61">
        <f>_xll.qlSwapMaturityDate(M100)</f>
        <v>51020</v>
      </c>
      <c r="I100" s="68">
        <f>_xll.qlOvernightIndexedSwapFairRate(M100,AllTriggers)</f>
        <v>1.422961467678723E-2</v>
      </c>
      <c r="J100" s="35" t="str">
        <f t="shared" si="6"/>
        <v>EURONOIS24Y=</v>
      </c>
      <c r="K100" s="35"/>
      <c r="L100" s="58"/>
      <c r="M100" s="59" t="str">
        <f>_xll.qlMakeOIS(,SettlementDays,IF(D100="SN","1D",IF(D100="SW","1W",D100)),OvernightIndex,,FwdStart,DayCountConv,,,Trigger)</f>
        <v>obj_00803#0000</v>
      </c>
      <c r="P100" s="5"/>
      <c r="Q100" s="5"/>
      <c r="R100" s="5"/>
    </row>
    <row r="101" spans="2:18" x14ac:dyDescent="0.2">
      <c r="B101" s="27"/>
      <c r="D101" s="53" t="s">
        <v>100</v>
      </c>
      <c r="E101" s="60" t="s">
        <v>39</v>
      </c>
      <c r="F101" s="61">
        <f t="shared" si="2"/>
        <v>42250</v>
      </c>
      <c r="G101" s="61">
        <f>_xll.qlSwapStartDate(M101)</f>
        <v>42254</v>
      </c>
      <c r="H101" s="61">
        <f>_xll.qlSwapMaturityDate(M101)</f>
        <v>51386</v>
      </c>
      <c r="I101" s="68">
        <f>_xll.qlOvernightIndexedSwapFairRate(M101,AllTriggers)</f>
        <v>1.4289999999835922E-2</v>
      </c>
      <c r="J101" s="35" t="str">
        <f t="shared" si="6"/>
        <v>EURONOIS25Y=</v>
      </c>
      <c r="K101" s="35" t="str">
        <f>Currency&amp;"EON"&amp;D101&amp;"=ICAP"</f>
        <v>EUREON25Y=ICAP</v>
      </c>
      <c r="L101" s="58"/>
      <c r="M101" s="59" t="str">
        <f>_xll.qlMakeOIS(,SettlementDays,IF(D101="SN","1D",IF(D101="SW","1W",D101)),OvernightIndex,,FwdStart,DayCountConv,,,Trigger)</f>
        <v>obj_0081c#0000</v>
      </c>
      <c r="P101" s="5"/>
      <c r="Q101" s="5"/>
      <c r="R101" s="5"/>
    </row>
    <row r="102" spans="2:18" x14ac:dyDescent="0.2">
      <c r="B102" s="27"/>
      <c r="D102" s="53" t="s">
        <v>101</v>
      </c>
      <c r="E102" s="60" t="s">
        <v>39</v>
      </c>
      <c r="F102" s="61">
        <f t="shared" si="2"/>
        <v>42250</v>
      </c>
      <c r="G102" s="61">
        <f>_xll.qlSwapStartDate(M102)</f>
        <v>42254</v>
      </c>
      <c r="H102" s="61">
        <f>_xll.qlSwapMaturityDate(M102)</f>
        <v>51753</v>
      </c>
      <c r="I102" s="68">
        <f>_xll.qlOvernightIndexedSwapFairRate(M102,AllTriggers)</f>
        <v>1.4342146387597541E-2</v>
      </c>
      <c r="J102" s="35" t="str">
        <f t="shared" si="6"/>
        <v>EURONOIS26Y=</v>
      </c>
      <c r="K102" s="35"/>
      <c r="L102" s="58"/>
      <c r="M102" s="59" t="str">
        <f>_xll.qlMakeOIS(,SettlementDays,IF(D102="SN","1D",IF(D102="SW","1W",D102)),OvernightIndex,,FwdStart,DayCountConv,,,Trigger)</f>
        <v>obj_00814#0000</v>
      </c>
      <c r="P102" s="5"/>
      <c r="Q102" s="5"/>
      <c r="R102" s="5"/>
    </row>
    <row r="103" spans="2:18" x14ac:dyDescent="0.2">
      <c r="B103" s="27"/>
      <c r="D103" s="53" t="s">
        <v>102</v>
      </c>
      <c r="E103" s="60" t="s">
        <v>39</v>
      </c>
      <c r="F103" s="61">
        <f t="shared" si="2"/>
        <v>42250</v>
      </c>
      <c r="G103" s="61">
        <f>_xll.qlSwapStartDate(M103)</f>
        <v>42254</v>
      </c>
      <c r="H103" s="61">
        <f>_xll.qlSwapMaturityDate(M103)</f>
        <v>52117</v>
      </c>
      <c r="I103" s="68">
        <f>_xll.qlOvernightIndexedSwapFairRate(M103,AllTriggers)</f>
        <v>1.4388678799212974E-2</v>
      </c>
      <c r="J103" s="35" t="str">
        <f t="shared" si="6"/>
        <v>EURONOIS27Y=</v>
      </c>
      <c r="K103" s="35"/>
      <c r="L103" s="58"/>
      <c r="M103" s="59" t="str">
        <f>_xll.qlMakeOIS(,SettlementDays,IF(D103="SN","1D",IF(D103="SW","1W",D103)),OvernightIndex,,FwdStart,DayCountConv,,,Trigger)</f>
        <v>obj_00838#0000</v>
      </c>
      <c r="P103" s="5"/>
      <c r="Q103" s="5"/>
      <c r="R103" s="5"/>
    </row>
    <row r="104" spans="2:18" x14ac:dyDescent="0.2">
      <c r="B104" s="27"/>
      <c r="D104" s="53" t="s">
        <v>103</v>
      </c>
      <c r="E104" s="60" t="s">
        <v>39</v>
      </c>
      <c r="F104" s="61">
        <f t="shared" si="2"/>
        <v>42250</v>
      </c>
      <c r="G104" s="61">
        <f>_xll.qlSwapStartDate(M104)</f>
        <v>42254</v>
      </c>
      <c r="H104" s="61">
        <f>_xll.qlSwapMaturityDate(M104)</f>
        <v>52481</v>
      </c>
      <c r="I104" s="68">
        <f>_xll.qlOvernightIndexedSwapFairRate(M104,AllTriggers)</f>
        <v>1.4432315594466482E-2</v>
      </c>
      <c r="J104" s="35" t="str">
        <f t="shared" si="6"/>
        <v>EURONOIS28Y=</v>
      </c>
      <c r="K104" s="35"/>
      <c r="L104" s="58"/>
      <c r="M104" s="59" t="str">
        <f>_xll.qlMakeOIS(,SettlementDays,IF(D104="SN","1D",IF(D104="SW","1W",D104)),OvernightIndex,,FwdStart,DayCountConv,,,Trigger)</f>
        <v>obj_00816#0000</v>
      </c>
      <c r="P104" s="5"/>
      <c r="Q104" s="5"/>
      <c r="R104" s="5"/>
    </row>
    <row r="105" spans="2:18" x14ac:dyDescent="0.2">
      <c r="B105" s="27"/>
      <c r="D105" s="53" t="s">
        <v>104</v>
      </c>
      <c r="E105" s="60" t="s">
        <v>39</v>
      </c>
      <c r="F105" s="61">
        <f t="shared" si="2"/>
        <v>42250</v>
      </c>
      <c r="G105" s="61">
        <f>_xll.qlSwapStartDate(M105)</f>
        <v>42254</v>
      </c>
      <c r="H105" s="61">
        <f>_xll.qlSwapMaturityDate(M105)</f>
        <v>52847</v>
      </c>
      <c r="I105" s="68">
        <f>_xll.qlOvernightIndexedSwapFairRate(M105,AllTriggers)</f>
        <v>1.4475497945905184E-2</v>
      </c>
      <c r="J105" s="35" t="str">
        <f t="shared" si="6"/>
        <v>EURONOIS29Y=</v>
      </c>
      <c r="K105" s="35"/>
      <c r="L105" s="58"/>
      <c r="M105" s="59" t="str">
        <f>_xll.qlMakeOIS(,SettlementDays,IF(D105="SN","1D",IF(D105="SW","1W",D105)),OvernightIndex,,FwdStart,DayCountConv,,,Trigger)</f>
        <v>obj_00829#0000</v>
      </c>
      <c r="P105" s="5"/>
      <c r="Q105" s="5"/>
      <c r="R105" s="5"/>
    </row>
    <row r="106" spans="2:18" x14ac:dyDescent="0.2">
      <c r="B106" s="27"/>
      <c r="D106" s="53" t="s">
        <v>105</v>
      </c>
      <c r="E106" s="60" t="s">
        <v>39</v>
      </c>
      <c r="F106" s="61">
        <f t="shared" si="2"/>
        <v>42250</v>
      </c>
      <c r="G106" s="61">
        <f>_xll.qlSwapStartDate(M106)</f>
        <v>42254</v>
      </c>
      <c r="H106" s="61">
        <f>_xll.qlSwapMaturityDate(M106)</f>
        <v>53212</v>
      </c>
      <c r="I106" s="68">
        <f>_xll.qlOvernightIndexedSwapFairRate(M106,AllTriggers)</f>
        <v>1.4520000000290044E-2</v>
      </c>
      <c r="J106" s="35" t="str">
        <f t="shared" si="6"/>
        <v>EURONOIS30Y=</v>
      </c>
      <c r="K106" s="35" t="str">
        <f>Currency&amp;"EON"&amp;D106&amp;"=ICAP"</f>
        <v>EUREON30Y=ICAP</v>
      </c>
      <c r="L106" s="58"/>
      <c r="M106" s="59" t="str">
        <f>_xll.qlMakeOIS(,SettlementDays,IF(D106="SN","1D",IF(D106="SW","1W",D106)),OvernightIndex,,FwdStart,DayCountConv,,,Trigger)</f>
        <v>obj_0082d#0000</v>
      </c>
      <c r="P106" s="5"/>
      <c r="Q106" s="5"/>
      <c r="R106" s="5"/>
    </row>
    <row r="107" spans="2:18" x14ac:dyDescent="0.2">
      <c r="B107" s="27"/>
      <c r="D107" s="53"/>
      <c r="E107" s="60"/>
      <c r="F107" s="61"/>
      <c r="G107" s="61"/>
      <c r="H107" s="61"/>
      <c r="I107" s="68"/>
      <c r="J107" s="35"/>
      <c r="K107" s="35"/>
      <c r="L107" s="58"/>
      <c r="M107" s="59"/>
      <c r="P107" s="5"/>
      <c r="Q107" s="5"/>
      <c r="R107" s="5"/>
    </row>
    <row r="108" spans="2:18" x14ac:dyDescent="0.2">
      <c r="B108" s="27"/>
      <c r="D108" s="53"/>
      <c r="E108" s="60"/>
      <c r="F108" s="61"/>
      <c r="G108" s="61"/>
      <c r="H108" s="61"/>
      <c r="I108" s="68"/>
      <c r="J108" s="35"/>
      <c r="K108" s="35"/>
      <c r="L108" s="58"/>
      <c r="M108" s="59"/>
      <c r="P108" s="5"/>
      <c r="Q108" s="5"/>
      <c r="R108" s="5"/>
    </row>
    <row r="109" spans="2:18" x14ac:dyDescent="0.2">
      <c r="B109" s="27"/>
      <c r="D109" s="53"/>
      <c r="E109" s="60"/>
      <c r="F109" s="61"/>
      <c r="G109" s="61"/>
      <c r="H109" s="61"/>
      <c r="I109" s="68"/>
      <c r="J109" s="35"/>
      <c r="K109" s="35"/>
      <c r="L109" s="58"/>
      <c r="M109" s="59"/>
      <c r="P109" s="5"/>
      <c r="Q109" s="5"/>
      <c r="R109" s="5"/>
    </row>
    <row r="110" spans="2:18" x14ac:dyDescent="0.2">
      <c r="B110" s="27"/>
      <c r="D110" s="53"/>
      <c r="E110" s="60"/>
      <c r="F110" s="61"/>
      <c r="G110" s="61"/>
      <c r="H110" s="61"/>
      <c r="I110" s="68"/>
      <c r="J110" s="35"/>
      <c r="K110" s="35"/>
      <c r="L110" s="58"/>
      <c r="M110" s="59"/>
      <c r="P110" s="5"/>
      <c r="Q110" s="5"/>
      <c r="R110" s="5"/>
    </row>
    <row r="111" spans="2:18" x14ac:dyDescent="0.2">
      <c r="B111" s="27"/>
      <c r="D111" s="53" t="s">
        <v>106</v>
      </c>
      <c r="E111" s="60" t="s">
        <v>39</v>
      </c>
      <c r="F111" s="61">
        <f t="shared" si="2"/>
        <v>42250</v>
      </c>
      <c r="G111" s="61">
        <f>_xll.qlSwapStartDate(M111)</f>
        <v>42254</v>
      </c>
      <c r="H111" s="61">
        <f>_xll.qlSwapMaturityDate(M111)</f>
        <v>55038</v>
      </c>
      <c r="I111" s="68">
        <f>_xll.qlOvernightIndexedSwapFairRate(M111,AllTriggers)</f>
        <v>1.476133369508882E-2</v>
      </c>
      <c r="J111" s="35" t="str">
        <f>Currency&amp;CurveTenor&amp;$E111&amp;$D111&amp;"="</f>
        <v>EURONOIS35Y=</v>
      </c>
      <c r="K111" s="35"/>
      <c r="L111" s="58"/>
      <c r="M111" s="59" t="str">
        <f>_xll.qlMakeOIS(,SettlementDays,IF(D111="SN","1D",IF(D111="SW","1W",D111)),OvernightIndex,,FwdStart,DayCountConv,,,Trigger)</f>
        <v>obj_00836#0000</v>
      </c>
      <c r="P111" s="5"/>
      <c r="Q111" s="5"/>
      <c r="R111" s="5"/>
    </row>
    <row r="112" spans="2:18" x14ac:dyDescent="0.2">
      <c r="B112" s="27"/>
      <c r="D112" s="53"/>
      <c r="E112" s="60"/>
      <c r="F112" s="61"/>
      <c r="G112" s="61"/>
      <c r="H112" s="61"/>
      <c r="I112" s="68"/>
      <c r="J112" s="35"/>
      <c r="K112" s="35"/>
      <c r="L112" s="58"/>
      <c r="M112" s="59"/>
      <c r="P112" s="5"/>
      <c r="Q112" s="5"/>
      <c r="R112" s="5"/>
    </row>
    <row r="113" spans="2:18" x14ac:dyDescent="0.2">
      <c r="B113" s="27"/>
      <c r="D113" s="53"/>
      <c r="E113" s="60"/>
      <c r="F113" s="61"/>
      <c r="G113" s="61"/>
      <c r="H113" s="61"/>
      <c r="I113" s="68"/>
      <c r="J113" s="35"/>
      <c r="K113" s="35"/>
      <c r="L113" s="58"/>
      <c r="M113" s="59"/>
      <c r="P113" s="5"/>
      <c r="Q113" s="5"/>
      <c r="R113" s="5"/>
    </row>
    <row r="114" spans="2:18" x14ac:dyDescent="0.2">
      <c r="B114" s="27"/>
      <c r="D114" s="53"/>
      <c r="E114" s="60"/>
      <c r="F114" s="61"/>
      <c r="G114" s="61"/>
      <c r="H114" s="61"/>
      <c r="I114" s="68"/>
      <c r="J114" s="35"/>
      <c r="K114" s="35"/>
      <c r="L114" s="58"/>
      <c r="M114" s="59"/>
      <c r="P114" s="5"/>
      <c r="Q114" s="5"/>
      <c r="R114" s="5"/>
    </row>
    <row r="115" spans="2:18" x14ac:dyDescent="0.2">
      <c r="B115" s="27"/>
      <c r="D115" s="53"/>
      <c r="E115" s="60"/>
      <c r="F115" s="61"/>
      <c r="G115" s="61"/>
      <c r="H115" s="61"/>
      <c r="I115" s="68"/>
      <c r="J115" s="35"/>
      <c r="K115" s="35"/>
      <c r="L115" s="58"/>
      <c r="M115" s="59"/>
      <c r="P115" s="5"/>
      <c r="Q115" s="5"/>
      <c r="R115" s="5"/>
    </row>
    <row r="116" spans="2:18" x14ac:dyDescent="0.2">
      <c r="B116" s="27"/>
      <c r="D116" s="53" t="s">
        <v>107</v>
      </c>
      <c r="E116" s="60" t="s">
        <v>39</v>
      </c>
      <c r="F116" s="61">
        <f t="shared" si="2"/>
        <v>42250</v>
      </c>
      <c r="G116" s="61">
        <f>_xll.qlSwapStartDate(M116)</f>
        <v>42254</v>
      </c>
      <c r="H116" s="61">
        <f>_xll.qlSwapMaturityDate(M116)</f>
        <v>56864</v>
      </c>
      <c r="I116" s="68">
        <f>_xll.qlOvernightIndexedSwapFairRate(M116,AllTriggers)</f>
        <v>1.4900000000425873E-2</v>
      </c>
      <c r="J116" s="35" t="str">
        <f>Currency&amp;CurveTenor&amp;$E116&amp;$D116&amp;"="</f>
        <v>EURONOIS40Y=</v>
      </c>
      <c r="K116" s="35" t="str">
        <f>Currency&amp;"EON"&amp;D116&amp;"=ICAP"</f>
        <v>EUREON40Y=ICAP</v>
      </c>
      <c r="L116" s="58"/>
      <c r="M116" s="59" t="str">
        <f>_xll.qlMakeOIS(,SettlementDays,IF(D116="SN","1D",IF(D116="SW","1W",D116)),OvernightIndex,,FwdStart,DayCountConv,,,Trigger)</f>
        <v>obj_00837#0000</v>
      </c>
      <c r="P116" s="5"/>
      <c r="Q116" s="5"/>
      <c r="R116" s="5"/>
    </row>
    <row r="117" spans="2:18" x14ac:dyDescent="0.2">
      <c r="B117" s="27"/>
      <c r="D117" s="53" t="s">
        <v>108</v>
      </c>
      <c r="E117" s="60" t="s">
        <v>39</v>
      </c>
      <c r="F117" s="61">
        <f t="shared" si="2"/>
        <v>42250</v>
      </c>
      <c r="G117" s="61">
        <f>_xll.qlSwapStartDate(M117)</f>
        <v>42254</v>
      </c>
      <c r="H117" s="61">
        <f>_xll.qlSwapMaturityDate(M117)</f>
        <v>60517</v>
      </c>
      <c r="I117" s="68">
        <f>_xll.qlOvernightIndexedSwapFairRate(M117,AllTriggers)</f>
        <v>1.4679999999999988E-2</v>
      </c>
      <c r="J117" s="35" t="str">
        <f>Currency&amp;CurveTenor&amp;$E117&amp;$D117&amp;"="</f>
        <v>EURONOIS50Y=</v>
      </c>
      <c r="K117" s="35" t="str">
        <f>Currency&amp;"EON"&amp;D117&amp;"=ICAP"</f>
        <v>EUREON50Y=ICAP</v>
      </c>
      <c r="L117" s="58"/>
      <c r="M117" s="59" t="str">
        <f>_xll.qlMakeOIS(,SettlementDays,IF(D117="SN","1D",IF(D117="SW","1W",D117)),OvernightIndex,,FwdStart,DayCountConv,,,Trigger)</f>
        <v>obj_00807#0000</v>
      </c>
      <c r="P117" s="5"/>
      <c r="Q117" s="5"/>
      <c r="R117" s="5"/>
    </row>
    <row r="118" spans="2:18" x14ac:dyDescent="0.2">
      <c r="B118" s="27"/>
      <c r="D118" s="54" t="s">
        <v>109</v>
      </c>
      <c r="E118" s="62" t="s">
        <v>39</v>
      </c>
      <c r="F118" s="63">
        <f t="shared" si="2"/>
        <v>42250</v>
      </c>
      <c r="G118" s="63">
        <f>_xll.qlSwapStartDate(M118)</f>
        <v>42254</v>
      </c>
      <c r="H118" s="63">
        <f>_xll.qlSwapMaturityDate(M118)</f>
        <v>64171</v>
      </c>
      <c r="I118" s="64">
        <f>_xll.qlOvernightIndexedSwapFairRate(M118,AllTriggers)</f>
        <v>1.4639999999810308E-2</v>
      </c>
      <c r="J118" s="64" t="str">
        <f>Currency&amp;CurveTenor&amp;$E118&amp;$D118&amp;"="</f>
        <v>EURONOIS60Y=</v>
      </c>
      <c r="K118" s="64" t="str">
        <f>Currency&amp;"EON"&amp;D118&amp;"=ICAP"</f>
        <v>EUREON60Y=ICAP</v>
      </c>
      <c r="L118" s="58"/>
      <c r="M118" s="65" t="str">
        <f>_xll.qlMakeOIS(,SettlementDays,IF(D118="SN","1D",IF(D118="SW","1W",D118)),OvernightIndex,,FwdStart,DayCountConv,,,Trigger)</f>
        <v>obj_0082c#0000</v>
      </c>
    </row>
    <row r="119" spans="2:18" x14ac:dyDescent="0.2">
      <c r="B119" s="27"/>
    </row>
    <row r="120" spans="2:18" x14ac:dyDescent="0.2">
      <c r="B120" s="27"/>
    </row>
    <row r="121" spans="2:18" x14ac:dyDescent="0.2">
      <c r="B121" s="27"/>
    </row>
    <row r="122" spans="2:18" x14ac:dyDescent="0.2">
      <c r="B122" s="27"/>
    </row>
    <row r="123" spans="2:18" x14ac:dyDescent="0.2">
      <c r="B123" s="27"/>
    </row>
    <row r="124" spans="2:18" x14ac:dyDescent="0.2">
      <c r="B124" s="27"/>
    </row>
    <row r="125" spans="2:18" x14ac:dyDescent="0.2">
      <c r="B125" s="27"/>
    </row>
    <row r="126" spans="2:18" x14ac:dyDescent="0.2">
      <c r="B126" s="27"/>
    </row>
    <row r="127" spans="2:18" x14ac:dyDescent="0.2">
      <c r="B127" s="27"/>
    </row>
    <row r="128" spans="2:18" x14ac:dyDescent="0.2">
      <c r="B128" s="27"/>
    </row>
    <row r="129" spans="2:2" x14ac:dyDescent="0.2">
      <c r="B129" s="27"/>
    </row>
    <row r="130" spans="2:2" x14ac:dyDescent="0.2">
      <c r="B130" s="27"/>
    </row>
    <row r="131" spans="2:2" x14ac:dyDescent="0.2">
      <c r="B131" s="27"/>
    </row>
    <row r="132" spans="2:2" x14ac:dyDescent="0.2">
      <c r="B132" s="27"/>
    </row>
    <row r="133" spans="2:2" x14ac:dyDescent="0.2">
      <c r="B133" s="27"/>
    </row>
    <row r="134" spans="2:2" x14ac:dyDescent="0.2">
      <c r="B134" s="27"/>
    </row>
    <row r="135" spans="2:2" x14ac:dyDescent="0.2">
      <c r="B135" s="27"/>
    </row>
    <row r="136" spans="2:2" x14ac:dyDescent="0.2">
      <c r="B136" s="27"/>
    </row>
    <row r="137" spans="2:2" x14ac:dyDescent="0.2">
      <c r="B137" s="27"/>
    </row>
    <row r="138" spans="2:2" x14ac:dyDescent="0.2">
      <c r="B138" s="27"/>
    </row>
    <row r="139" spans="2:2" x14ac:dyDescent="0.2">
      <c r="B139" s="27"/>
    </row>
    <row r="140" spans="2:2" x14ac:dyDescent="0.2">
      <c r="B140" s="27"/>
    </row>
    <row r="141" spans="2:2" x14ac:dyDescent="0.2">
      <c r="B141" s="27"/>
    </row>
    <row r="142" spans="2:2" x14ac:dyDescent="0.2">
      <c r="B142" s="27"/>
    </row>
    <row r="143" spans="2:2" x14ac:dyDescent="0.2">
      <c r="B143" s="27"/>
    </row>
    <row r="144" spans="2:2" x14ac:dyDescent="0.2">
      <c r="B144" s="27"/>
    </row>
  </sheetData>
  <dataValidations count="1">
    <dataValidation type="list" allowBlank="1" showInputMessage="1" showErrorMessage="1" sqref="P4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70</vt:i4>
      </vt:variant>
    </vt:vector>
  </HeadingPairs>
  <TitlesOfParts>
    <vt:vector size="7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MAZZOCCHI PAOLO</cp:lastModifiedBy>
  <cp:lastPrinted>2013-07-11T09:05:29Z</cp:lastPrinted>
  <dcterms:created xsi:type="dcterms:W3CDTF">2013-06-26T06:50:40Z</dcterms:created>
  <dcterms:modified xsi:type="dcterms:W3CDTF">2015-09-03T13:42:20Z</dcterms:modified>
</cp:coreProperties>
</file>